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rdonez\Documents\INCI\2022\eKOGUI primer semestre 2022\"/>
    </mc:Choice>
  </mc:AlternateContent>
  <xr:revisionPtr revIDLastSave="0" documentId="13_ncr:1_{07828192-ABE3-43EC-8554-C45FFEE4A792}" xr6:coauthVersionLast="47" xr6:coauthVersionMax="47" xr10:uidLastSave="{00000000-0000-0000-0000-000000000000}"/>
  <bookViews>
    <workbookView xWindow="-120" yWindow="-120" windowWidth="29040" windowHeight="15840" tabRatio="777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<sst xmlns="http://schemas.openxmlformats.org/spreadsheetml/2006/main" count="276" uniqueCount="199">
  <si>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</si>
  <si>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</si>
  <si>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</si>
  <si>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</si>
  <si>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</si>
  <si>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</si>
  <si>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</si>
  <si>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</si>
  <si>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</si>
  <si>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</si>
  <si>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</si>
  <si>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</si>
  <si>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</si>
  <si>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</si>
  <si>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</si>
  <si>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</si>
  <si>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</si>
  <si>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</si>
  <si>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</si>
  <si>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</si>
  <si>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</si>
  <si>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</si>
  <si>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</si>
  <si>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</si>
  <si>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</si>
  <si>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</si>
  <si>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</si>
  <si>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</si>
  <si>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</si>
  <si>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</si>
  <si>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</si>
  <si>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</si>
  <si>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</si>
  <si>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</si>
  <si>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</si>
  <si>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</si>
  <si>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</si>
  <si>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</si>
  <si>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</si>
  <si>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</si>
  <si>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</si>
  <si>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</si>
  <si>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</si>
  <si>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</si>
  <si>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</si>
  <si>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</si>
  <si>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</si>
  <si>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</si>
  <si>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</si>
  <si>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</si>
  <si>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</si>
  <si>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</si>
  <si>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</si>
  <si>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</si>
  <si>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</si>
  <si>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</si>
  <si>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</si>
  <si>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</si>
  <si>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</si>
  <si>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</si>
  <si>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</si>
  <si>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</si>
  <si>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</si>
  <si>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</si>
  <si>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</si>
  <si>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</si>
  <si>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</si>
  <si>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</si>
  <si>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</si>
  <si>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</si>
  <si>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</si>
  <si>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</si>
  <si>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</si>
  <si>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</si>
  <si>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</si>
  <si>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</si>
  <si>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</si>
  <si>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</si>
  <si>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</si>
  <si>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</si>
  <si>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</si>
  <si>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</si>
  <si>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</si>
  <si>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</si>
  <si>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</si>
  <si>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</si>
  <si>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</si>
  <si>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</si>
  <si>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</si>
  <si>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</si>
  <si>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</si>
  <si>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</si>
  <si>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</si>
  <si>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</si>
  <si>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</si>
  <si>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</si>
  <si>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</si>
  <si>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</si>
  <si>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</si>
  <si>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</si>
  <si>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</si>
  <si>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</si>
  <si>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</si>
  <si>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</si>
  <si>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</si>
  <si>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</si>
  <si>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</si>
  <si>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</si>
  <si>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</si>
  <si>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</si>
  <si>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</si>
  <si>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</si>
  <si>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</si>
  <si>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</si>
  <si>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</si>
  <si>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</si>
  <si>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</si>
  <si>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</si>
  <si>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</si>
  <si>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</si>
  <si>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</si>
  <si>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</si>
  <si>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</si>
  <si>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</si>
  <si>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</si>
  <si>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</si>
  <si>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</si>
  <si>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</si>
  <si>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</si>
  <si>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</si>
  <si>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</si>
  <si>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</si>
  <si>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</si>
  <si>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</si>
  <si>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</si>
  <si>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</si>
  <si>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</si>
  <si>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</si>
  <si>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</si>
  <si>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</si>
  <si>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</si>
  <si>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</si>
  <si>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</si>
  <si>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</si>
  <si>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</si>
  <si>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</si>
  <si>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</si>
  <si>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</si>
  <si>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Abogados al 30 de junio de 2022</t>
  </si>
  <si>
    <t>ABOGADOS ACTIVOS AL 30-06-2022</t>
  </si>
  <si>
    <t>PROCESOS ACTIVOS AL 30 DE JUNIO DE 2022</t>
  </si>
  <si>
    <t>(1) Con fecha de registro anterior al 15-06-2022</t>
  </si>
  <si>
    <t>PROCESOS TERMINADOS PRIMER SEMESTRE 2022</t>
  </si>
  <si>
    <t>TERMINADOS EN EKOGUI DURANTE PRIMER SEMESTRE 2022 (2)</t>
  </si>
  <si>
    <t>(2) Con fecha de actuación en 2022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</si>
  <si>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</si>
  <si>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$33.000 millones a 30 de junio de 2022</t>
  </si>
  <si>
    <t>PREJUDICIALES ACTIVAS AL 30-06-2022</t>
  </si>
  <si>
    <t>REGISTRO POSTERIOR AL 31/12/2021</t>
  </si>
  <si>
    <t>REGISTRO EN PRIMER SEMESTRE DE 2021 Y ANTERIORES</t>
  </si>
  <si>
    <t>REGISTRO ENTRE  1 DE JULIO Y 31 DE DICIEMBRE DE 2021</t>
  </si>
  <si>
    <t>CANTIDAD DE ABOGADOS LITIGANDO SEGUN JURIDICA</t>
  </si>
  <si>
    <t>RETIRADOS EN LA ENTIDAD PRIMER SEMESTRE 2022 SEGÚN JURIDICA</t>
  </si>
  <si>
    <t>CANTIDAD DE PROCESOS ACTIVOS SEGÚN JURIDICA</t>
  </si>
  <si>
    <t>PROCESOS TERMINADOS DURANTE PRIMER SEMESTRE 2022 SEGÚN JURIDICA</t>
  </si>
  <si>
    <t>PROCESO TERMINADOS EN EKOGUI AL 30 DE JUNIO 2022</t>
  </si>
  <si>
    <t>PROCESOS ACTIVOS EN EKOGUI CON ESTADO TERMINADO(3)</t>
  </si>
  <si>
    <t>Cantidad de procesos de más de 33.000 SMMLV SEGÚN JURIDICA</t>
  </si>
  <si>
    <t>PROCESOS ACTIVOS EN EKOGUI  EN CALIDAD DEMANDADO AL 30-06-2022</t>
  </si>
  <si>
    <t>PROCESOS EN EKOGUI CON CALIFICACIÓN PRIMER SEMESTRE 2022</t>
  </si>
  <si>
    <t>PROCESOS EN EKOGUI CON CALIFICACIÓN ANTERIOR A 31-12-2021</t>
  </si>
  <si>
    <t>PROCESOS EN EKOGUI SIN CALIFICACIÓN</t>
  </si>
  <si>
    <t>(6) Solo se consideran los procesos activos en e-Kogui - calidad demandado al 30 de JUNIO de 2022 que tengan calificación de riesgo</t>
  </si>
  <si>
    <t>TOTAL PREJUDICIALES ACTIVOS SEGÚN JURIDICA</t>
  </si>
  <si>
    <t>ARBITRAMENTOS ACTIVOS AL 30-06-2022 SEGÚN JURIDICA</t>
  </si>
  <si>
    <t>TOTAL ARBITRAMENTOS TERMINADOS  AL 30-06-2022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</si>
  <si>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</si>
  <si>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</si>
  <si>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TOTAL PREJUDICIALES TERMINADOS I SEM. 2022 SEGÚN JURIDICA</t>
  </si>
  <si>
    <t>ARBITRAMENTOS ACTIVOS REGISTRADOS EN EKOGUI</t>
  </si>
  <si>
    <t>INACTIVADOS EN EKOGUI PRIMER SEMESTRE 2022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</si>
  <si>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</si>
  <si>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</si>
  <si>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</si>
  <si>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</si>
  <si>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</si>
  <si>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TERMINADOS EN EKOGUI ÚLTIMA ACTUACIÓN  I SEM. 2022</t>
  </si>
  <si>
    <t>Su entidad utilizo el modulo de pagos en 2022-I?</t>
  </si>
  <si>
    <t>PREJUDICIALES TERMINADAS PRIMER SEMESTRE 2022</t>
  </si>
  <si>
    <t>DIEGO MAURICIO SANCHEZ</t>
  </si>
  <si>
    <t>MARIA HELENA ORDOÑEZ BURBANO</t>
  </si>
  <si>
    <t>INSTITUTO NACIONAL PARA CIEGOS INCI</t>
  </si>
  <si>
    <t>NO</t>
  </si>
  <si>
    <t>Sin observaciones para el periodo auditado</t>
  </si>
  <si>
    <t>Se recomienda realizar la depuración en el sistema ekogui de los 11  procesos activos con estado 
terminado, que corresponden a vigencias anteriores a la del 2021</t>
  </si>
  <si>
    <t>Sin observciones para el periodo auditado</t>
  </si>
  <si>
    <t>GLADYS MIREYA PARDO</t>
  </si>
  <si>
    <t>Se informó por parte de la entidad que la Sra. Gladys Mireya Pardo asisitó a capacitación para el rol de jefe financiero el dia 20/05/2022, sin embargo no se 
cuenta conla certificación correspondiente.  Se observó Certificado de capacitación realziada por Cristian Camilo Galán, quien se desempeña como apoyo para 
el Rol financiero, el dia 20/05/2022 en calificación del riesgo y provisión contable. Se recomienda realizar capacitación para el Rol del Jefe juridico y Secretario
 tecnico.</t>
  </si>
  <si>
    <t>Se recomienda adelantar las gestiones indicadas en las hojas establecidas para  usuarios y procesos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</si>
</sst>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6" borderId="23" xfId="0" applyFill="1" applyBorder="1" applyAlignment="1" applyProtection="1">
      <alignment horizontal="center" vertical="top"/>
      <protection locked="0"/>
    </xf>
    <xf numFmtId="0" fontId="0" fillId="6" borderId="27" xfId="0" applyFill="1" applyBorder="1" applyAlignment="1" applyProtection="1">
      <alignment horizontal="center" vertical="top"/>
      <protection locked="0"/>
    </xf>
    <xf numFmtId="0" fontId="0" fillId="6" borderId="24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87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105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143</v>
      </c>
      <c r="E8" s="90"/>
      <c r="G8" s="14"/>
      <c r="T8" s="1" t="s">
        <v>13</v>
      </c>
    </row>
    <row r="9" spans="2:20" ht="15.75" thickBot="1" x14ac:dyDescent="0.3">
      <c r="B9" s="88" t="s">
        <v>107</v>
      </c>
      <c r="C9" s="89"/>
      <c r="D9" s="69">
        <v>44820</v>
      </c>
      <c r="G9" s="14"/>
      <c r="T9" s="1" t="s">
        <v>14</v>
      </c>
    </row>
    <row r="10" spans="2:20" x14ac:dyDescent="0.25">
      <c r="B10" s="13" t="s">
        <v>145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76</v>
      </c>
    </row>
    <row r="12" spans="2:20" x14ac:dyDescent="0.25">
      <c r="B12" s="19" t="s">
        <v>0</v>
      </c>
      <c r="C12" s="68" t="s">
        <v>12</v>
      </c>
      <c r="D12" s="69">
        <v>44610</v>
      </c>
      <c r="E12" s="68" t="s">
        <v>196</v>
      </c>
      <c r="F12" s="69"/>
      <c r="G12" s="70" t="str">
        <f>+IF(C12="SI",IF(F12&lt;$G$10,"DESACTUALIZADO",""),"")</f>
        <v>DESACTUALIZADO</v>
      </c>
      <c r="H12" s="36">
        <f t="shared" ref="H12:H17" si="0">+IF(C12="N/A",1,0)</f>
        <v>0</v>
      </c>
      <c r="I12" s="36">
        <f t="shared" ref="I12:I17" si="1">+IF(C12="Si",1,0)</f>
        <v>1</v>
      </c>
      <c r="J12" s="36">
        <f t="shared" ref="J12:J17" si="2">+IF(C12="No",1,0)</f>
        <v>0</v>
      </c>
    </row>
    <row r="13" spans="2:20" x14ac:dyDescent="0.25">
      <c r="B13" s="19" t="s">
        <v>1</v>
      </c>
      <c r="C13" s="68" t="s">
        <v>12</v>
      </c>
      <c r="D13" s="69">
        <v>43857</v>
      </c>
      <c r="E13" s="68" t="s">
        <v>189</v>
      </c>
      <c r="F13" s="69">
        <v>44220</v>
      </c>
      <c r="G13" s="70" t="str">
        <f t="shared" ref="G13:G15" si="3">+IF(C13="SI",IF(F13&lt;$G$10,"DESACTUALIZADO",""),"")</f>
        <v/>
      </c>
      <c r="H13" s="36">
        <f t="shared" si="0"/>
        <v>0</v>
      </c>
      <c r="I13" s="36">
        <f t="shared" si="1"/>
        <v>1</v>
      </c>
      <c r="J13" s="36">
        <f t="shared" si="2"/>
        <v>0</v>
      </c>
    </row>
    <row r="14" spans="2:20" x14ac:dyDescent="0.25">
      <c r="B14" s="19" t="s">
        <v>2</v>
      </c>
      <c r="C14" s="68" t="s">
        <v>192</v>
      </c>
      <c r="D14" s="69"/>
      <c r="E14" s="68"/>
      <c r="F14" s="69"/>
      <c r="G14" s="70" t="str">
        <f t="shared" si="3"/>
        <v/>
      </c>
      <c r="H14" s="36">
        <f t="shared" si="0"/>
        <v>0</v>
      </c>
      <c r="I14" s="36">
        <f t="shared" si="1"/>
        <v>0</v>
      </c>
      <c r="J14" s="36">
        <f t="shared" si="2"/>
        <v>1</v>
      </c>
      <c r="T14" s="41">
        <v>43545</v>
      </c>
    </row>
    <row r="15" spans="2:20" x14ac:dyDescent="0.25">
      <c r="B15" s="19" t="s">
        <v>3</v>
      </c>
      <c r="C15" s="68" t="s">
        <v>12</v>
      </c>
      <c r="D15" s="77">
        <v>42198</v>
      </c>
      <c r="E15" s="68" t="s">
        <v>190</v>
      </c>
      <c r="F15" s="69">
        <v>44615</v>
      </c>
      <c r="G15" s="70" t="str">
        <f t="shared" si="3"/>
        <v/>
      </c>
      <c r="H15" s="36">
        <f t="shared" si="0"/>
        <v>0</v>
      </c>
      <c r="I15" s="36">
        <f t="shared" si="1"/>
        <v>1</v>
      </c>
      <c r="J15" s="36">
        <f t="shared" si="2"/>
        <v>0</v>
      </c>
    </row>
    <row r="16" spans="2:20" x14ac:dyDescent="0.25">
      <c r="B16" s="19" t="s">
        <v>4</v>
      </c>
      <c r="C16" s="68" t="s">
        <v>12</v>
      </c>
      <c r="D16" s="69">
        <v>43857</v>
      </c>
      <c r="E16" s="68" t="s">
        <v>189</v>
      </c>
      <c r="F16" s="69">
        <v>44220</v>
      </c>
      <c r="G16" s="70" t="str">
        <f>+IF(C16="SI",IF(F16&lt;$G$10,"DESACTUALIZADO",""),"")</f>
        <v/>
      </c>
      <c r="H16" s="36">
        <f t="shared" si="0"/>
        <v>0</v>
      </c>
      <c r="I16" s="36">
        <f t="shared" si="1"/>
        <v>1</v>
      </c>
      <c r="J16" s="36">
        <f t="shared" si="2"/>
        <v>0</v>
      </c>
    </row>
    <row r="17" spans="2:10" x14ac:dyDescent="0.25">
      <c r="B17" s="19" t="s">
        <v>5</v>
      </c>
      <c r="C17" s="68" t="s">
        <v>12</v>
      </c>
      <c r="D17" s="69">
        <v>43857</v>
      </c>
      <c r="E17" s="68" t="s">
        <v>189</v>
      </c>
      <c r="F17" s="69">
        <v>44220</v>
      </c>
      <c r="G17" s="70" t="str">
        <f>+IF(C17="SI",IF(F17&lt;$G$10,"DESACTUALIZADO",""),"")</f>
        <v/>
      </c>
      <c r="H17" s="36">
        <f t="shared" si="0"/>
        <v>0</v>
      </c>
      <c r="I17" s="36">
        <f t="shared" si="1"/>
        <v>1</v>
      </c>
      <c r="J17" s="36">
        <f t="shared" si="2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90</v>
      </c>
      <c r="C19" s="85" t="s">
        <v>197</v>
      </c>
      <c r="D19" s="86"/>
      <c r="E19" s="86"/>
      <c r="F19" s="86"/>
      <c r="G19" s="87"/>
    </row>
  </sheetData>
  <sheetProtection algorithmName="SHA-512" hashValue="guBwrDrRnk1KuL1QTxzhX+93X5l/aUSlJP3gAz5OjRJbKk1gJlGrcA8FEPrUFZMHmi3icEReOMBE9XonogNp0w==" saltValue="7DocmJkL4AB8U+xMv4KRd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57" priority="29" operator="containsText" text="N/A">
      <formula>NOT(ISERROR(SEARCH("N/A",C12)))</formula>
    </cfRule>
    <cfRule type="containsBlanks" dxfId="56" priority="37">
      <formula>LEN(TRIM(C12))=0</formula>
    </cfRule>
  </conditionalFormatting>
  <conditionalFormatting sqref="D9">
    <cfRule type="containsBlanks" dxfId="55" priority="36">
      <formula>LEN(TRIM(D9))=0</formula>
    </cfRule>
  </conditionalFormatting>
  <conditionalFormatting sqref="D12:F12 D14:F14 E13:F13 E15:F16 E17">
    <cfRule type="containsBlanks" dxfId="54" priority="31">
      <formula>LEN(TRIM(D12))=0</formula>
    </cfRule>
  </conditionalFormatting>
  <conditionalFormatting sqref="C19">
    <cfRule type="containsBlanks" dxfId="53" priority="30">
      <formula>LEN(TRIM(C19))=0</formula>
    </cfRule>
  </conditionalFormatting>
  <conditionalFormatting sqref="D12:F12 D14">
    <cfRule type="expression" dxfId="52" priority="25">
      <formula>OR($C$12="No",$C$12="N/A")</formula>
    </cfRule>
  </conditionalFormatting>
  <conditionalFormatting sqref="D14:F14">
    <cfRule type="expression" dxfId="51" priority="24">
      <formula>OR($C$14="No",$C$14="N/A")</formula>
    </cfRule>
  </conditionalFormatting>
  <conditionalFormatting sqref="E13:F13">
    <cfRule type="expression" dxfId="50" priority="22">
      <formula>OR($C$13="No",$C$13="N/A")</formula>
    </cfRule>
  </conditionalFormatting>
  <conditionalFormatting sqref="E15:F15">
    <cfRule type="expression" dxfId="49" priority="20">
      <formula>OR($C$15="No",$C$15="N/A")</formula>
    </cfRule>
  </conditionalFormatting>
  <conditionalFormatting sqref="E16:F16">
    <cfRule type="expression" dxfId="48" priority="19">
      <formula>OR($C$16="No",$C$16="N/A")</formula>
    </cfRule>
  </conditionalFormatting>
  <conditionalFormatting sqref="E17">
    <cfRule type="expression" dxfId="47" priority="18">
      <formula>OR($C$17="No",$C$17="N/A")</formula>
    </cfRule>
  </conditionalFormatting>
  <conditionalFormatting sqref="F13:F16">
    <cfRule type="expression" dxfId="46" priority="17">
      <formula>OR($C$12="No",$C$12="N/A")</formula>
    </cfRule>
  </conditionalFormatting>
  <conditionalFormatting sqref="E16">
    <cfRule type="expression" dxfId="45" priority="16">
      <formula>OR($C$13="No",$C$13="N/A")</formula>
    </cfRule>
  </conditionalFormatting>
  <conditionalFormatting sqref="E17">
    <cfRule type="expression" dxfId="44" priority="15">
      <formula>OR($C$13="No",$C$13="N/A")</formula>
    </cfRule>
  </conditionalFormatting>
  <conditionalFormatting sqref="D16">
    <cfRule type="containsBlanks" dxfId="43" priority="14">
      <formula>LEN(TRIM(D16))=0</formula>
    </cfRule>
  </conditionalFormatting>
  <conditionalFormatting sqref="D16">
    <cfRule type="expression" dxfId="42" priority="13">
      <formula>OR($C$17="No",$C$17="N/A")</formula>
    </cfRule>
  </conditionalFormatting>
  <conditionalFormatting sqref="D16">
    <cfRule type="expression" dxfId="41" priority="12">
      <formula>OR($C$13="No",$C$13="N/A")</formula>
    </cfRule>
  </conditionalFormatting>
  <conditionalFormatting sqref="D13">
    <cfRule type="containsBlanks" dxfId="40" priority="11">
      <formula>LEN(TRIM(D13))=0</formula>
    </cfRule>
  </conditionalFormatting>
  <conditionalFormatting sqref="D13">
    <cfRule type="expression" dxfId="39" priority="10">
      <formula>OR($C$17="No",$C$17="N/A")</formula>
    </cfRule>
  </conditionalFormatting>
  <conditionalFormatting sqref="D13">
    <cfRule type="expression" dxfId="38" priority="9">
      <formula>OR($C$13="No",$C$13="N/A")</formula>
    </cfRule>
  </conditionalFormatting>
  <conditionalFormatting sqref="D17">
    <cfRule type="containsBlanks" dxfId="37" priority="8">
      <formula>LEN(TRIM(D17))=0</formula>
    </cfRule>
  </conditionalFormatting>
  <conditionalFormatting sqref="D17">
    <cfRule type="expression" dxfId="36" priority="7">
      <formula>OR($C$17="No",$C$17="N/A")</formula>
    </cfRule>
  </conditionalFormatting>
  <conditionalFormatting sqref="D17">
    <cfRule type="expression" dxfId="35" priority="6">
      <formula>OR($C$13="No",$C$13="N/A")</formula>
    </cfRule>
  </conditionalFormatting>
  <conditionalFormatting sqref="D15">
    <cfRule type="containsBlanks" dxfId="34" priority="5">
      <formula>LEN(TRIM(D15))=0</formula>
    </cfRule>
  </conditionalFormatting>
  <conditionalFormatting sqref="D15">
    <cfRule type="expression" dxfId="33" priority="4">
      <formula>OR($C$15="No",$C$15="N/A")</formula>
    </cfRule>
  </conditionalFormatting>
  <conditionalFormatting sqref="F17">
    <cfRule type="containsBlanks" dxfId="32" priority="3">
      <formula>LEN(TRIM(F17))=0</formula>
    </cfRule>
  </conditionalFormatting>
  <conditionalFormatting sqref="F17">
    <cfRule type="expression" dxfId="31" priority="2">
      <formula>OR($C$17="No",$C$17="N/A")</formula>
    </cfRule>
  </conditionalFormatting>
  <conditionalFormatting sqref="F17">
    <cfRule type="expression" dxfId="30" priority="1">
      <formula>OR($C$13="No",$C$13="N/A")</formula>
    </cfRule>
  </conditionalFormatting>
  <dataValidations xWindow="195" yWindow="485"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44742</formula1>
      <formula2>44823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4000000}">
      <formula1>40544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I14" sqref="I1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1</v>
      </c>
    </row>
    <row r="4" spans="2:22" x14ac:dyDescent="0.25">
      <c r="B4" s="13"/>
      <c r="H4" s="14"/>
    </row>
    <row r="5" spans="2:22" x14ac:dyDescent="0.25">
      <c r="B5" s="13"/>
      <c r="D5" s="1" t="s">
        <v>143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107</v>
      </c>
      <c r="D7" s="69">
        <v>44820</v>
      </c>
      <c r="E7" s="24"/>
      <c r="F7" s="91" t="str">
        <f>"Seleccione una muestra de "&amp;V3&amp;" abogados activos y complete la siguiente tabla"</f>
        <v>Seleccione una muestra de 1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148</v>
      </c>
      <c r="E9"/>
      <c r="F9" s="22" t="s">
        <v>94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149</v>
      </c>
      <c r="D10" s="21" t="s">
        <v>23</v>
      </c>
      <c r="E10"/>
      <c r="F10" s="18" t="s">
        <v>91</v>
      </c>
      <c r="G10" s="68">
        <v>1</v>
      </c>
      <c r="H10" s="14"/>
    </row>
    <row r="11" spans="2:22" x14ac:dyDescent="0.25">
      <c r="B11" s="13"/>
      <c r="C11" s="18" t="s">
        <v>161</v>
      </c>
      <c r="D11" s="68">
        <v>1</v>
      </c>
      <c r="E11"/>
      <c r="F11" s="18" t="s">
        <v>92</v>
      </c>
      <c r="G11" s="68">
        <v>1</v>
      </c>
      <c r="H11" s="14"/>
    </row>
    <row r="12" spans="2:22" x14ac:dyDescent="0.25">
      <c r="B12" s="13"/>
      <c r="C12" s="18" t="s">
        <v>22</v>
      </c>
      <c r="D12" s="68">
        <v>1</v>
      </c>
      <c r="E12"/>
      <c r="F12" s="18" t="s">
        <v>93</v>
      </c>
      <c r="G12" s="68">
        <v>1</v>
      </c>
      <c r="H12" s="14"/>
    </row>
    <row r="13" spans="2:22" x14ac:dyDescent="0.25">
      <c r="B13" s="13"/>
      <c r="C13" s="18" t="s">
        <v>26</v>
      </c>
      <c r="D13" s="68">
        <v>1</v>
      </c>
      <c r="E13"/>
      <c r="F13" s="44" t="s">
        <v>99</v>
      </c>
      <c r="G13" s="43"/>
      <c r="H13" s="14"/>
    </row>
    <row r="14" spans="2:22" x14ac:dyDescent="0.25">
      <c r="B14" s="13"/>
      <c r="E14"/>
      <c r="F14" s="45" t="s">
        <v>100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103</v>
      </c>
      <c r="G16" s="22" t="s">
        <v>19</v>
      </c>
      <c r="H16" s="14"/>
    </row>
    <row r="17" spans="2:8" x14ac:dyDescent="0.25">
      <c r="B17" s="13"/>
      <c r="C17" s="18" t="s">
        <v>162</v>
      </c>
      <c r="D17" s="68">
        <v>0</v>
      </c>
      <c r="E17"/>
      <c r="F17" s="18" t="s">
        <v>106</v>
      </c>
      <c r="G17" s="68">
        <v>1</v>
      </c>
      <c r="H17" s="14"/>
    </row>
    <row r="18" spans="2:8" x14ac:dyDescent="0.25">
      <c r="B18" s="13"/>
      <c r="C18" s="18" t="s">
        <v>180</v>
      </c>
      <c r="D18" s="68">
        <v>0</v>
      </c>
      <c r="E18"/>
      <c r="F18" s="37" t="s">
        <v>77</v>
      </c>
      <c r="G18" s="68">
        <v>0</v>
      </c>
      <c r="H18" s="14"/>
    </row>
    <row r="19" spans="2:8" x14ac:dyDescent="0.25">
      <c r="B19" s="13"/>
      <c r="C19" s="49"/>
      <c r="E19"/>
      <c r="F19" s="18" t="s">
        <v>96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95</v>
      </c>
      <c r="E21"/>
      <c r="F21"/>
      <c r="G21"/>
      <c r="H21" s="14"/>
    </row>
    <row r="22" spans="2:8" x14ac:dyDescent="0.25">
      <c r="B22" s="13"/>
      <c r="C22" s="95" t="s">
        <v>193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8RVfEKhnYWfIrZgxadx6Lc2rQDLeuKO1UW4AlYqnO3coVmDLUoIAogyz2Won+/zis7CW1pAtLh7Ek1Vaki8u8w==" saltValue="vQUyMhNw20AE2MFLVmAxD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44742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A4" zoomScale="70" zoomScaleNormal="70" workbookViewId="0">
      <selection activeCell="C14" sqref="C1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0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9" t="s">
        <v>65</v>
      </c>
      <c r="D6" s="109"/>
      <c r="E6" s="109"/>
      <c r="F6" s="109"/>
      <c r="G6" s="109"/>
      <c r="H6" s="109"/>
      <c r="I6" s="27"/>
    </row>
    <row r="7" spans="2:23" x14ac:dyDescent="0.25">
      <c r="B7" s="13"/>
      <c r="E7" s="71" t="s">
        <v>143</v>
      </c>
      <c r="I7" s="14"/>
      <c r="U7" s="1" t="s">
        <v>13</v>
      </c>
    </row>
    <row r="8" spans="2:23" x14ac:dyDescent="0.25">
      <c r="B8" s="13"/>
      <c r="C8" s="21" t="s">
        <v>107</v>
      </c>
      <c r="D8" s="69">
        <v>44820</v>
      </c>
      <c r="E8"/>
      <c r="F8" s="31" t="s">
        <v>102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167</v>
      </c>
      <c r="G9" s="68">
        <v>0</v>
      </c>
      <c r="I9" s="14"/>
    </row>
    <row r="10" spans="2:23" x14ac:dyDescent="0.25">
      <c r="B10" s="13"/>
      <c r="C10" s="21" t="s">
        <v>150</v>
      </c>
      <c r="D10" s="21" t="s">
        <v>23</v>
      </c>
      <c r="E10"/>
      <c r="F10" s="18" t="s">
        <v>57</v>
      </c>
      <c r="G10" s="68">
        <v>0</v>
      </c>
      <c r="I10" s="14"/>
    </row>
    <row r="11" spans="2:23" x14ac:dyDescent="0.25">
      <c r="B11" s="13"/>
      <c r="C11" s="18" t="s">
        <v>163</v>
      </c>
      <c r="D11" s="68">
        <v>12</v>
      </c>
      <c r="E11"/>
      <c r="F11" s="18" t="s">
        <v>79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12</v>
      </c>
      <c r="E12"/>
      <c r="F12" s="32" t="s">
        <v>156</v>
      </c>
      <c r="I12" s="14"/>
    </row>
    <row r="13" spans="2:23" x14ac:dyDescent="0.25">
      <c r="B13" s="13"/>
      <c r="C13" s="18" t="s">
        <v>78</v>
      </c>
      <c r="D13" s="68">
        <v>0</v>
      </c>
      <c r="E13"/>
      <c r="F13" s="32" t="s">
        <v>80</v>
      </c>
      <c r="I13" s="14"/>
    </row>
    <row r="14" spans="2:23" x14ac:dyDescent="0.25">
      <c r="B14" s="13"/>
      <c r="C14" s="32" t="s">
        <v>151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152</v>
      </c>
      <c r="D15" s="21" t="s">
        <v>23</v>
      </c>
      <c r="E15"/>
      <c r="F15" s="18" t="s">
        <v>168</v>
      </c>
      <c r="G15" s="68">
        <v>10</v>
      </c>
      <c r="I15" s="14"/>
    </row>
    <row r="16" spans="2:23" x14ac:dyDescent="0.25">
      <c r="B16" s="13"/>
      <c r="C16" s="18" t="s">
        <v>164</v>
      </c>
      <c r="D16" s="68">
        <v>0</v>
      </c>
      <c r="E16"/>
      <c r="F16" s="18" t="s">
        <v>169</v>
      </c>
      <c r="G16" s="68">
        <v>6</v>
      </c>
      <c r="I16" s="14"/>
    </row>
    <row r="17" spans="2:9" x14ac:dyDescent="0.25">
      <c r="B17" s="13"/>
      <c r="C17" s="18" t="s">
        <v>153</v>
      </c>
      <c r="D17" s="68">
        <v>0</v>
      </c>
      <c r="E17"/>
      <c r="F17" s="18" t="s">
        <v>170</v>
      </c>
      <c r="G17" s="68">
        <v>6</v>
      </c>
      <c r="I17" s="14"/>
    </row>
    <row r="18" spans="2:9" x14ac:dyDescent="0.25">
      <c r="B18" s="13"/>
      <c r="C18" s="32" t="s">
        <v>154</v>
      </c>
      <c r="E18"/>
      <c r="F18" s="18" t="s">
        <v>171</v>
      </c>
      <c r="G18" s="68">
        <v>4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101</v>
      </c>
      <c r="G20" s="42" t="s">
        <v>144</v>
      </c>
      <c r="H20" s="34" t="s">
        <v>64</v>
      </c>
      <c r="I20" s="14"/>
    </row>
    <row r="21" spans="2:9" x14ac:dyDescent="0.25">
      <c r="B21" s="13"/>
      <c r="C21" s="51" t="s">
        <v>165</v>
      </c>
      <c r="D21" s="68">
        <v>0</v>
      </c>
      <c r="E21"/>
      <c r="F21" s="18" t="s">
        <v>60</v>
      </c>
      <c r="G21" s="68">
        <v>2</v>
      </c>
      <c r="H21" s="68">
        <v>2</v>
      </c>
      <c r="I21" s="14"/>
    </row>
    <row r="22" spans="2:9" ht="15" customHeight="1" x14ac:dyDescent="0.25">
      <c r="B22" s="13"/>
      <c r="C22" s="51" t="s">
        <v>166</v>
      </c>
      <c r="D22" s="68">
        <v>0</v>
      </c>
      <c r="E22"/>
      <c r="F22" s="18" t="s">
        <v>61</v>
      </c>
      <c r="G22" s="68">
        <v>0</v>
      </c>
      <c r="H22" s="68">
        <v>0</v>
      </c>
      <c r="I22" s="14"/>
    </row>
    <row r="23" spans="2:9" x14ac:dyDescent="0.25">
      <c r="B23" s="13"/>
      <c r="C23" s="57" t="s">
        <v>155</v>
      </c>
      <c r="D23" s="57"/>
      <c r="E23"/>
      <c r="F23" s="18" t="s">
        <v>62</v>
      </c>
      <c r="G23" s="68">
        <v>0</v>
      </c>
      <c r="H23" s="68">
        <v>0</v>
      </c>
      <c r="I23" s="14"/>
    </row>
    <row r="24" spans="2:9" x14ac:dyDescent="0.25">
      <c r="B24" s="13"/>
      <c r="E24"/>
      <c r="F24" s="18" t="s">
        <v>63</v>
      </c>
      <c r="G24" s="68">
        <v>0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 primer semestre de 2022 y llene la siguiente tabla:"</f>
        <v>Seleccione 0 procesos teminados en el  primer semestre de 2022 y llene la siguiente tabla:</v>
      </c>
      <c r="D25" s="54"/>
      <c r="E25"/>
      <c r="F25" s="110" t="s">
        <v>172</v>
      </c>
      <c r="G25" s="110"/>
      <c r="H25" s="110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89</v>
      </c>
      <c r="D27" s="42" t="s">
        <v>23</v>
      </c>
      <c r="E27"/>
      <c r="F27" s="104" t="s">
        <v>88</v>
      </c>
      <c r="G27" s="105"/>
      <c r="H27" s="106"/>
      <c r="I27" s="14"/>
    </row>
    <row r="28" spans="2:9" x14ac:dyDescent="0.25">
      <c r="B28" s="13"/>
      <c r="C28" s="18" t="s">
        <v>81</v>
      </c>
      <c r="D28" s="68">
        <v>0</v>
      </c>
      <c r="E28"/>
      <c r="F28" s="107" t="s">
        <v>194</v>
      </c>
      <c r="G28" s="108"/>
      <c r="H28" s="108"/>
      <c r="I28" s="14"/>
    </row>
    <row r="29" spans="2:9" x14ac:dyDescent="0.25">
      <c r="B29" s="13"/>
      <c r="C29" s="18" t="s">
        <v>82</v>
      </c>
      <c r="D29" s="68">
        <v>0</v>
      </c>
      <c r="E29"/>
      <c r="F29" s="108"/>
      <c r="G29" s="108"/>
      <c r="H29" s="108"/>
      <c r="I29" s="14"/>
    </row>
    <row r="30" spans="2:9" x14ac:dyDescent="0.25">
      <c r="B30" s="13"/>
      <c r="C30" s="18" t="s">
        <v>83</v>
      </c>
      <c r="D30" s="68">
        <v>0</v>
      </c>
      <c r="E30"/>
      <c r="F30" s="108"/>
      <c r="G30" s="108"/>
      <c r="H30" s="108"/>
      <c r="I30" s="14"/>
    </row>
    <row r="31" spans="2:9" x14ac:dyDescent="0.25">
      <c r="B31" s="13"/>
      <c r="C31" s="18" t="s">
        <v>84</v>
      </c>
      <c r="D31" s="68">
        <v>0</v>
      </c>
      <c r="E31"/>
      <c r="F31" s="108"/>
      <c r="G31" s="108"/>
      <c r="H31" s="108"/>
      <c r="I31" s="14"/>
    </row>
    <row r="32" spans="2:9" x14ac:dyDescent="0.25">
      <c r="B32" s="13"/>
      <c r="C32" s="18" t="s">
        <v>85</v>
      </c>
      <c r="D32" s="68">
        <v>0</v>
      </c>
      <c r="E32"/>
      <c r="F32" s="108"/>
      <c r="G32" s="108"/>
      <c r="H32" s="108"/>
      <c r="I32" s="14"/>
    </row>
    <row r="33" spans="2:9" x14ac:dyDescent="0.25">
      <c r="B33" s="13"/>
      <c r="E33"/>
      <c r="F33" s="108"/>
      <c r="G33" s="108"/>
      <c r="H33" s="108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B9V84//xA42RdCAYWxnnmge3JebK6lrTBnVqgqUZdoaV3dQ6rZl/I6IC2ReFAYckWa0swdX3mj/vDzzbeCdsaQ==" saltValue="dyWH2baFBv95gWeLj1vbeg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44742</formula1>
      <formula2>44823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25" sqref="F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0</v>
      </c>
    </row>
    <row r="3" spans="2:22" x14ac:dyDescent="0.25">
      <c r="B3" s="13"/>
      <c r="H3" s="14"/>
      <c r="V3" s="25">
        <f>+IF(V2&lt;=20,V2,IF(ROUNDDOWN(V2*10%,0)&lt;20,20,ROUNDDOWN(V2*10%,0)))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9" t="s">
        <v>146</v>
      </c>
      <c r="D7" s="109"/>
      <c r="E7" s="109"/>
      <c r="F7" s="109"/>
      <c r="G7" s="109"/>
      <c r="H7" s="27"/>
    </row>
    <row r="8" spans="2:22" x14ac:dyDescent="0.25">
      <c r="B8" s="13"/>
      <c r="E8" s="74" t="s">
        <v>143</v>
      </c>
      <c r="H8" s="14"/>
      <c r="T8" s="1" t="s">
        <v>13</v>
      </c>
    </row>
    <row r="9" spans="2:22" ht="15" customHeight="1" x14ac:dyDescent="0.25">
      <c r="B9" s="13"/>
      <c r="C9" s="21" t="s">
        <v>157</v>
      </c>
      <c r="D9" s="21" t="s">
        <v>23</v>
      </c>
      <c r="E9"/>
      <c r="F9" s="91" t="str">
        <f>"Seleccione una muestra de "&amp;V3&amp;" prejudiciales activos registrados antes de 1 de enero de 2022 y complete la siguiente tabla"</f>
        <v>Seleccione una muestra de 0 prejudiciales activos registrados antes de 1 de enero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173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158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160</v>
      </c>
      <c r="D13" s="68">
        <v>0</v>
      </c>
      <c r="E13"/>
      <c r="F13" s="18" t="s">
        <v>147</v>
      </c>
      <c r="G13" s="68">
        <v>0</v>
      </c>
      <c r="H13" s="14"/>
    </row>
    <row r="14" spans="2:22" x14ac:dyDescent="0.25">
      <c r="B14" s="13"/>
      <c r="C14" s="18" t="s">
        <v>159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188</v>
      </c>
      <c r="D16" s="21" t="s">
        <v>23</v>
      </c>
      <c r="E16"/>
      <c r="F16" s="111" t="s">
        <v>88</v>
      </c>
      <c r="G16" s="111"/>
      <c r="H16" s="14"/>
    </row>
    <row r="17" spans="2:8" x14ac:dyDescent="0.25">
      <c r="B17" s="13"/>
      <c r="C17" s="18" t="s">
        <v>178</v>
      </c>
      <c r="D17" s="68">
        <v>0</v>
      </c>
      <c r="E17"/>
      <c r="F17" s="108" t="s">
        <v>195</v>
      </c>
      <c r="G17" s="108"/>
      <c r="H17" s="14"/>
    </row>
    <row r="18" spans="2:8" x14ac:dyDescent="0.25">
      <c r="B18" s="13"/>
      <c r="C18" s="18" t="s">
        <v>186</v>
      </c>
      <c r="D18" s="68">
        <v>0</v>
      </c>
      <c r="E18"/>
      <c r="F18" s="108"/>
      <c r="G18" s="108"/>
      <c r="H18" s="14"/>
    </row>
    <row r="19" spans="2:8" x14ac:dyDescent="0.25">
      <c r="B19" s="13"/>
      <c r="C19"/>
      <c r="D19"/>
      <c r="E19"/>
      <c r="F19" s="108"/>
      <c r="G19" s="108"/>
      <c r="H19" s="14"/>
    </row>
    <row r="20" spans="2:8" x14ac:dyDescent="0.25">
      <c r="B20" s="13"/>
      <c r="C20"/>
      <c r="D20"/>
      <c r="E20"/>
      <c r="F20" s="108"/>
      <c r="G20" s="108"/>
      <c r="H20" s="14"/>
    </row>
    <row r="21" spans="2:8" x14ac:dyDescent="0.25">
      <c r="B21" s="13"/>
      <c r="E21"/>
      <c r="F21" s="108"/>
      <c r="G21" s="108"/>
      <c r="H21" s="14"/>
    </row>
    <row r="22" spans="2:8" x14ac:dyDescent="0.25">
      <c r="B22" s="13"/>
      <c r="E22"/>
      <c r="F22" s="108"/>
      <c r="G22" s="108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svhajHmZp9AW3z0s3psyvbzJM7AG57NBZ3aSvG/MK/u+6T2QMDmKr+b/gZnu0nJ5FMgkhc8sZSNof1p69Z0VLA==" saltValue="VE+jH07BMJ4HdVIsUGdhqQ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D18" sqref="D1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143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174</v>
      </c>
      <c r="D9" s="68">
        <v>0</v>
      </c>
      <c r="E9"/>
      <c r="F9" s="18" t="s">
        <v>175</v>
      </c>
      <c r="G9" s="68">
        <v>0</v>
      </c>
      <c r="H9" s="14"/>
    </row>
    <row r="10" spans="2:22" x14ac:dyDescent="0.25">
      <c r="B10" s="13"/>
      <c r="C10" s="18" t="s">
        <v>179</v>
      </c>
      <c r="D10" s="68">
        <v>0</v>
      </c>
      <c r="E10"/>
      <c r="F10" s="18" t="s">
        <v>86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90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 t="s">
        <v>193</v>
      </c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+FCFzMTUyQz9xCbsVZjWh6VfuEuNyvSas18p2Zc+tciO//oKW2KvySRCIuGHsJUxL58937RSbcNcAVq208JAUg==" saltValue="SyOhJUcB2fukD14ffgbYi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C8" sqref="C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9" t="s">
        <v>8</v>
      </c>
      <c r="D6" s="109"/>
      <c r="E6" s="24"/>
      <c r="F6"/>
      <c r="G6"/>
      <c r="H6" s="27"/>
      <c r="T6" s="1" t="s">
        <v>12</v>
      </c>
    </row>
    <row r="7" spans="2:22" x14ac:dyDescent="0.25">
      <c r="B7" s="13"/>
      <c r="C7" s="1" t="s">
        <v>143</v>
      </c>
      <c r="F7" s="50" t="s">
        <v>90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 t="s">
        <v>193</v>
      </c>
      <c r="G8" s="97"/>
      <c r="H8" s="14"/>
      <c r="T8" s="1" t="s">
        <v>14</v>
      </c>
    </row>
    <row r="9" spans="2:22" x14ac:dyDescent="0.25">
      <c r="B9" s="13"/>
      <c r="C9" s="18" t="s">
        <v>71</v>
      </c>
      <c r="D9" s="68" t="s">
        <v>12</v>
      </c>
      <c r="E9"/>
      <c r="F9" s="98"/>
      <c r="G9" s="100"/>
      <c r="H9" s="14"/>
    </row>
    <row r="10" spans="2:22" x14ac:dyDescent="0.25">
      <c r="B10" s="13"/>
      <c r="C10" s="18" t="s">
        <v>187</v>
      </c>
      <c r="D10" s="68" t="s">
        <v>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5qujBfQQ7RZMhSfW3LqfxXxVuPd8KbOJQKh15P8GKG8cOXsJPu3apxq/6MgUYGlAEizpvLIU3x8ux0MZK7Zg3A==" saltValue="jV6bSp1iEYBcnSzTRXO6Og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tabSelected="1" zoomScale="85" zoomScaleNormal="85" workbookViewId="0">
      <selection activeCell="F19" sqref="F19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8" t="s">
        <v>10</v>
      </c>
      <c r="C2" s="118"/>
      <c r="D2" s="118"/>
      <c r="E2" s="118"/>
      <c r="F2" s="118"/>
      <c r="G2" s="118"/>
      <c r="H2" s="39"/>
      <c r="I2" s="39"/>
      <c r="J2" s="39"/>
      <c r="K2" s="39"/>
      <c r="L2" s="39"/>
      <c r="M2" s="40"/>
    </row>
    <row r="3" spans="2:13" ht="18.75" x14ac:dyDescent="0.3">
      <c r="B3" s="118" t="s">
        <v>11</v>
      </c>
      <c r="C3" s="118"/>
      <c r="D3" s="118"/>
      <c r="E3" s="118"/>
      <c r="F3" s="118"/>
      <c r="G3" s="118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177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182</v>
      </c>
      <c r="C5" s="112" t="s">
        <v>191</v>
      </c>
      <c r="D5" s="113"/>
      <c r="E5" s="113"/>
      <c r="F5" s="113"/>
      <c r="G5" s="114"/>
    </row>
    <row r="6" spans="2:13" ht="15.75" thickBot="1" x14ac:dyDescent="0.3">
      <c r="B6" t="s">
        <v>183</v>
      </c>
      <c r="C6" s="115" t="s">
        <v>190</v>
      </c>
      <c r="D6" s="116"/>
      <c r="E6" s="116"/>
      <c r="F6" s="116"/>
      <c r="G6" s="117"/>
    </row>
    <row r="8" spans="2:13" x14ac:dyDescent="0.25">
      <c r="B8" t="s">
        <v>37</v>
      </c>
      <c r="C8" s="38" t="str">
        <f>+IF(SUM(USUARIOS!I12:J17)=0,"Falta diligenciar","")</f>
        <v/>
      </c>
      <c r="E8" t="s">
        <v>74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0.83333333333333337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6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104</v>
      </c>
      <c r="E11" s="37" t="s">
        <v>46</v>
      </c>
      <c r="F11" s="73" t="str">
        <f>IFERROR(PREJUDICIALES!$G$13/PREJUDICIALES!$V$3,"")</f>
        <v/>
      </c>
    </row>
    <row r="12" spans="2:13" x14ac:dyDescent="0.25">
      <c r="B12" s="37" t="s">
        <v>39</v>
      </c>
      <c r="C12" s="73">
        <f>IFERROR((ABOGADOS!$G$17+ABOGADOS!$G$18+ABOGADOS!$G$19*0.5)/ABOGADOS!D12,"")</f>
        <v>1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73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12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 t="str">
        <f>IFERROR(JUDICIALES!$G$11/JUDICIALES!$G$10,"")</f>
        <v/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12</v>
      </c>
      <c r="E18" s="37" t="s">
        <v>185</v>
      </c>
      <c r="F18" s="72" t="str">
        <f>+IF(PAGOS!D10="No","No","Si")</f>
        <v>No</v>
      </c>
    </row>
    <row r="19" spans="2:6" x14ac:dyDescent="0.25">
      <c r="B19" s="37" t="s">
        <v>72</v>
      </c>
      <c r="C19" s="73" t="str">
        <f>IFERROR(1-(JUDICIALES!$H$22+JUDICIALES!$H$23+JUDICIALES!$H$24)/(JUDICIALES!$G$22+JUDICIALES!$G$23+JUDICIALES!$G$24),"")</f>
        <v/>
      </c>
      <c r="E19" s="37" t="s">
        <v>181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90</v>
      </c>
      <c r="C22" s="3"/>
      <c r="D22" s="3"/>
      <c r="E22" s="3"/>
      <c r="F22" s="4"/>
    </row>
    <row r="23" spans="2:6" x14ac:dyDescent="0.25">
      <c r="B23" s="95" t="s">
        <v>198</v>
      </c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176</v>
      </c>
    </row>
    <row r="28" spans="2:6" x14ac:dyDescent="0.25">
      <c r="B28" t="s">
        <v>184</v>
      </c>
    </row>
  </sheetData>
  <sheetProtection algorithmName="SHA-512" hashValue="MI9IAg9m6njNGmuBCGKgMta3QjAcMvvvmQcsk91qXfKK89k6AsSUy+qvJRfgCqbJjnNMaffzwJpEaNlzAWfS9g==" saltValue="KYBE4UEMNlJg3uLSyGLzn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2">
    <dataValidation allowBlank="1" showInputMessage="1" showErrorMessage="1" promptTitle="Nombres y Apellidos" prompt="Diligencie los nombres y apellidos del jefe de control interno que esta reportando" sqref="C6:G6" xr:uid="{00000000-0002-0000-0700-000000000000}"/>
    <dataValidation allowBlank="1" showInputMessage="1" showErrorMessage="1" promptTitle="Nombre entidad que reporta" prompt="Diligenciar Nombre de entidad" sqref="C5:G5" xr:uid="{00000000-0002-0000-0700-000001000000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A3" sqref="A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108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97</v>
      </c>
      <c r="H2" s="63" t="s">
        <v>98</v>
      </c>
      <c r="I2" s="64" t="s">
        <v>109</v>
      </c>
      <c r="J2" s="64" t="s">
        <v>110</v>
      </c>
      <c r="K2" s="64" t="s">
        <v>111</v>
      </c>
      <c r="L2" s="64" t="s">
        <v>112</v>
      </c>
      <c r="M2" s="64" t="s">
        <v>113</v>
      </c>
      <c r="N2" s="64" t="s">
        <v>114</v>
      </c>
      <c r="O2" s="64" t="s">
        <v>115</v>
      </c>
      <c r="P2" s="63" t="s">
        <v>27</v>
      </c>
      <c r="Q2" s="63" t="s">
        <v>28</v>
      </c>
      <c r="R2" s="63" t="s">
        <v>29</v>
      </c>
      <c r="S2" s="63" t="s">
        <v>116</v>
      </c>
      <c r="T2" s="63" t="s">
        <v>117</v>
      </c>
      <c r="U2" s="63" t="s">
        <v>35</v>
      </c>
      <c r="V2" s="63" t="s">
        <v>118</v>
      </c>
      <c r="W2" s="63" t="s">
        <v>81</v>
      </c>
      <c r="X2" s="63" t="s">
        <v>82</v>
      </c>
      <c r="Y2" s="63" t="s">
        <v>83</v>
      </c>
      <c r="Z2" s="63" t="s">
        <v>84</v>
      </c>
      <c r="AA2" s="63" t="s">
        <v>85</v>
      </c>
      <c r="AB2" s="64" t="s">
        <v>119</v>
      </c>
      <c r="AC2" s="64" t="s">
        <v>120</v>
      </c>
      <c r="AD2" s="64" t="s">
        <v>121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122</v>
      </c>
      <c r="AJ2" s="63" t="s">
        <v>123</v>
      </c>
      <c r="AK2" s="63" t="s">
        <v>124</v>
      </c>
      <c r="AL2" s="63" t="s">
        <v>125</v>
      </c>
      <c r="AM2" s="63" t="s">
        <v>126</v>
      </c>
      <c r="AN2" s="63" t="s">
        <v>127</v>
      </c>
      <c r="AO2" s="63" t="s">
        <v>128</v>
      </c>
      <c r="AP2" s="63" t="s">
        <v>129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130</v>
      </c>
      <c r="BC2" s="66" t="s">
        <v>86</v>
      </c>
      <c r="BD2" s="67" t="s">
        <v>131</v>
      </c>
      <c r="BE2" s="67" t="s">
        <v>132</v>
      </c>
      <c r="BF2" s="67" t="s">
        <v>133</v>
      </c>
      <c r="BG2" s="67" t="s">
        <v>134</v>
      </c>
      <c r="BH2" s="67" t="s">
        <v>135</v>
      </c>
      <c r="BI2" s="67" t="s">
        <v>136</v>
      </c>
      <c r="BJ2" s="67" t="s">
        <v>137</v>
      </c>
      <c r="BK2" s="67" t="s">
        <v>138</v>
      </c>
      <c r="BL2" s="67" t="s">
        <v>139</v>
      </c>
      <c r="BM2" s="67" t="s">
        <v>140</v>
      </c>
      <c r="BN2" s="67" t="s">
        <v>141</v>
      </c>
      <c r="BO2" s="67" t="s">
        <v>142</v>
      </c>
    </row>
    <row r="3" spans="1:67" x14ac:dyDescent="0.25">
      <c r="A3" s="60" t="str">
        <f>'Resumen General'!C5</f>
        <v>INSTITUTO NACIONAL PARA CIEGOS INCI</v>
      </c>
      <c r="B3" s="60" t="str">
        <f>'Resumen General'!C6</f>
        <v>MARIA HELENA ORDOÑEZ BURBANO</v>
      </c>
      <c r="C3" s="60">
        <f>+ABOGADOS!D11</f>
        <v>1</v>
      </c>
      <c r="D3" s="60">
        <f>+ABOGADOS!D12</f>
        <v>1</v>
      </c>
      <c r="E3" s="60">
        <f>+ABOGADOS!D13</f>
        <v>1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1</v>
      </c>
      <c r="J3" s="60">
        <f>+ABOGADOS!G11</f>
        <v>1</v>
      </c>
      <c r="K3" s="60">
        <f>+ABOGADOS!G12</f>
        <v>1</v>
      </c>
      <c r="L3" s="60">
        <f>+ABOGADOS!G17</f>
        <v>1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12</v>
      </c>
      <c r="Q3" s="60">
        <f>+JUDICIALES!D12</f>
        <v>12</v>
      </c>
      <c r="R3" s="60">
        <f>+JUDICIALES!D13</f>
        <v>0</v>
      </c>
      <c r="S3" s="60">
        <f>+JUDICIALES!D16</f>
        <v>0</v>
      </c>
      <c r="T3" s="60">
        <f>+JUDICIALES!D17</f>
        <v>0</v>
      </c>
      <c r="U3" s="60">
        <f>+JUDICIALES!D21</f>
        <v>0</v>
      </c>
      <c r="V3" s="60">
        <f>+JUDICIALES!D22</f>
        <v>0</v>
      </c>
      <c r="W3" s="60">
        <f>JUDICIALES!D28</f>
        <v>0</v>
      </c>
      <c r="X3" s="60">
        <f>JUDICIALES!D29</f>
        <v>0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10</v>
      </c>
      <c r="AF3" s="60">
        <f>+JUDICIALES!G16</f>
        <v>6</v>
      </c>
      <c r="AG3" s="60">
        <f>+JUDICIALES!G17</f>
        <v>6</v>
      </c>
      <c r="AH3" s="60">
        <f>+JUDICIALES!G18</f>
        <v>4</v>
      </c>
      <c r="AI3" s="60">
        <f>+JUDICIALES!G21</f>
        <v>2</v>
      </c>
      <c r="AJ3" s="60">
        <f>+JUDICIALES!G22</f>
        <v>0</v>
      </c>
      <c r="AK3" s="60">
        <f>+JUDICIALES!G23</f>
        <v>0</v>
      </c>
      <c r="AL3" s="60">
        <f>+JUDICIALES!G24</f>
        <v>0</v>
      </c>
      <c r="AM3" s="60">
        <f>+JUDICIALES!H21</f>
        <v>2</v>
      </c>
      <c r="AN3" s="60">
        <f>+JUDICIALES!H22</f>
        <v>0</v>
      </c>
      <c r="AO3" s="60">
        <f>+JUDICIALES!H23</f>
        <v>0</v>
      </c>
      <c r="AP3" s="60">
        <f>+JUDICIALES!H24</f>
        <v>0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0</v>
      </c>
      <c r="AU3" s="60">
        <f>+PREJUDICIALES!D14</f>
        <v>0</v>
      </c>
      <c r="AV3" s="60">
        <f>+PREJUDICIALES!D17</f>
        <v>0</v>
      </c>
      <c r="AW3" s="60">
        <f>+PREJUDICIALES!D18</f>
        <v>0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No</v>
      </c>
      <c r="BF3" s="61">
        <f>USUARIOS!D9</f>
        <v>44820</v>
      </c>
      <c r="BG3" s="61">
        <f>ABOGADOS!D7</f>
        <v>44820</v>
      </c>
      <c r="BH3" s="61">
        <f>JUDICIALES!D8</f>
        <v>44820</v>
      </c>
      <c r="BI3" s="60" t="str">
        <f>+USUARIOS!C19</f>
        <v>Se informó por parte de la entidad que la Sra. Gladys Mireya Pardo asisitó a capacitación para el rol de jefe financiero el dia 20/05/2022, sin embargo no se 
cuenta conla certificación correspondiente.  Se observó Certificado de capacitación realziada por Cristian Camilo Galán, quien se desempeña como apoyo para 
el Rol financiero, el dia 20/05/2022 en calificación del riesgo y provisión contable. Se recomienda realizar capacitación para el Rol del Jefe juridico y Secretario
 tecnico.</v>
      </c>
      <c r="BJ3" s="60" t="str">
        <f>+ABOGADOS!C22</f>
        <v>Sin observaciones para el periodo auditado</v>
      </c>
      <c r="BK3" s="60" t="str">
        <f>+JUDICIALES!F28</f>
        <v>Se recomienda realizar la depuración en el sistema ekogui de los 11  procesos activos con estado 
terminado, que corresponden a vigencias anteriores a la del 2021</v>
      </c>
      <c r="BL3" s="60" t="str">
        <f>+PREJUDICIALES!F17</f>
        <v>Sin observciones para el periodo auditado</v>
      </c>
      <c r="BM3" s="60" t="str">
        <f>+ARBITRAMENTOS!C13</f>
        <v>Sin observaciones para el periodo auditado</v>
      </c>
      <c r="BN3" s="60" t="str">
        <f>+PAGOS!F8</f>
        <v>Sin observaciones para el periodo auditado</v>
      </c>
      <c r="BO3" s="60" t="str">
        <f>'Resumen General'!B23</f>
        <v>Se recomienda adelantar las gestiones indicadas en las hojas establecidas para  usuarios y procesos judiciales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76</v>
      </c>
    </row>
    <row r="13" spans="1:67" x14ac:dyDescent="0.25">
      <c r="A13" s="60" t="str">
        <f t="shared" ref="A13:A18" si="0">$A$3</f>
        <v>INSTITUTO NACIONAL PARA CIEGOS INCI</v>
      </c>
      <c r="B13" s="60" t="s">
        <v>0</v>
      </c>
      <c r="C13" s="60" t="str">
        <f>USUARIOS!C12</f>
        <v>Si</v>
      </c>
      <c r="D13" s="62">
        <f>USUARIOS!D12</f>
        <v>44610</v>
      </c>
      <c r="E13" s="60" t="str">
        <f>USUARIOS!E12</f>
        <v>GLADYS MIREYA PARDO</v>
      </c>
      <c r="F13" s="62">
        <f>USUARIOS!F12</f>
        <v>0</v>
      </c>
      <c r="G13" s="60" t="str">
        <f>USUARIOS!G12</f>
        <v>DESACTUALIZADO</v>
      </c>
    </row>
    <row r="14" spans="1:67" x14ac:dyDescent="0.25">
      <c r="A14" s="60" t="str">
        <f t="shared" si="0"/>
        <v>INSTITUTO NACIONAL PARA CIEGOS INCI</v>
      </c>
      <c r="B14" s="60" t="s">
        <v>1</v>
      </c>
      <c r="C14" s="60" t="str">
        <f>USUARIOS!C13</f>
        <v>Si</v>
      </c>
      <c r="D14" s="62">
        <f>USUARIOS!D13</f>
        <v>43857</v>
      </c>
      <c r="E14" s="60" t="str">
        <f>USUARIOS!E13</f>
        <v>DIEGO MAURICIO SANCHEZ</v>
      </c>
      <c r="F14" s="62">
        <f>USUARIOS!F13</f>
        <v>44220</v>
      </c>
      <c r="G14" s="60" t="str">
        <f>USUARIOS!G13</f>
        <v/>
      </c>
    </row>
    <row r="15" spans="1:67" x14ac:dyDescent="0.25">
      <c r="A15" s="60" t="str">
        <f t="shared" si="0"/>
        <v>INSTITUTO NACIONAL PARA CIEGOS INCI</v>
      </c>
      <c r="B15" s="60" t="s">
        <v>2</v>
      </c>
      <c r="C15" s="60" t="str">
        <f>USUARIOS!C14</f>
        <v>NO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INSTITUTO NACIONAL PARA CIEGOS INCI</v>
      </c>
      <c r="B16" s="60" t="s">
        <v>3</v>
      </c>
      <c r="C16" s="60" t="str">
        <f>USUARIOS!C15</f>
        <v>Si</v>
      </c>
      <c r="D16" s="62">
        <f>USUARIOS!D15</f>
        <v>42198</v>
      </c>
      <c r="E16" s="60" t="str">
        <f>USUARIOS!E15</f>
        <v>MARIA HELENA ORDOÑEZ BURBANO</v>
      </c>
      <c r="F16" s="62">
        <f>USUARIOS!F15</f>
        <v>44615</v>
      </c>
      <c r="G16" s="60" t="str">
        <f>USUARIOS!G15</f>
        <v/>
      </c>
    </row>
    <row r="17" spans="1:7" x14ac:dyDescent="0.25">
      <c r="A17" s="60" t="str">
        <f t="shared" si="0"/>
        <v>INSTITUTO NACIONAL PARA CIEGOS INCI</v>
      </c>
      <c r="B17" s="60" t="s">
        <v>4</v>
      </c>
      <c r="C17" s="60" t="str">
        <f>USUARIOS!C16</f>
        <v>Si</v>
      </c>
      <c r="D17" s="62">
        <f>USUARIOS!D16</f>
        <v>43857</v>
      </c>
      <c r="E17" s="60" t="str">
        <f>USUARIOS!E16</f>
        <v>DIEGO MAURICIO SANCHEZ</v>
      </c>
      <c r="F17" s="62">
        <f>USUARIOS!F16</f>
        <v>44220</v>
      </c>
      <c r="G17" s="60" t="str">
        <f>USUARIOS!G16</f>
        <v/>
      </c>
    </row>
    <row r="18" spans="1:7" x14ac:dyDescent="0.25">
      <c r="A18" s="60" t="str">
        <f t="shared" si="0"/>
        <v>INSTITUTO NACIONAL PARA CIEGOS INCI</v>
      </c>
      <c r="B18" s="60" t="s">
        <v>5</v>
      </c>
      <c r="C18" s="60" t="str">
        <f>USUARIOS!C17</f>
        <v>Si</v>
      </c>
      <c r="D18" s="62">
        <f>USUARIOS!D17</f>
        <v>43857</v>
      </c>
      <c r="E18" s="60" t="str">
        <f>USUARIOS!E17</f>
        <v>DIEGO MAURICIO SANCHEZ</v>
      </c>
      <c r="F18" s="62">
        <f>USUARIOS!F17</f>
        <v>44220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María Helena Ordoñez Burbano</cp:lastModifiedBy>
  <dcterms:created xsi:type="dcterms:W3CDTF">2020-06-25T21:16:25Z</dcterms:created>
  <dcterms:modified xsi:type="dcterms:W3CDTF">2022-09-19T23:37:14Z</dcterms:modified>
</cp:coreProperties>
</file>