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nciera\OneDrive - INCI\ADMINISTRATIVA Y FINANCIERA 2022\PLANES  ADMINISTRATIVA Y FINANCIERA\PLAN DE AUSTERIDAD\"/>
    </mc:Choice>
  </mc:AlternateContent>
  <bookViews>
    <workbookView xWindow="0" yWindow="0" windowWidth="20490" windowHeight="7755"/>
  </bookViews>
  <sheets>
    <sheet name="Hoja1"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8" i="2" l="1"/>
  <c r="Q18" i="2" s="1"/>
  <c r="P17" i="2"/>
  <c r="Q17" i="2" s="1"/>
  <c r="P16" i="2"/>
  <c r="Q16" i="2" s="1"/>
  <c r="P15" i="2"/>
  <c r="Q15" i="2" s="1"/>
  <c r="P14" i="2"/>
  <c r="Q14" i="2" s="1"/>
  <c r="P13" i="2"/>
  <c r="Q13" i="2" s="1"/>
  <c r="P11" i="2"/>
  <c r="Q11" i="2" s="1"/>
  <c r="P9" i="2"/>
  <c r="Q9" i="2" s="1"/>
  <c r="P8" i="2"/>
  <c r="Q8" i="2" s="1"/>
  <c r="P7" i="2"/>
  <c r="Q7" i="2" s="1"/>
  <c r="N13" i="2" l="1"/>
  <c r="N14" i="2" l="1"/>
  <c r="M7" i="2" l="1"/>
  <c r="N7" i="2"/>
  <c r="O12" i="2" l="1"/>
  <c r="O9" i="2"/>
  <c r="O8" i="2"/>
  <c r="L16" i="2"/>
  <c r="N16" i="2" s="1"/>
  <c r="O16" i="2" s="1"/>
  <c r="L15" i="2" l="1"/>
  <c r="N15" i="2" s="1"/>
  <c r="O15" i="2" s="1"/>
  <c r="L18" i="2" l="1"/>
  <c r="N18" i="2" s="1"/>
  <c r="O18" i="2" s="1"/>
  <c r="L17" i="2"/>
  <c r="N17" i="2" s="1"/>
  <c r="O17" i="2" s="1"/>
  <c r="M16" i="2"/>
  <c r="M15" i="2"/>
  <c r="L14" i="2"/>
  <c r="O14" i="2" s="1"/>
  <c r="M18" i="2" l="1"/>
  <c r="M17" i="2"/>
  <c r="M14" i="2"/>
  <c r="L13" i="2"/>
  <c r="O13" i="2" s="1"/>
  <c r="L12" i="2"/>
  <c r="M12" i="2" s="1"/>
  <c r="L11" i="2"/>
  <c r="N11" i="2" s="1"/>
  <c r="O11" i="2" s="1"/>
  <c r="L9" i="2"/>
  <c r="M9" i="2" s="1"/>
  <c r="L8" i="2"/>
  <c r="M8" i="2" s="1"/>
  <c r="M11" i="2" l="1"/>
  <c r="M13" i="2"/>
  <c r="K18" i="2"/>
  <c r="K17" i="2"/>
  <c r="K16" i="2"/>
  <c r="K15" i="2"/>
  <c r="K14" i="2"/>
  <c r="K13" i="2"/>
  <c r="K12" i="2"/>
  <c r="K11" i="2"/>
  <c r="K9" i="2"/>
  <c r="K8" i="2"/>
  <c r="J7" i="2"/>
  <c r="K7" i="2" l="1"/>
  <c r="L7" i="2"/>
  <c r="O7" i="2" l="1"/>
</calcChain>
</file>

<file path=xl/sharedStrings.xml><?xml version="1.0" encoding="utf-8"?>
<sst xmlns="http://schemas.openxmlformats.org/spreadsheetml/2006/main" count="120" uniqueCount="93">
  <si>
    <t>#</t>
  </si>
  <si>
    <t>ACTIVIDAD</t>
  </si>
  <si>
    <t>RESPONSABLE ACTIVIDAD</t>
  </si>
  <si>
    <t>FECHA INICIO</t>
  </si>
  <si>
    <t>FECHA FINAL</t>
  </si>
  <si>
    <t>META</t>
  </si>
  <si>
    <t>Contratación de personal  para prestación  de servicios profesionales y de apoyo a la gestión debidamente justificada</t>
  </si>
  <si>
    <t>Oficina Asesora Juridica- Proceso de Contratación</t>
  </si>
  <si>
    <t>Administrativa y Financiera</t>
  </si>
  <si>
    <t>Subdirección General</t>
  </si>
  <si>
    <t>Subdirección  y Comunicaciones</t>
  </si>
  <si>
    <t>100% de los eventos con menos de 60 personas realizados en el Auditorio</t>
  </si>
  <si>
    <t>Racionalizar y hacer seguimiento al  consumo de combustible.</t>
  </si>
  <si>
    <t>Gestion Humana</t>
  </si>
  <si>
    <t>Comunicaciones</t>
  </si>
  <si>
    <t>Oficina Asesora de Planeación- Secretaría General</t>
  </si>
  <si>
    <t>Implementar sistemas de reciclaje de agua y consumo mínimo de agua e instalación de  ahorradores</t>
  </si>
  <si>
    <t>Sensibilización mediante comunicaciones alusivas al uso racional de agua  en medios internos de comunicación</t>
  </si>
  <si>
    <t>Comunicaciones -Administrativa y Financiera</t>
  </si>
  <si>
    <t>Fomentar una cultura de ahorro de  energía en la entidad</t>
  </si>
  <si>
    <t>Sensibilización mediante comunicaciones alusivas al uso racional de energía   en medios internos de comunicación</t>
  </si>
  <si>
    <t>Realizar  en el Auditorio del INCI todos los eventos o capacitaciones que cuenten con la asistencia de hasta 60 personas.</t>
  </si>
  <si>
    <t>Hacer seguimiento al consumo  de combustible del vehículo del INCI</t>
  </si>
  <si>
    <t>Enero 1 de 2020</t>
  </si>
  <si>
    <t xml:space="preserve">Hacer seguimiento al gasto en Horas extras  </t>
  </si>
  <si>
    <t>Racionalizar las horas extras de todo el personal, ajustandolas a las estrictamente necesarias.</t>
  </si>
  <si>
    <t>INDEMNIZACION POR VACACIONES</t>
  </si>
  <si>
    <t>Las vacaciones no deben ser acumuladas, ni interrumpidas, solo por necesidades del servicio o retiro podrán ser compensadas en dinero.</t>
  </si>
  <si>
    <t>Gestión Humana</t>
  </si>
  <si>
    <t xml:space="preserve">PAPELERIA </t>
  </si>
  <si>
    <t>TELEFONIA</t>
  </si>
  <si>
    <t>% EJECUTADO RESPECTO AÑO BASE</t>
  </si>
  <si>
    <t>TERCER TRIMESTRE</t>
  </si>
  <si>
    <t xml:space="preserve">SEGUNDO TRIMESTRE </t>
  </si>
  <si>
    <t xml:space="preserve">PRIMER TRIMESTRE </t>
  </si>
  <si>
    <t>CUARTO TRIMESTRE</t>
  </si>
  <si>
    <t>OBSERVACIONES</t>
  </si>
  <si>
    <t>SERVICIOS PUBLICOS - ENERGÍA</t>
  </si>
  <si>
    <t>VALOR EJECUTADO ACUMULADO</t>
  </si>
  <si>
    <t xml:space="preserve">Realizar seguimiento al gasto por indemnización de vacaciones </t>
  </si>
  <si>
    <t xml:space="preserve">CONTRATACION DE PERSONAL PARA LA PRESTACION DE SERVICIOS PROFESIONALES Y DE APOYO A LA GESTION </t>
  </si>
  <si>
    <t xml:space="preserve">LINEAMIENTOS DECRETO </t>
  </si>
  <si>
    <t>Revisar la debida justificación de todos los contratos que se celebren  relacionados con prestación de servicios  profesionales y de Apoyo. Celebrar solo los contratos que sean estrictamente necesarios para el cumplimiento de las funciones y fines de la entidad.</t>
  </si>
  <si>
    <t xml:space="preserve">HORAS EXTRAS </t>
  </si>
  <si>
    <t>MANTENIMIENTO DE BIENES INMUEBLES, CAMBIO DE SEDE Y ADQUISICiÓN DE BIENES MUEBLES.</t>
  </si>
  <si>
    <t>Abstenerse  de realizar cualquier tipo de contratación que implique mejoras suntuarias, tales como el embellecimiento, el ornato o la instalación o adecuación de acabados estéticos de bienes  inmuebles .</t>
  </si>
  <si>
    <t>SUMINISTRO  DE  TIQUETES</t>
  </si>
  <si>
    <t>Todos los viajes aéreos nacionales e internacionales de funcionarios , deberán hacerse en clase económica,</t>
  </si>
  <si>
    <t>RECONOCIMIENTO DE VIÁTICOS</t>
  </si>
  <si>
    <t>Adoptar medidas  para garantizar la austeridad de los gastos que generen las comisiones al interior o al exterior del país por concepto de viáticos,</t>
  </si>
  <si>
    <t>EVENTOS</t>
  </si>
  <si>
    <t xml:space="preserve"> VEHICULOS OFICIALES</t>
  </si>
  <si>
    <t>Racionalizar llamadas telefónicas internacionales, nacionales y a celulares y privilegiar sistemas basados en protocolo de internet.</t>
  </si>
  <si>
    <t>Hacer uso de la impresión utilizando papel por ambas caras para documentos definitivos. Para  realizar las revisiones de documentos  hacerlo sobre  archivos digitales, o de ser necesario la impresión reutilizar el papel. Sensibilizar mediante  campañas  internas de comunicación , reutilizar y reciclar implementos de oficina.</t>
  </si>
  <si>
    <t>Enero 1 de 2021</t>
  </si>
  <si>
    <t>N.A.</t>
  </si>
  <si>
    <t>Oficina Asesora Juridica- Procesos que presentan los Estudios previos</t>
  </si>
  <si>
    <t>Solicitar expedición a la empresa contratada para expedición de tiquetes  unicamente  clase económica</t>
  </si>
  <si>
    <t>Reducir el número de comisiones  de servicio sin dejar de atender las necesidades de las regiones.</t>
  </si>
  <si>
    <t>AÑO BASE
2020</t>
  </si>
  <si>
    <t>Enero 15 de 2021</t>
  </si>
  <si>
    <t>Diciembre 30 de 2021</t>
  </si>
  <si>
    <t>100% de los contratos celebrados que sean estrictamente necesarios para coadyuvar al cumplimiento de las funciones de la entidad y se encuentren debidamente justificados.</t>
  </si>
  <si>
    <t>Reconocimiento y pago de horas extras, ajustándolas a las estrictamente necesarias.</t>
  </si>
  <si>
    <t xml:space="preserve">Expedición del 100% de tiquetes en clase económica. </t>
  </si>
  <si>
    <t>Febrero 1 de 2021</t>
  </si>
  <si>
    <t>El vehículo solo podrá ser utilizado de lunes a viernes, y su uso en fines de semana y festivos deberá ser justificado en necesidades del servicio.</t>
  </si>
  <si>
    <t>Reducir el 2% el gasto en indemnización de vacaciones respecto al año anterior</t>
  </si>
  <si>
    <t xml:space="preserve">SERVICIOS PUBLICOS - ACUEDUCTO  </t>
  </si>
  <si>
    <t>Fomentar una cultura de ahorro de agua a través del establecimiento de programas pedagógicos.</t>
  </si>
  <si>
    <t>TEMAS  DECRETO  PRESIDENCIAL 371  DEL 08 ABRIL 2021</t>
  </si>
  <si>
    <t>Reducción del 1%  el valor de los viáticos de comisiones  en comparación con el año anterior</t>
  </si>
  <si>
    <t>Realizar únicamente los eventos que sean estrictamente necesarios para la entidad y privilegiar, en la organización y desarrollo, el uso de auditorios o espacios  institucionales . Privilegiar la virtualidad en la organización y desarrollo de eventos.</t>
  </si>
  <si>
    <t>Utilizar medios digitales, de manera preferente y evitar impresiones. Racionalizar el uso de papel y de tinta. Reducir el consumo, reutilizar y reciclar implementos de oficina. Las publicaciones de toda entidad deberán hacerse en su espacio web.</t>
  </si>
  <si>
    <t>Reducir en el 1%el número de resmas de papel consumidas respecto al año anterior</t>
  </si>
  <si>
    <t>Contratar planes corporativos de telefonía móvil o conmutada que permitan lograr ahorros del 1%, respecto del consumo del año anterior. No se podrán adquirir nuevos equipos de telefonía celular, salvo  las reposiciones de los equipos .</t>
  </si>
  <si>
    <t>Reducir el  1% del gasto en telefonia con respecto al año anterior</t>
  </si>
  <si>
    <t>Reducir el 1% del costo del servicio de energía respecto al año anterior</t>
  </si>
  <si>
    <t xml:space="preserve">Cumplimiento de las condiciones del Decreto 371 de 2021 de Austeridad para su ejecución </t>
  </si>
  <si>
    <t>Se cumple con lo ordenado en el Decreto, durante el segundo trimestre no se  realiza mantenimientos.</t>
  </si>
  <si>
    <t>Para el cumplimiento de la misionalidad del INCI y con todos los protocolos de bioseguridad se retomararon las comisiones de los servidores del INCI al territorio con el fin de atender a las comunidad educativa con discapacidad visual a nivel nacional. Sin embargo el porcentaje con respecto al año anterior no es confiable teniendo en cuenta que en la vigencia 2020 en su mayoría fueron suspendidas las comisiones por la emergencia sanitaria por el COVID-19.</t>
  </si>
  <si>
    <t>Con corte al tercer trimestre del año el gasto por concepto de combustible para el vehículo de la entidad llego al 47,09% con respecto al gasto efectuado por este concepto en el 2020. Se ha visto un poco reducido dada la persistencia de la situación de emergencia sanitaria y trabajo en casa que se presenta actualmente.</t>
  </si>
  <si>
    <t>A corte del tercer trimestre del año no se ha gastado en horas extras. Este es un gasto muy controlado en la entidad y su comportamiento es propio de la situación que se atraviesa actualmente en el país por la declaratoría de emergencia sanitaria por presencia del COVID 19.</t>
  </si>
  <si>
    <r>
      <rPr>
        <b/>
        <sz val="48"/>
        <color theme="1"/>
        <rFont val="Arial"/>
        <family val="2"/>
      </rPr>
      <t>PLAN DE AUSTERIDAD Y GESTION AMBIENTAL 2021</t>
    </r>
    <r>
      <rPr>
        <b/>
        <sz val="26"/>
        <color theme="1"/>
        <rFont val="Arial"/>
        <family val="2"/>
      </rPr>
      <t xml:space="preserve">
Decreto 371 del 8 de ABRIL de 2021</t>
    </r>
  </si>
  <si>
    <t xml:space="preserve">El mantenimiento a la infraestuctura solo  procedera  cuando de no hacerse se ponga en riesgo la seguridad y/o se afecten las condiciones salud ocupacional de las personas, en cuyo caso debe quedar expresa constancia y justificación de su necesidad.Adquirir bienes muebles unicamente de ser necesarios para el normal funcionamiento de las entidades
</t>
  </si>
  <si>
    <t>A diciembre 31 de 2021 se celebraron  55  contratos de Apoyo a la Gestión, los contratos están debidamente justificados y son los necesarios para apoyo en las areas del INCI . El porcentaje de ejecución aumentó con respecto al año anterior debido a la cotratación de mano de obra  en la imprenta para  elaboración de tarjetas electorales en braille en las elecciones de consejeros de juventud en diciembre 05 de 2021</t>
  </si>
  <si>
    <t>Las comisiones a los territorios nacionales  se retomaron ante  la necesidad de prestar asistencia técnica presencial. El valor del año en tiquetes es muy inferior a lo normal ejcutado, sin emabargo aumentó con respecto al año 2020, pero esto es debido al comportamiento atipíco  por todas las medidas nacionales adoptadas  por la pandemia por COVID desde marzo 2019.  PAra la expedicion de tiquetes se cumple con la directiva de expedir todos los  tiquete en clase económica.</t>
  </si>
  <si>
    <t>Al cierre de la vigencia 2021 no se realizaron eventos presenciales debido a las medidas del gobierno nacional producto de la declatoria de emergencia sanitaria por la pandemia por el COVID -19.</t>
  </si>
  <si>
    <t xml:space="preserve">A Diciembre de 2021 se consumieron 241 resmas de papel en toda la entidad . Es importante tener en cuenta que el 2020 fue un año atipico dado que más del 80% del año el trabajo se ejecutó  en casa, por lo que el consumo de papel fue muy inferior a la normalidad  En el presente año 2021 se avanzó en la presencialidad y se adelantó además trabajo de impresión de documentos pendientes del año 2020  y 2021, el consumo llegó a 241 resmas contra 62 consumidas en el año 2020 </t>
  </si>
  <si>
    <t>Este es un gasto fijo mensual, su valor corresponde al del plan existente, aquí se reporta consumo tanto de servicio de telefonía celular como de telefonía fija. El gasto aquí reportado supera al del año pasado en un 6%, porcentaje que basicamente comprende los aumentos tarifarios de lo planes .</t>
  </si>
  <si>
    <t>El valor  reportado a diciembre de 2021 por  el servicio de agua y alcantarillado para las dos sedes, la sede central y la sede de la imprenta . El consumo es del 32% en relación con el consumo del año 2020 por servicio de agua.</t>
  </si>
  <si>
    <t>El valor del gasto de consumo de energía hasta el 31 de diciembre de 2021 supera en el 7% el gasto del año 2020, lo que correspondería al incremento de las tarifas durante el año 2021.</t>
  </si>
  <si>
    <r>
      <t xml:space="preserve">A diciembre de 2021, la ejecución por concepto de indemnización de vacaciones es de </t>
    </r>
    <r>
      <rPr>
        <sz val="16"/>
        <rFont val="Arial"/>
        <family val="2"/>
      </rPr>
      <t>$25,777,279</t>
    </r>
    <r>
      <rPr>
        <sz val="16"/>
        <color theme="1"/>
        <rFont val="Arial"/>
        <family val="2"/>
      </rPr>
      <t xml:space="preserve"> este es un gasto no previsible y corresponde al derecho prestacional que tienen los funcionarios que renuncian. Comparado con el año base 2020 el porcentaje de ejecución es del 198%, obedece a renuncias de personal de planta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</si>
</sst>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quot;$&quot;\ * #,##0_-;\-&quot;$&quot;\ * #,##0_-;_-&quot;$&quot;\ * &quot;-&quot;_-;_-@_-"/>
    <numFmt numFmtId="44" formatCode="_-&quot;$&quot;\ * #,##0.00_-;\-&quot;$&quot;\ * #,##0.00_-;_-&quot;$&quot;\ * &quot;-&quot;??_-;_-@_-"/>
  </numFmts>
  <fonts count="9" x14ac:knownFonts="1">
    <font>
      <sz val="11"/>
      <color theme="1"/>
      <name val="Calibri"/>
      <family val="2"/>
      <scheme val="minor"/>
    </font>
    <font>
      <sz val="11"/>
      <color theme="1"/>
      <name val="Calibri"/>
      <family val="2"/>
      <scheme val="minor"/>
    </font>
    <font>
      <b/>
      <sz val="26"/>
      <color theme="1"/>
      <name val="Arial"/>
      <family val="2"/>
    </font>
    <font>
      <b/>
      <sz val="48"/>
      <color theme="1"/>
      <name val="Arial"/>
      <family val="2"/>
    </font>
    <font>
      <sz val="12"/>
      <color theme="1"/>
      <name val="Arial"/>
      <family val="2"/>
    </font>
    <font>
      <b/>
      <sz val="16"/>
      <name val="Arial"/>
      <family val="2"/>
    </font>
    <font>
      <sz val="16"/>
      <color theme="1"/>
      <name val="Arial"/>
      <family val="2"/>
    </font>
    <font>
      <b/>
      <sz val="16"/>
      <color theme="1"/>
      <name val="Arial"/>
      <family val="2"/>
    </font>
    <font>
      <sz val="16"/>
      <name val="Arial"/>
      <family val="2"/>
    </font>
  </fonts>
  <fills count="8">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00FF99"/>
        <bgColor indexed="64"/>
      </patternFill>
    </fill>
    <fill>
      <patternFill patternType="solid">
        <fgColor rgb="FF99FFCC"/>
        <bgColor indexed="64"/>
      </patternFill>
    </fill>
    <fill>
      <patternFill patternType="solid">
        <fgColor rgb="FF99FF99"/>
        <bgColor indexed="64"/>
      </patternFill>
    </fill>
    <fill>
      <patternFill patternType="solid">
        <fgColor rgb="FFCCFFFF"/>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s>
  <cellStyleXfs count="4">
    <xf numFmtId="0" fontId="0" fillId="0" borderId="0"/>
    <xf numFmtId="9"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cellStyleXfs>
  <cellXfs count="80">
    <xf numFmtId="0" fontId="0" fillId="0" borderId="0" xfId="0"/>
    <xf numFmtId="0" fontId="4" fillId="2" borderId="0" xfId="0" applyFont="1" applyFill="1"/>
    <xf numFmtId="0" fontId="4" fillId="0" borderId="0" xfId="0" applyFont="1"/>
    <xf numFmtId="0" fontId="5" fillId="2" borderId="0" xfId="0" applyFont="1" applyFill="1" applyAlignment="1">
      <alignment horizontal="center" vertical="center" wrapText="1"/>
    </xf>
    <xf numFmtId="0" fontId="5" fillId="3" borderId="0" xfId="0" applyFont="1" applyFill="1" applyAlignment="1">
      <alignment horizontal="center" vertical="center" wrapText="1"/>
    </xf>
    <xf numFmtId="0" fontId="5" fillId="4" borderId="6"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1" xfId="0" applyFont="1" applyBorder="1" applyAlignment="1">
      <alignment horizontal="center" vertical="center" wrapText="1"/>
    </xf>
    <xf numFmtId="10" fontId="6" fillId="4" borderId="6" xfId="1" applyNumberFormat="1" applyFont="1" applyFill="1" applyBorder="1" applyAlignment="1">
      <alignment horizontal="center" vertical="center" wrapText="1"/>
    </xf>
    <xf numFmtId="10" fontId="6" fillId="5" borderId="6" xfId="1" applyNumberFormat="1" applyFont="1" applyFill="1" applyBorder="1" applyAlignment="1">
      <alignment horizontal="center" vertical="center" wrapText="1"/>
    </xf>
    <xf numFmtId="10" fontId="6" fillId="6" borderId="6" xfId="1" applyNumberFormat="1"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2" borderId="19" xfId="0" applyFont="1" applyFill="1" applyBorder="1" applyAlignment="1">
      <alignment horizontal="left" vertical="top" wrapText="1"/>
    </xf>
    <xf numFmtId="0" fontId="6" fillId="2" borderId="0" xfId="0" applyFont="1" applyFill="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left" vertical="center" wrapText="1"/>
    </xf>
    <xf numFmtId="0" fontId="6" fillId="2" borderId="19" xfId="0" applyFont="1" applyFill="1" applyBorder="1" applyAlignment="1">
      <alignment horizontal="left" vertical="center" wrapText="1"/>
    </xf>
    <xf numFmtId="0" fontId="8" fillId="0" borderId="1" xfId="0" applyFont="1" applyBorder="1" applyAlignment="1">
      <alignment horizontal="left" vertical="center" wrapText="1"/>
    </xf>
    <xf numFmtId="0" fontId="6" fillId="2" borderId="2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8" xfId="0" applyFont="1" applyBorder="1" applyAlignment="1">
      <alignment horizontal="left" vertical="center" wrapText="1"/>
    </xf>
    <xf numFmtId="0" fontId="6" fillId="0" borderId="8" xfId="0" applyFont="1" applyBorder="1" applyAlignment="1">
      <alignment horizontal="center" vertical="center" wrapText="1"/>
    </xf>
    <xf numFmtId="10" fontId="6" fillId="4" borderId="9" xfId="1" applyNumberFormat="1" applyFont="1" applyFill="1" applyBorder="1" applyAlignment="1">
      <alignment horizontal="center" vertical="center" wrapText="1"/>
    </xf>
    <xf numFmtId="10" fontId="6" fillId="5" borderId="9" xfId="1" applyNumberFormat="1" applyFont="1" applyFill="1" applyBorder="1" applyAlignment="1">
      <alignment horizontal="center" vertical="center" wrapText="1"/>
    </xf>
    <xf numFmtId="42" fontId="5" fillId="4" borderId="5" xfId="2" applyFont="1" applyFill="1" applyBorder="1" applyAlignment="1">
      <alignment horizontal="center" vertical="center" wrapText="1"/>
    </xf>
    <xf numFmtId="42" fontId="6" fillId="0" borderId="6" xfId="2" applyFont="1" applyBorder="1" applyAlignment="1">
      <alignment horizontal="center" vertical="center" wrapText="1"/>
    </xf>
    <xf numFmtId="42" fontId="6" fillId="4" borderId="5" xfId="2" applyFont="1" applyFill="1" applyBorder="1" applyAlignment="1">
      <alignment horizontal="center" vertical="center" wrapText="1"/>
    </xf>
    <xf numFmtId="42" fontId="6" fillId="2" borderId="6" xfId="2" applyFont="1" applyFill="1" applyBorder="1" applyAlignment="1">
      <alignment horizontal="center" vertical="center" wrapText="1"/>
    </xf>
    <xf numFmtId="42" fontId="6" fillId="0" borderId="9" xfId="2" applyFont="1" applyBorder="1" applyAlignment="1">
      <alignment horizontal="center" vertical="center" wrapText="1"/>
    </xf>
    <xf numFmtId="42" fontId="6" fillId="4" borderId="7" xfId="2" applyFont="1" applyFill="1" applyBorder="1" applyAlignment="1">
      <alignment horizontal="center" vertical="center" wrapText="1"/>
    </xf>
    <xf numFmtId="42" fontId="4" fillId="0" borderId="0" xfId="2" applyFont="1"/>
    <xf numFmtId="42" fontId="5" fillId="5" borderId="5" xfId="2" applyFont="1" applyFill="1" applyBorder="1" applyAlignment="1">
      <alignment horizontal="center" vertical="center" wrapText="1"/>
    </xf>
    <xf numFmtId="42" fontId="6" fillId="5" borderId="5" xfId="2" applyFont="1" applyFill="1" applyBorder="1" applyAlignment="1">
      <alignment horizontal="center" vertical="center" wrapText="1"/>
    </xf>
    <xf numFmtId="42" fontId="6" fillId="5" borderId="7" xfId="2" applyFont="1" applyFill="1" applyBorder="1" applyAlignment="1">
      <alignment horizontal="center" vertical="center" wrapText="1"/>
    </xf>
    <xf numFmtId="42" fontId="5" fillId="6" borderId="5" xfId="2" applyFont="1" applyFill="1" applyBorder="1" applyAlignment="1">
      <alignment horizontal="center" vertical="center" wrapText="1"/>
    </xf>
    <xf numFmtId="42" fontId="6" fillId="6" borderId="5" xfId="2" applyFont="1" applyFill="1" applyBorder="1" applyAlignment="1">
      <alignment horizontal="center" vertical="center" wrapText="1"/>
    </xf>
    <xf numFmtId="42" fontId="6" fillId="6" borderId="7" xfId="2" applyFont="1" applyFill="1" applyBorder="1" applyAlignment="1">
      <alignment horizontal="center" vertical="center" wrapText="1"/>
    </xf>
    <xf numFmtId="42" fontId="6" fillId="7" borderId="5" xfId="0" applyNumberFormat="1" applyFont="1" applyFill="1" applyBorder="1" applyAlignment="1">
      <alignment horizontal="center" vertical="center" wrapText="1"/>
    </xf>
    <xf numFmtId="9" fontId="6" fillId="7" borderId="6" xfId="1" applyFont="1" applyFill="1" applyBorder="1" applyAlignment="1">
      <alignment horizontal="center" vertical="center" wrapText="1"/>
    </xf>
    <xf numFmtId="1" fontId="6" fillId="0" borderId="6" xfId="2" applyNumberFormat="1" applyFont="1" applyBorder="1" applyAlignment="1">
      <alignment horizontal="center" vertical="center" wrapText="1"/>
    </xf>
    <xf numFmtId="0" fontId="6" fillId="4" borderId="5" xfId="2" applyNumberFormat="1" applyFont="1" applyFill="1" applyBorder="1" applyAlignment="1">
      <alignment horizontal="center" vertical="center" wrapText="1"/>
    </xf>
    <xf numFmtId="0" fontId="6" fillId="5" borderId="5" xfId="2" applyNumberFormat="1" applyFont="1" applyFill="1" applyBorder="1" applyAlignment="1">
      <alignment horizontal="center" vertical="center" wrapText="1"/>
    </xf>
    <xf numFmtId="0" fontId="6" fillId="6" borderId="5" xfId="2" applyNumberFormat="1" applyFont="1" applyFill="1" applyBorder="1" applyAlignment="1">
      <alignment horizontal="center" vertical="center" wrapText="1"/>
    </xf>
    <xf numFmtId="42" fontId="6" fillId="0" borderId="0" xfId="0" applyNumberFormat="1" applyFont="1" applyAlignment="1">
      <alignment horizontal="center" vertical="center" wrapText="1"/>
    </xf>
    <xf numFmtId="0" fontId="6" fillId="2" borderId="20" xfId="0" applyFont="1" applyFill="1" applyBorder="1" applyAlignment="1">
      <alignment horizontal="left" vertical="center" wrapText="1"/>
    </xf>
    <xf numFmtId="0" fontId="6" fillId="2" borderId="19" xfId="0" applyFont="1" applyFill="1" applyBorder="1" applyAlignment="1">
      <alignment vertical="top"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5" fillId="7" borderId="2"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42" fontId="5" fillId="0" borderId="4" xfId="2" applyFont="1" applyFill="1" applyBorder="1" applyAlignment="1">
      <alignment horizontal="center" vertical="center" wrapText="1"/>
    </xf>
    <xf numFmtId="42" fontId="5" fillId="0" borderId="6" xfId="2"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44" fontId="6" fillId="7" borderId="6" xfId="3" applyFont="1" applyFill="1" applyBorder="1" applyAlignment="1">
      <alignment horizontal="center" vertical="center" wrapText="1"/>
    </xf>
    <xf numFmtId="44" fontId="6" fillId="7" borderId="9" xfId="3" applyFont="1" applyFill="1" applyBorder="1" applyAlignment="1">
      <alignment horizontal="center" vertical="center" wrapText="1"/>
    </xf>
  </cellXfs>
  <cellStyles count="4">
    <cellStyle name="Moneda [0]" xfId="2" builtinId="7"/>
    <cellStyle name="Moneda 6" xfId="3"/>
    <cellStyle name="Normal" xfId="0" builtinId="0"/>
    <cellStyle name="Porcentaje" xfId="1" builtinId="5"/>
  </cellStyles>
  <dxfs count="0"/>
  <tableStyles count="0" defaultTableStyle="TableStyleMedium2" defaultPivotStyle="PivotStyleLight16"/>
  <colors>
    <mruColors>
      <color rgb="FFCC66FF"/>
      <color rgb="FFCCFF99"/>
      <color rgb="FF00CC00"/>
      <color rgb="FFCCFFFF"/>
      <color rgb="FF99FF99"/>
      <color rgb="FF99FFCC"/>
      <color rgb="FF66FF99"/>
      <color rgb="FF99FF66"/>
      <color rgb="FF00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775607</xdr:colOff>
      <xdr:row>1</xdr:row>
      <xdr:rowOff>40820</xdr:rowOff>
    </xdr:from>
    <xdr:to>
      <xdr:col>2</xdr:col>
      <xdr:colOff>1510393</xdr:colOff>
      <xdr:row>3</xdr:row>
      <xdr:rowOff>666749</xdr:rowOff>
    </xdr:to>
    <xdr:pic>
      <xdr:nvPicPr>
        <xdr:cNvPr id="2" name="Imagen 1" descr="C:\Users\inci6.INCI\AppData\Local\Microsoft\Windows\Temporary Internet Files\Content.Outlook\N8JGCM0T\Logo-INCI-siglas-para-formatos.jpg">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5786" y="244927"/>
          <a:ext cx="3170464" cy="103414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8"/>
  <sheetViews>
    <sheetView tabSelected="1" topLeftCell="A16" zoomScale="60" zoomScaleNormal="60" workbookViewId="0">
      <selection activeCell="Q8" sqref="Q8"/>
    </sheetView>
  </sheetViews>
  <sheetFormatPr baseColWidth="10" defaultColWidth="0" defaultRowHeight="15" zeroHeight="1" x14ac:dyDescent="0.2"/>
  <cols>
    <col min="1" max="1" width="5" style="2" customWidth="1"/>
    <col min="2" max="2" width="36.5703125" style="2" customWidth="1"/>
    <col min="3" max="3" width="42.28515625" style="2" customWidth="1"/>
    <col min="4" max="4" width="47.28515625" style="2" customWidth="1"/>
    <col min="5" max="5" width="26.140625" style="2" customWidth="1"/>
    <col min="6" max="7" width="18.7109375" style="2" customWidth="1"/>
    <col min="8" max="8" width="36.7109375" style="2" customWidth="1"/>
    <col min="9" max="9" width="26.42578125" style="36" bestFit="1" customWidth="1"/>
    <col min="10" max="10" width="23.140625" style="36" customWidth="1"/>
    <col min="11" max="11" width="20.85546875" style="2" customWidth="1"/>
    <col min="12" max="12" width="23.5703125" style="36" customWidth="1"/>
    <col min="13" max="13" width="20.85546875" style="2" customWidth="1"/>
    <col min="14" max="14" width="25" style="36" customWidth="1"/>
    <col min="15" max="15" width="20.42578125" style="2" customWidth="1"/>
    <col min="16" max="16" width="27.42578125" style="2" bestFit="1" customWidth="1"/>
    <col min="17" max="17" width="30.5703125" style="2" customWidth="1"/>
    <col min="18" max="18" width="83.28515625" style="1" customWidth="1"/>
    <col min="19" max="78" width="0" style="1" hidden="1" customWidth="1"/>
    <col min="79" max="82" width="0" style="2" hidden="1" customWidth="1"/>
    <col min="83" max="16382" width="5" style="2" hidden="1"/>
    <col min="16383" max="16383" width="0.7109375" style="2" customWidth="1"/>
    <col min="16384" max="16384" width="31.140625" style="2" hidden="1" customWidth="1"/>
  </cols>
  <sheetData>
    <row r="1" spans="1:82 16384:16384" ht="15.75" customHeight="1" x14ac:dyDescent="0.2">
      <c r="A1" s="52" t="s">
        <v>83</v>
      </c>
      <c r="B1" s="53"/>
      <c r="C1" s="53"/>
      <c r="D1" s="53"/>
      <c r="E1" s="53"/>
      <c r="F1" s="53"/>
      <c r="G1" s="53"/>
      <c r="H1" s="53"/>
      <c r="I1" s="53"/>
      <c r="J1" s="53"/>
      <c r="K1" s="53"/>
      <c r="L1" s="53"/>
      <c r="M1" s="53"/>
      <c r="N1" s="53"/>
      <c r="O1" s="53"/>
      <c r="P1" s="53"/>
      <c r="Q1" s="53"/>
      <c r="R1" s="54"/>
    </row>
    <row r="2" spans="1:82 16384:16384" ht="15.75" customHeight="1" x14ac:dyDescent="0.2">
      <c r="A2" s="55"/>
      <c r="B2" s="56"/>
      <c r="C2" s="56"/>
      <c r="D2" s="56"/>
      <c r="E2" s="56"/>
      <c r="F2" s="56"/>
      <c r="G2" s="56"/>
      <c r="H2" s="56"/>
      <c r="I2" s="56"/>
      <c r="J2" s="56"/>
      <c r="K2" s="56"/>
      <c r="L2" s="56"/>
      <c r="M2" s="56"/>
      <c r="N2" s="56"/>
      <c r="O2" s="56"/>
      <c r="P2" s="56"/>
      <c r="Q2" s="56"/>
      <c r="R2" s="57"/>
    </row>
    <row r="3" spans="1:82 16384:16384" ht="15.75" customHeight="1" x14ac:dyDescent="0.2">
      <c r="A3" s="55"/>
      <c r="B3" s="56"/>
      <c r="C3" s="56"/>
      <c r="D3" s="56"/>
      <c r="E3" s="56"/>
      <c r="F3" s="56"/>
      <c r="G3" s="56"/>
      <c r="H3" s="56"/>
      <c r="I3" s="56"/>
      <c r="J3" s="56"/>
      <c r="K3" s="56"/>
      <c r="L3" s="56"/>
      <c r="M3" s="56"/>
      <c r="N3" s="56"/>
      <c r="O3" s="56"/>
      <c r="P3" s="56"/>
      <c r="Q3" s="56"/>
      <c r="R3" s="57"/>
    </row>
    <row r="4" spans="1:82 16384:16384" ht="57" customHeight="1" thickBot="1" x14ac:dyDescent="0.25">
      <c r="A4" s="58"/>
      <c r="B4" s="59"/>
      <c r="C4" s="59"/>
      <c r="D4" s="59"/>
      <c r="E4" s="59"/>
      <c r="F4" s="59"/>
      <c r="G4" s="59"/>
      <c r="H4" s="59"/>
      <c r="I4" s="59"/>
      <c r="J4" s="56"/>
      <c r="K4" s="56"/>
      <c r="L4" s="56"/>
      <c r="M4" s="56"/>
      <c r="N4" s="56"/>
      <c r="O4" s="56"/>
      <c r="P4" s="56"/>
      <c r="Q4" s="56"/>
      <c r="R4" s="57"/>
    </row>
    <row r="5" spans="1:82 16384:16384" s="4" customFormat="1" ht="36" customHeight="1" x14ac:dyDescent="0.25">
      <c r="A5" s="74" t="s">
        <v>0</v>
      </c>
      <c r="B5" s="76" t="s">
        <v>70</v>
      </c>
      <c r="C5" s="64" t="s">
        <v>41</v>
      </c>
      <c r="D5" s="64" t="s">
        <v>1</v>
      </c>
      <c r="E5" s="64" t="s">
        <v>2</v>
      </c>
      <c r="F5" s="64" t="s">
        <v>3</v>
      </c>
      <c r="G5" s="64" t="s">
        <v>4</v>
      </c>
      <c r="H5" s="64" t="s">
        <v>5</v>
      </c>
      <c r="I5" s="66" t="s">
        <v>59</v>
      </c>
      <c r="J5" s="68" t="s">
        <v>34</v>
      </c>
      <c r="K5" s="69"/>
      <c r="L5" s="70" t="s">
        <v>33</v>
      </c>
      <c r="M5" s="71"/>
      <c r="N5" s="72" t="s">
        <v>32</v>
      </c>
      <c r="O5" s="73"/>
      <c r="P5" s="60" t="s">
        <v>35</v>
      </c>
      <c r="Q5" s="61"/>
      <c r="R5" s="62" t="s">
        <v>36</v>
      </c>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row>
    <row r="6" spans="1:82 16384:16384" s="4" customFormat="1" ht="90.6" customHeight="1" x14ac:dyDescent="0.25">
      <c r="A6" s="75"/>
      <c r="B6" s="77"/>
      <c r="C6" s="65"/>
      <c r="D6" s="65"/>
      <c r="E6" s="65"/>
      <c r="F6" s="65"/>
      <c r="G6" s="65"/>
      <c r="H6" s="65"/>
      <c r="I6" s="67"/>
      <c r="J6" s="30" t="s">
        <v>38</v>
      </c>
      <c r="K6" s="5" t="s">
        <v>31</v>
      </c>
      <c r="L6" s="37" t="s">
        <v>38</v>
      </c>
      <c r="M6" s="6" t="s">
        <v>31</v>
      </c>
      <c r="N6" s="40" t="s">
        <v>38</v>
      </c>
      <c r="O6" s="7" t="s">
        <v>31</v>
      </c>
      <c r="P6" s="8" t="s">
        <v>38</v>
      </c>
      <c r="Q6" s="9" t="s">
        <v>31</v>
      </c>
      <c r="R6" s="6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row>
    <row r="7" spans="1:82 16384:16384" s="19" customFormat="1" ht="171" customHeight="1" x14ac:dyDescent="0.25">
      <c r="A7" s="10">
        <v>1</v>
      </c>
      <c r="B7" s="11" t="s">
        <v>40</v>
      </c>
      <c r="C7" s="12" t="s">
        <v>6</v>
      </c>
      <c r="D7" s="12" t="s">
        <v>42</v>
      </c>
      <c r="E7" s="12" t="s">
        <v>56</v>
      </c>
      <c r="F7" s="12" t="s">
        <v>60</v>
      </c>
      <c r="G7" s="12" t="s">
        <v>61</v>
      </c>
      <c r="H7" s="12" t="s">
        <v>62</v>
      </c>
      <c r="I7" s="31">
        <v>1206806016</v>
      </c>
      <c r="J7" s="32">
        <f>18475926+95555705</f>
        <v>114031631</v>
      </c>
      <c r="K7" s="13">
        <f>+J7/I7</f>
        <v>9.4490439630025846E-2</v>
      </c>
      <c r="L7" s="38">
        <f>+J7+347199377</f>
        <v>461231008</v>
      </c>
      <c r="M7" s="14">
        <f>+L7/I7</f>
        <v>0.38219150541589608</v>
      </c>
      <c r="N7" s="41">
        <f>+L7+366508613</f>
        <v>827739621</v>
      </c>
      <c r="O7" s="15">
        <f>+N7/I7</f>
        <v>0.6858928527250564</v>
      </c>
      <c r="P7" s="43">
        <f>+N7+528156601</f>
        <v>1355896222</v>
      </c>
      <c r="Q7" s="44">
        <f>P7/I7</f>
        <v>1.1235411524498069</v>
      </c>
      <c r="R7" s="51" t="s">
        <v>85</v>
      </c>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row>
    <row r="8" spans="1:82 16384:16384" s="19" customFormat="1" ht="195" customHeight="1" x14ac:dyDescent="0.25">
      <c r="A8" s="10">
        <v>2</v>
      </c>
      <c r="B8" s="11" t="s">
        <v>46</v>
      </c>
      <c r="C8" s="20" t="s">
        <v>47</v>
      </c>
      <c r="D8" s="12" t="s">
        <v>57</v>
      </c>
      <c r="E8" s="12" t="s">
        <v>8</v>
      </c>
      <c r="F8" s="12" t="s">
        <v>65</v>
      </c>
      <c r="G8" s="12" t="s">
        <v>61</v>
      </c>
      <c r="H8" s="12" t="s">
        <v>64</v>
      </c>
      <c r="I8" s="31">
        <v>2047292</v>
      </c>
      <c r="J8" s="32">
        <v>0</v>
      </c>
      <c r="K8" s="13">
        <f>+J8/I8</f>
        <v>0</v>
      </c>
      <c r="L8" s="38">
        <f>+J8+0</f>
        <v>0</v>
      </c>
      <c r="M8" s="14">
        <f>+L8/I8</f>
        <v>0</v>
      </c>
      <c r="N8" s="41">
        <v>906450</v>
      </c>
      <c r="O8" s="15">
        <f t="shared" ref="O8:O18" si="0">+N8/I8</f>
        <v>0.44275560105739681</v>
      </c>
      <c r="P8" s="43">
        <f>N8+24455510</f>
        <v>25361960</v>
      </c>
      <c r="Q8" s="44">
        <f>+P8/I8</f>
        <v>12.388052119580403</v>
      </c>
      <c r="R8" s="17" t="s">
        <v>86</v>
      </c>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row>
    <row r="9" spans="1:82 16384:16384" s="19" customFormat="1" ht="182.25" x14ac:dyDescent="0.25">
      <c r="A9" s="10">
        <v>3</v>
      </c>
      <c r="B9" s="11" t="s">
        <v>48</v>
      </c>
      <c r="C9" s="20" t="s">
        <v>49</v>
      </c>
      <c r="D9" s="20" t="s">
        <v>58</v>
      </c>
      <c r="E9" s="12" t="s">
        <v>9</v>
      </c>
      <c r="F9" s="12" t="s">
        <v>65</v>
      </c>
      <c r="G9" s="12" t="s">
        <v>61</v>
      </c>
      <c r="H9" s="12" t="s">
        <v>71</v>
      </c>
      <c r="I9" s="31">
        <v>834832</v>
      </c>
      <c r="J9" s="32">
        <v>0</v>
      </c>
      <c r="K9" s="13">
        <f>+J9/I9</f>
        <v>0</v>
      </c>
      <c r="L9" s="38">
        <f>+J9+0</f>
        <v>0</v>
      </c>
      <c r="M9" s="14">
        <f>+L9/I9</f>
        <v>0</v>
      </c>
      <c r="N9" s="41">
        <v>7785523</v>
      </c>
      <c r="O9" s="15">
        <f t="shared" si="0"/>
        <v>9.3258559806044801</v>
      </c>
      <c r="P9" s="43">
        <f>+N9+7937215</f>
        <v>15722738</v>
      </c>
      <c r="Q9" s="44">
        <f>+P9/I9</f>
        <v>18.833415585411196</v>
      </c>
      <c r="R9" s="17" t="s">
        <v>80</v>
      </c>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row>
    <row r="10" spans="1:82 16384:16384" s="19" customFormat="1" ht="87" customHeight="1" x14ac:dyDescent="0.25">
      <c r="A10" s="10">
        <v>4</v>
      </c>
      <c r="B10" s="11" t="s">
        <v>50</v>
      </c>
      <c r="C10" s="20" t="s">
        <v>72</v>
      </c>
      <c r="D10" s="20" t="s">
        <v>21</v>
      </c>
      <c r="E10" s="12" t="s">
        <v>10</v>
      </c>
      <c r="F10" s="12" t="s">
        <v>65</v>
      </c>
      <c r="G10" s="12" t="s">
        <v>61</v>
      </c>
      <c r="H10" s="12" t="s">
        <v>11</v>
      </c>
      <c r="I10" s="31" t="s">
        <v>55</v>
      </c>
      <c r="J10" s="32">
        <v>0</v>
      </c>
      <c r="K10" s="13">
        <v>0</v>
      </c>
      <c r="L10" s="38">
        <v>0</v>
      </c>
      <c r="M10" s="14">
        <v>0</v>
      </c>
      <c r="N10" s="41">
        <v>0</v>
      </c>
      <c r="O10" s="15">
        <v>0</v>
      </c>
      <c r="P10" s="16">
        <v>0</v>
      </c>
      <c r="Q10" s="44">
        <v>0</v>
      </c>
      <c r="R10" s="21" t="s">
        <v>87</v>
      </c>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row>
    <row r="11" spans="1:82 16384:16384" s="19" customFormat="1" ht="121.5" x14ac:dyDescent="0.25">
      <c r="A11" s="10">
        <v>5</v>
      </c>
      <c r="B11" s="11" t="s">
        <v>51</v>
      </c>
      <c r="C11" s="12" t="s">
        <v>12</v>
      </c>
      <c r="D11" s="20" t="s">
        <v>22</v>
      </c>
      <c r="E11" s="12" t="s">
        <v>8</v>
      </c>
      <c r="F11" s="12" t="s">
        <v>54</v>
      </c>
      <c r="G11" s="12" t="s">
        <v>61</v>
      </c>
      <c r="H11" s="12" t="s">
        <v>66</v>
      </c>
      <c r="I11" s="31">
        <v>1180475</v>
      </c>
      <c r="J11" s="32">
        <v>129563</v>
      </c>
      <c r="K11" s="13">
        <f t="shared" ref="K11:K18" si="1">+J11/I11</f>
        <v>0.10975497151570343</v>
      </c>
      <c r="L11" s="38">
        <f>+J11+112687</f>
        <v>242250</v>
      </c>
      <c r="M11" s="14">
        <f t="shared" ref="M11:M18" si="2">+L11/I11</f>
        <v>0.20521400283784069</v>
      </c>
      <c r="N11" s="41">
        <f>+L11+313580</f>
        <v>555830</v>
      </c>
      <c r="O11" s="15">
        <f t="shared" si="0"/>
        <v>0.47085283466401234</v>
      </c>
      <c r="P11" s="43">
        <f>N11+470835</f>
        <v>1026665</v>
      </c>
      <c r="Q11" s="44">
        <f>+P11/I11</f>
        <v>0.86970499163472326</v>
      </c>
      <c r="R11" s="17" t="s">
        <v>81</v>
      </c>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row>
    <row r="12" spans="1:82 16384:16384" s="19" customFormat="1" ht="114" customHeight="1" x14ac:dyDescent="0.25">
      <c r="A12" s="10">
        <v>6</v>
      </c>
      <c r="B12" s="11" t="s">
        <v>43</v>
      </c>
      <c r="C12" s="12" t="s">
        <v>25</v>
      </c>
      <c r="D12" s="20" t="s">
        <v>24</v>
      </c>
      <c r="E12" s="12" t="s">
        <v>13</v>
      </c>
      <c r="F12" s="12" t="s">
        <v>54</v>
      </c>
      <c r="G12" s="12" t="s">
        <v>61</v>
      </c>
      <c r="H12" s="12" t="s">
        <v>63</v>
      </c>
      <c r="I12" s="31">
        <v>768524</v>
      </c>
      <c r="J12" s="32">
        <v>0</v>
      </c>
      <c r="K12" s="13">
        <f t="shared" si="1"/>
        <v>0</v>
      </c>
      <c r="L12" s="38">
        <f>+J12+0</f>
        <v>0</v>
      </c>
      <c r="M12" s="14">
        <f t="shared" si="2"/>
        <v>0</v>
      </c>
      <c r="N12" s="41">
        <v>0</v>
      </c>
      <c r="O12" s="15">
        <f t="shared" si="0"/>
        <v>0</v>
      </c>
      <c r="P12" s="16">
        <v>0</v>
      </c>
      <c r="Q12" s="44">
        <v>0</v>
      </c>
      <c r="R12" s="17" t="s">
        <v>82</v>
      </c>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row>
    <row r="13" spans="1:82 16384:16384" s="19" customFormat="1" ht="140.25" customHeight="1" x14ac:dyDescent="0.25">
      <c r="A13" s="10">
        <v>7</v>
      </c>
      <c r="B13" s="11" t="s">
        <v>26</v>
      </c>
      <c r="C13" s="20" t="s">
        <v>27</v>
      </c>
      <c r="D13" s="22" t="s">
        <v>39</v>
      </c>
      <c r="E13" s="12" t="s">
        <v>28</v>
      </c>
      <c r="F13" s="12" t="s">
        <v>54</v>
      </c>
      <c r="G13" s="12" t="s">
        <v>61</v>
      </c>
      <c r="H13" s="12" t="s">
        <v>67</v>
      </c>
      <c r="I13" s="31">
        <v>17984135</v>
      </c>
      <c r="J13" s="32">
        <v>5485068</v>
      </c>
      <c r="K13" s="13">
        <f t="shared" si="1"/>
        <v>0.30499481904467468</v>
      </c>
      <c r="L13" s="38">
        <f>+J13+15741842</f>
        <v>21226910</v>
      </c>
      <c r="M13" s="14">
        <f t="shared" si="2"/>
        <v>1.1803130926230259</v>
      </c>
      <c r="N13" s="41">
        <f>+L13+5072427</f>
        <v>26299337</v>
      </c>
      <c r="O13" s="15">
        <f t="shared" si="0"/>
        <v>1.4623631884435921</v>
      </c>
      <c r="P13" s="78">
        <f>+N13-522058</f>
        <v>25777279</v>
      </c>
      <c r="Q13" s="44">
        <f>P13/I13</f>
        <v>1.4333343805526371</v>
      </c>
      <c r="R13" s="17" t="s">
        <v>92</v>
      </c>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row>
    <row r="14" spans="1:82 16384:16384" s="19" customFormat="1" ht="186.75" customHeight="1" x14ac:dyDescent="0.25">
      <c r="A14" s="10">
        <v>8</v>
      </c>
      <c r="B14" s="11" t="s">
        <v>29</v>
      </c>
      <c r="C14" s="20" t="s">
        <v>73</v>
      </c>
      <c r="D14" s="20" t="s">
        <v>53</v>
      </c>
      <c r="E14" s="12" t="s">
        <v>14</v>
      </c>
      <c r="F14" s="12" t="s">
        <v>54</v>
      </c>
      <c r="G14" s="12" t="s">
        <v>61</v>
      </c>
      <c r="H14" s="12" t="s">
        <v>74</v>
      </c>
      <c r="I14" s="45">
        <v>62</v>
      </c>
      <c r="J14" s="46">
        <v>25</v>
      </c>
      <c r="K14" s="13">
        <f t="shared" si="1"/>
        <v>0.40322580645161288</v>
      </c>
      <c r="L14" s="47">
        <f>+J14+66</f>
        <v>91</v>
      </c>
      <c r="M14" s="14">
        <f t="shared" si="2"/>
        <v>1.467741935483871</v>
      </c>
      <c r="N14" s="48">
        <f>+L14+94</f>
        <v>185</v>
      </c>
      <c r="O14" s="15">
        <f t="shared" si="0"/>
        <v>2.9838709677419355</v>
      </c>
      <c r="P14" s="16">
        <f>N14+56</f>
        <v>241</v>
      </c>
      <c r="Q14" s="44">
        <f>+P14/I14</f>
        <v>3.8870967741935485</v>
      </c>
      <c r="R14" s="17" t="s">
        <v>88</v>
      </c>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XFD14" s="49"/>
    </row>
    <row r="15" spans="1:82 16384:16384" s="19" customFormat="1" ht="159.75" customHeight="1" x14ac:dyDescent="0.25">
      <c r="A15" s="10">
        <v>9</v>
      </c>
      <c r="B15" s="11" t="s">
        <v>30</v>
      </c>
      <c r="C15" s="20" t="s">
        <v>52</v>
      </c>
      <c r="D15" s="20" t="s">
        <v>75</v>
      </c>
      <c r="E15" s="12" t="s">
        <v>15</v>
      </c>
      <c r="F15" s="12" t="s">
        <v>54</v>
      </c>
      <c r="G15" s="12" t="s">
        <v>61</v>
      </c>
      <c r="H15" s="12" t="s">
        <v>76</v>
      </c>
      <c r="I15" s="33">
        <v>14736482</v>
      </c>
      <c r="J15" s="32">
        <v>3763160</v>
      </c>
      <c r="K15" s="13">
        <f t="shared" si="1"/>
        <v>0.25536352570443882</v>
      </c>
      <c r="L15" s="38">
        <f>+J15+3738540</f>
        <v>7501700</v>
      </c>
      <c r="M15" s="14">
        <f t="shared" si="2"/>
        <v>0.50905636772738572</v>
      </c>
      <c r="N15" s="41">
        <f>+L15+3884359.9</f>
        <v>11386059.9</v>
      </c>
      <c r="O15" s="15">
        <f t="shared" si="0"/>
        <v>0.77264437333143698</v>
      </c>
      <c r="P15" s="43">
        <f>N15+4227895</f>
        <v>15613954.9</v>
      </c>
      <c r="Q15" s="44">
        <f>+P15/I15</f>
        <v>1.0595442589350701</v>
      </c>
      <c r="R15" s="17" t="s">
        <v>89</v>
      </c>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row>
    <row r="16" spans="1:82 16384:16384" s="19" customFormat="1" ht="180.75" customHeight="1" x14ac:dyDescent="0.25">
      <c r="A16" s="10">
        <v>10</v>
      </c>
      <c r="B16" s="11" t="s">
        <v>68</v>
      </c>
      <c r="C16" s="20" t="s">
        <v>16</v>
      </c>
      <c r="D16" s="20" t="s">
        <v>17</v>
      </c>
      <c r="E16" s="12" t="s">
        <v>18</v>
      </c>
      <c r="F16" s="12" t="s">
        <v>23</v>
      </c>
      <c r="G16" s="12" t="s">
        <v>61</v>
      </c>
      <c r="H16" s="12" t="s">
        <v>69</v>
      </c>
      <c r="I16" s="31">
        <v>4583405</v>
      </c>
      <c r="J16" s="32">
        <v>275960</v>
      </c>
      <c r="K16" s="13">
        <f t="shared" si="1"/>
        <v>6.0208513103249657E-2</v>
      </c>
      <c r="L16" s="38">
        <f>+J16+194452</f>
        <v>470412</v>
      </c>
      <c r="M16" s="14">
        <f t="shared" si="2"/>
        <v>0.10263374063605551</v>
      </c>
      <c r="N16" s="41">
        <f>+L16+102350</f>
        <v>572762</v>
      </c>
      <c r="O16" s="15">
        <f t="shared" si="0"/>
        <v>0.12496430055820945</v>
      </c>
      <c r="P16" s="43">
        <f>N16+882113</f>
        <v>1454875</v>
      </c>
      <c r="Q16" s="44">
        <f>P16/I16</f>
        <v>0.3174223093966167</v>
      </c>
      <c r="R16" s="51" t="s">
        <v>90</v>
      </c>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row>
    <row r="17" spans="1:82" s="19" customFormat="1" ht="96" customHeight="1" x14ac:dyDescent="0.25">
      <c r="A17" s="23">
        <v>11</v>
      </c>
      <c r="B17" s="11" t="s">
        <v>37</v>
      </c>
      <c r="C17" s="20" t="s">
        <v>19</v>
      </c>
      <c r="D17" s="20" t="s">
        <v>20</v>
      </c>
      <c r="E17" s="20" t="s">
        <v>18</v>
      </c>
      <c r="F17" s="12" t="s">
        <v>23</v>
      </c>
      <c r="G17" s="12" t="s">
        <v>61</v>
      </c>
      <c r="H17" s="12" t="s">
        <v>77</v>
      </c>
      <c r="I17" s="31">
        <v>27363041</v>
      </c>
      <c r="J17" s="32">
        <v>3699030</v>
      </c>
      <c r="K17" s="13">
        <f t="shared" si="1"/>
        <v>0.13518343958918894</v>
      </c>
      <c r="L17" s="38">
        <f>+J17+6744223</f>
        <v>10443253</v>
      </c>
      <c r="M17" s="14">
        <f t="shared" si="2"/>
        <v>0.38165542345969516</v>
      </c>
      <c r="N17" s="41">
        <f>+L17+7800930</f>
        <v>18244183</v>
      </c>
      <c r="O17" s="15">
        <f t="shared" si="0"/>
        <v>0.66674544689678317</v>
      </c>
      <c r="P17" s="43">
        <f>N17+11139456</f>
        <v>29383639</v>
      </c>
      <c r="Q17" s="44">
        <f>+P17/I17</f>
        <v>1.0738440584875051</v>
      </c>
      <c r="R17" s="21" t="s">
        <v>91</v>
      </c>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row>
    <row r="18" spans="1:82" s="19" customFormat="1" ht="270.60000000000002" customHeight="1" thickBot="1" x14ac:dyDescent="0.3">
      <c r="A18" s="24">
        <v>12</v>
      </c>
      <c r="B18" s="25" t="s">
        <v>44</v>
      </c>
      <c r="C18" s="26" t="s">
        <v>45</v>
      </c>
      <c r="D18" s="26" t="s">
        <v>84</v>
      </c>
      <c r="E18" s="26" t="s">
        <v>7</v>
      </c>
      <c r="F18" s="27" t="s">
        <v>54</v>
      </c>
      <c r="G18" s="27" t="s">
        <v>61</v>
      </c>
      <c r="H18" s="27" t="s">
        <v>78</v>
      </c>
      <c r="I18" s="34">
        <v>91093573</v>
      </c>
      <c r="J18" s="35">
        <v>101981914.97</v>
      </c>
      <c r="K18" s="28">
        <f t="shared" si="1"/>
        <v>1.1195292007044229</v>
      </c>
      <c r="L18" s="39">
        <f>+J18+0</f>
        <v>101981914.97</v>
      </c>
      <c r="M18" s="29">
        <f t="shared" si="2"/>
        <v>1.1195292007044229</v>
      </c>
      <c r="N18" s="42">
        <f>+L18</f>
        <v>101981914.97</v>
      </c>
      <c r="O18" s="15">
        <f t="shared" si="0"/>
        <v>1.1195292007044229</v>
      </c>
      <c r="P18" s="79">
        <f>N18+105519388</f>
        <v>207501302.97</v>
      </c>
      <c r="Q18" s="44">
        <f>+P18/I18</f>
        <v>2.2778918000065711</v>
      </c>
      <c r="R18" s="50" t="s">
        <v>79</v>
      </c>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row>
  </sheetData>
  <mergeCells count="15">
    <mergeCell ref="A1:R4"/>
    <mergeCell ref="P5:Q5"/>
    <mergeCell ref="R5:R6"/>
    <mergeCell ref="G5:G6"/>
    <mergeCell ref="H5:H6"/>
    <mergeCell ref="I5:I6"/>
    <mergeCell ref="J5:K5"/>
    <mergeCell ref="L5:M5"/>
    <mergeCell ref="N5:O5"/>
    <mergeCell ref="A5:A6"/>
    <mergeCell ref="B5:B6"/>
    <mergeCell ref="C5:C6"/>
    <mergeCell ref="D5:D6"/>
    <mergeCell ref="E5:E6"/>
    <mergeCell ref="F5:F6"/>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del Pilar Gomez</dc:creator>
  <cp:lastModifiedBy>Financiera</cp:lastModifiedBy>
  <cp:lastPrinted>2020-04-20T22:47:38Z</cp:lastPrinted>
  <dcterms:created xsi:type="dcterms:W3CDTF">2019-05-15T13:17:41Z</dcterms:created>
  <dcterms:modified xsi:type="dcterms:W3CDTF">2022-02-04T23:05:14Z</dcterms:modified>
</cp:coreProperties>
</file>