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defaultThemeVersion="166925"/>
  <mc:AlternateContent xmlns:mc="http://schemas.openxmlformats.org/markup-compatibility/2006">
    <mc:Choice Requires="x15">
      <x15ac:absPath xmlns:x15ac="http://schemas.microsoft.com/office/spreadsheetml/2010/11/ac" url="https://institutonacionalparaciegos-my.sharepoint.com/personal/jmalaver_inci_gov_co/Documents/A_INCI 2022/PLAN DE ACCIÓN 2022/SEGUIMIENTO TRIMESTRAL/"/>
    </mc:Choice>
  </mc:AlternateContent>
  <xr:revisionPtr revIDLastSave="15" documentId="8_{955DD541-7FC5-4744-BD1E-F16B299AE6A2}" xr6:coauthVersionLast="36" xr6:coauthVersionMax="36" xr10:uidLastSave="{48922B59-ED40-4FA6-8B08-52A5D178A8BB}"/>
  <bookViews>
    <workbookView xWindow="0" yWindow="0" windowWidth="28800" windowHeight="12225" xr2:uid="{D3A0549A-7D7E-4C50-B8F5-2A5497F0CF2C}"/>
  </bookViews>
  <sheets>
    <sheet name="Mejoramiento de condiciones" sheetId="1" r:id="rId1"/>
    <sheet name="Fortalecimiento de Procesos" sheetId="2" r:id="rId2"/>
    <sheet name="SEGUIMIENTO PAA 2022" sheetId="3" r:id="rId3"/>
  </sheets>
  <externalReferences>
    <externalReference r:id="rId4"/>
    <externalReference r:id="rId5"/>
  </externalReferences>
  <definedNames>
    <definedName name="_xlnm.Print_Area" localSheetId="1">'Fortalecimiento de Procesos'!$A$1:$Y$40</definedName>
    <definedName name="_xlnm.Print_Area" localSheetId="0">'Mejoramiento de condiciones'!$A$1:$X$38</definedName>
    <definedName name="k" localSheetId="1">#REF!</definedName>
    <definedName name="k">#REF!</definedName>
    <definedName name="META" localSheetId="1">#REF!</definedName>
    <definedName name="MET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 i="3" l="1"/>
  <c r="Q2" i="3" s="1"/>
  <c r="V2" i="3"/>
  <c r="V3" i="3"/>
  <c r="O3" i="3" s="1"/>
  <c r="V4" i="3"/>
  <c r="O4" i="3" s="1"/>
  <c r="Q4" i="3" s="1"/>
  <c r="V5" i="3"/>
  <c r="O5" i="3" s="1"/>
  <c r="Q5" i="3" s="1"/>
  <c r="V6" i="3"/>
  <c r="O6" i="3" s="1"/>
  <c r="Q6" i="3" s="1"/>
  <c r="V7" i="3"/>
  <c r="O7" i="3" s="1"/>
  <c r="Q7" i="3" s="1"/>
  <c r="V8" i="3"/>
  <c r="O8" i="3" s="1"/>
  <c r="Q8" i="3" s="1"/>
  <c r="V9" i="3"/>
  <c r="O9" i="3" s="1"/>
  <c r="Q9" i="3" s="1"/>
  <c r="V10" i="3"/>
  <c r="O10" i="3" s="1"/>
  <c r="Q10" i="3" s="1"/>
  <c r="V11" i="3"/>
  <c r="O11" i="3" s="1"/>
  <c r="Q11" i="3" s="1"/>
  <c r="V12" i="3"/>
  <c r="O12" i="3" s="1"/>
  <c r="Q12" i="3" s="1"/>
  <c r="AS12" i="3"/>
  <c r="V13" i="3"/>
  <c r="O13" i="3" s="1"/>
  <c r="Q13" i="3" s="1"/>
  <c r="V14" i="3"/>
  <c r="O14" i="3" s="1"/>
  <c r="Q14" i="3" s="1"/>
  <c r="V15" i="3"/>
  <c r="O15" i="3" s="1"/>
  <c r="Q15" i="3" s="1"/>
  <c r="V16" i="3"/>
  <c r="O16" i="3" s="1"/>
  <c r="Q16" i="3" s="1"/>
  <c r="V17" i="3"/>
  <c r="O17" i="3" s="1"/>
  <c r="Q17" i="3" s="1"/>
  <c r="O18" i="3"/>
  <c r="Q18" i="3" s="1"/>
  <c r="V18" i="3"/>
  <c r="V19" i="3"/>
  <c r="O19" i="3" s="1"/>
  <c r="Q19" i="3" s="1"/>
  <c r="AV19" i="3"/>
  <c r="V20" i="3"/>
  <c r="O20" i="3" s="1"/>
  <c r="Q20" i="3" s="1"/>
  <c r="V21" i="3"/>
  <c r="O21" i="3" s="1"/>
  <c r="Q21" i="3" s="1"/>
  <c r="V22" i="3"/>
  <c r="O22" i="3" s="1"/>
  <c r="Q22" i="3" s="1"/>
  <c r="V23" i="3"/>
  <c r="O23" i="3" s="1"/>
  <c r="Q23" i="3" s="1"/>
  <c r="O24" i="3"/>
  <c r="Q24" i="3" s="1"/>
  <c r="V24" i="3"/>
  <c r="V25" i="3"/>
  <c r="V26" i="3"/>
  <c r="O26" i="3" s="1"/>
  <c r="Q26" i="3" s="1"/>
  <c r="V27" i="3"/>
  <c r="O27" i="3" s="1"/>
  <c r="Q27" i="3" s="1"/>
  <c r="V28" i="3"/>
  <c r="O28" i="3" s="1"/>
  <c r="Q28" i="3" s="1"/>
  <c r="V29" i="3"/>
  <c r="O29" i="3" s="1"/>
  <c r="Q29" i="3" s="1"/>
  <c r="V30" i="3"/>
  <c r="O30" i="3" s="1"/>
  <c r="Q30" i="3" s="1"/>
  <c r="V31" i="3"/>
  <c r="O31" i="3" s="1"/>
  <c r="Q31" i="3" s="1"/>
  <c r="V32" i="3"/>
  <c r="O32" i="3" s="1"/>
  <c r="Q32" i="3" s="1"/>
  <c r="AD33" i="3"/>
  <c r="V33" i="3" s="1"/>
  <c r="O33" i="3" s="1"/>
  <c r="Q33" i="3" s="1"/>
  <c r="V34" i="3"/>
  <c r="O34" i="3" s="1"/>
  <c r="Q34" i="3" s="1"/>
  <c r="BB35" i="3"/>
  <c r="V35" i="3" s="1"/>
  <c r="O35" i="3" s="1"/>
  <c r="Q35" i="3" s="1"/>
  <c r="V36" i="3"/>
  <c r="O36" i="3" s="1"/>
  <c r="Q36" i="3" s="1"/>
  <c r="V37" i="3"/>
  <c r="O37" i="3" s="1"/>
  <c r="Q37" i="3" s="1"/>
  <c r="V38" i="3"/>
  <c r="O38" i="3" s="1"/>
  <c r="Q38" i="3" s="1"/>
  <c r="V39" i="3"/>
  <c r="O39" i="3" s="1"/>
  <c r="Q39" i="3" s="1"/>
  <c r="V40" i="3"/>
  <c r="O40" i="3" s="1"/>
  <c r="Q40" i="3" s="1"/>
  <c r="V41" i="3"/>
  <c r="O41" i="3" s="1"/>
  <c r="Q41" i="3" s="1"/>
  <c r="V42" i="3"/>
  <c r="O42" i="3" s="1"/>
  <c r="Q42" i="3" s="1"/>
  <c r="O43" i="3"/>
  <c r="Q43" i="3" s="1"/>
  <c r="V43" i="3"/>
  <c r="V44" i="3"/>
  <c r="O44" i="3" s="1"/>
  <c r="Q44" i="3" s="1"/>
  <c r="V45" i="3"/>
  <c r="O45" i="3" s="1"/>
  <c r="Q45" i="3" s="1"/>
  <c r="O46" i="3"/>
  <c r="Q46" i="3" s="1"/>
  <c r="V46" i="3"/>
  <c r="AA47" i="3"/>
  <c r="V47" i="3" s="1"/>
  <c r="O47" i="3" s="1"/>
  <c r="Q47" i="3" s="1"/>
  <c r="BE47" i="3"/>
  <c r="V48" i="3"/>
  <c r="O48" i="3" s="1"/>
  <c r="Q48" i="3" s="1"/>
  <c r="V49" i="3"/>
  <c r="O49" i="3" s="1"/>
  <c r="Q49" i="3" s="1"/>
  <c r="V50" i="3"/>
  <c r="O50" i="3" s="1"/>
  <c r="Q50" i="3" s="1"/>
  <c r="V51" i="3"/>
  <c r="O51" i="3" s="1"/>
  <c r="Q51" i="3" s="1"/>
  <c r="V52" i="3"/>
  <c r="O52" i="3" s="1"/>
  <c r="Q52" i="3" s="1"/>
  <c r="O53" i="3"/>
  <c r="Q53" i="3" s="1"/>
  <c r="V53" i="3"/>
  <c r="V54" i="3"/>
  <c r="O54" i="3" s="1"/>
  <c r="Q54" i="3" s="1"/>
  <c r="V55" i="3"/>
  <c r="O55" i="3" s="1"/>
  <c r="Q55" i="3" s="1"/>
  <c r="O56" i="3"/>
  <c r="Q56" i="3" s="1"/>
  <c r="V56" i="3"/>
  <c r="V57" i="3"/>
  <c r="O57" i="3" s="1"/>
  <c r="Q57" i="3" s="1"/>
  <c r="V58" i="3"/>
  <c r="O58" i="3" s="1"/>
  <c r="Q58" i="3" s="1"/>
  <c r="O59" i="3"/>
  <c r="Q59" i="3" s="1"/>
  <c r="V59" i="3"/>
  <c r="V60" i="3"/>
  <c r="O60" i="3" s="1"/>
  <c r="Q60" i="3" s="1"/>
  <c r="V61" i="3"/>
  <c r="O61" i="3" s="1"/>
  <c r="Q61" i="3" s="1"/>
  <c r="V62" i="3"/>
  <c r="O62" i="3" s="1"/>
  <c r="Q62" i="3" s="1"/>
  <c r="V63" i="3"/>
  <c r="O63" i="3" s="1"/>
  <c r="Q63" i="3" s="1"/>
  <c r="V64" i="3"/>
  <c r="O64" i="3" s="1"/>
  <c r="Q64" i="3" s="1"/>
  <c r="V65" i="3"/>
  <c r="O65" i="3" s="1"/>
  <c r="Q65" i="3" s="1"/>
  <c r="V66" i="3"/>
  <c r="O66" i="3" s="1"/>
  <c r="Q66" i="3" s="1"/>
  <c r="V67" i="3"/>
  <c r="O67" i="3" s="1"/>
  <c r="Q67" i="3" s="1"/>
  <c r="V68" i="3"/>
  <c r="O68" i="3" s="1"/>
  <c r="Q68" i="3" s="1"/>
  <c r="O69" i="3"/>
  <c r="Q69" i="3" s="1"/>
  <c r="V69" i="3"/>
  <c r="V70" i="3"/>
  <c r="O70" i="3" s="1"/>
  <c r="Q70" i="3" s="1"/>
  <c r="V71" i="3"/>
  <c r="O71" i="3" s="1"/>
  <c r="Q71" i="3" s="1"/>
  <c r="O72" i="3"/>
  <c r="Q72" i="3" s="1"/>
  <c r="V72" i="3"/>
  <c r="V73" i="3"/>
  <c r="O73" i="3" s="1"/>
  <c r="Q73" i="3" s="1"/>
  <c r="V74" i="3"/>
  <c r="O74" i="3" s="1"/>
  <c r="Q74" i="3" s="1"/>
  <c r="O75" i="3"/>
  <c r="Q75" i="3" s="1"/>
  <c r="V75" i="3"/>
  <c r="V76" i="3"/>
  <c r="O76" i="3" s="1"/>
  <c r="Q76" i="3" s="1"/>
  <c r="V77" i="3"/>
  <c r="O77" i="3" s="1"/>
  <c r="Q77" i="3" s="1"/>
  <c r="V78" i="3"/>
  <c r="O78" i="3" s="1"/>
  <c r="Q78" i="3" s="1"/>
  <c r="V79" i="3"/>
  <c r="O79" i="3" s="1"/>
  <c r="Q79" i="3" s="1"/>
  <c r="V80" i="3"/>
  <c r="O80" i="3" s="1"/>
  <c r="Q80" i="3" s="1"/>
  <c r="V81" i="3"/>
  <c r="O81" i="3" s="1"/>
  <c r="Q81" i="3" s="1"/>
  <c r="V82" i="3"/>
  <c r="O82" i="3" s="1"/>
  <c r="Q82" i="3" s="1"/>
  <c r="V83" i="3"/>
  <c r="O83" i="3" s="1"/>
  <c r="Q83" i="3" s="1"/>
  <c r="V84" i="3"/>
  <c r="O84" i="3" s="1"/>
  <c r="Q84" i="3" s="1"/>
  <c r="O85" i="3"/>
  <c r="Q85" i="3" s="1"/>
  <c r="V85" i="3"/>
  <c r="V86" i="3"/>
  <c r="O86" i="3" s="1"/>
  <c r="Q86" i="3" s="1"/>
  <c r="V87" i="3"/>
  <c r="O87" i="3" s="1"/>
  <c r="Q87" i="3" s="1"/>
  <c r="V88" i="3"/>
  <c r="O88" i="3" s="1"/>
  <c r="Q88" i="3" s="1"/>
  <c r="V89" i="3"/>
  <c r="O89" i="3" s="1"/>
  <c r="Q89" i="3" s="1"/>
  <c r="V90" i="3"/>
  <c r="O90" i="3" s="1"/>
  <c r="Q90" i="3" s="1"/>
  <c r="O91" i="3"/>
  <c r="Q91" i="3" s="1"/>
  <c r="V91" i="3"/>
  <c r="V92" i="3"/>
  <c r="O92" i="3" s="1"/>
  <c r="Q92" i="3" s="1"/>
  <c r="V93" i="3"/>
  <c r="O93" i="3" s="1"/>
  <c r="Q93" i="3" s="1"/>
  <c r="V94" i="3"/>
  <c r="O94" i="3" s="1"/>
  <c r="Q94" i="3" s="1"/>
  <c r="V95" i="3"/>
  <c r="O95" i="3" s="1"/>
  <c r="Q95" i="3" s="1"/>
  <c r="V96" i="3"/>
  <c r="O96" i="3" s="1"/>
  <c r="Q96" i="3" s="1"/>
  <c r="V97" i="3"/>
  <c r="O97" i="3" s="1"/>
  <c r="Q97" i="3" s="1"/>
  <c r="V98" i="3"/>
  <c r="O98" i="3" s="1"/>
  <c r="Q98" i="3" s="1"/>
  <c r="V99" i="3"/>
  <c r="O99" i="3" s="1"/>
  <c r="Q99" i="3" s="1"/>
  <c r="V100" i="3"/>
  <c r="O100" i="3" s="1"/>
  <c r="Q100" i="3" s="1"/>
  <c r="V101" i="3"/>
  <c r="O101" i="3" s="1"/>
  <c r="Q101" i="3" s="1"/>
  <c r="V102" i="3"/>
  <c r="O102" i="3" s="1"/>
  <c r="Q102" i="3" s="1"/>
  <c r="V103" i="3"/>
  <c r="O103" i="3" s="1"/>
  <c r="Q103" i="3" s="1"/>
  <c r="O104" i="3"/>
  <c r="Q104" i="3" s="1"/>
  <c r="V104" i="3"/>
  <c r="V105" i="3"/>
  <c r="O105" i="3" s="1"/>
  <c r="Q105" i="3" s="1"/>
  <c r="V106" i="3"/>
  <c r="O106" i="3" s="1"/>
  <c r="Q106" i="3" s="1"/>
  <c r="V107" i="3"/>
  <c r="O107" i="3" s="1"/>
  <c r="Q107" i="3" s="1"/>
  <c r="V108" i="3"/>
  <c r="O108" i="3" s="1"/>
  <c r="Q108" i="3" s="1"/>
  <c r="V109" i="3"/>
  <c r="O109" i="3" s="1"/>
  <c r="Q109" i="3" s="1"/>
  <c r="V110" i="3"/>
  <c r="O110" i="3" s="1"/>
  <c r="Q110" i="3" s="1"/>
  <c r="V111" i="3"/>
  <c r="O111" i="3" s="1"/>
  <c r="Q111" i="3" s="1"/>
  <c r="V112" i="3"/>
  <c r="O112" i="3" s="1"/>
  <c r="Q112" i="3" s="1"/>
  <c r="V113" i="3"/>
  <c r="O113" i="3" s="1"/>
  <c r="Q113" i="3" s="1"/>
  <c r="V114" i="3"/>
  <c r="O114" i="3" s="1"/>
  <c r="Q114" i="3" s="1"/>
  <c r="V115" i="3"/>
  <c r="O115" i="3" s="1"/>
  <c r="Q115" i="3" s="1"/>
  <c r="V116" i="3"/>
  <c r="O116" i="3" s="1"/>
  <c r="Q116" i="3" s="1"/>
  <c r="V117" i="3"/>
  <c r="O117" i="3" s="1"/>
  <c r="Q117" i="3" s="1"/>
  <c r="V118" i="3"/>
  <c r="O118" i="3" s="1"/>
  <c r="Q118" i="3" s="1"/>
  <c r="V119" i="3"/>
  <c r="O119" i="3" s="1"/>
  <c r="Q119" i="3" s="1"/>
  <c r="V120" i="3"/>
  <c r="O120" i="3" s="1"/>
  <c r="Q120" i="3" s="1"/>
  <c r="V121" i="3"/>
  <c r="O121" i="3" s="1"/>
  <c r="Q121" i="3" s="1"/>
  <c r="O122" i="3"/>
  <c r="Q122" i="3" s="1"/>
  <c r="V123" i="3"/>
  <c r="O123" i="3" s="1"/>
  <c r="Q123" i="3" s="1"/>
  <c r="V124" i="3"/>
  <c r="O124" i="3" s="1"/>
  <c r="Q124" i="3" s="1"/>
  <c r="V125" i="3"/>
  <c r="O125" i="3" s="1"/>
  <c r="Q125" i="3" s="1"/>
  <c r="V126" i="3"/>
  <c r="O126" i="3" s="1"/>
  <c r="Q126" i="3" s="1"/>
  <c r="V127" i="3"/>
  <c r="O127" i="3" s="1"/>
  <c r="Q127" i="3" s="1"/>
  <c r="O128" i="3"/>
  <c r="Q128" i="3" s="1"/>
  <c r="V128" i="3"/>
  <c r="V129" i="3"/>
  <c r="O129" i="3" s="1"/>
  <c r="Q129" i="3" s="1"/>
  <c r="V130" i="3"/>
  <c r="O130" i="3" s="1"/>
  <c r="Q130" i="3" s="1"/>
  <c r="O131" i="3"/>
  <c r="Q131" i="3" s="1"/>
  <c r="V131" i="3"/>
  <c r="V132" i="3"/>
  <c r="O132" i="3" s="1"/>
  <c r="Q132" i="3" s="1"/>
  <c r="BB132" i="3"/>
  <c r="O133" i="3"/>
  <c r="Q133" i="3" s="1"/>
  <c r="V133" i="3"/>
  <c r="V134" i="3"/>
  <c r="O134" i="3" s="1"/>
  <c r="Q134" i="3" s="1"/>
  <c r="V135" i="3"/>
  <c r="O135" i="3" s="1"/>
  <c r="Q135" i="3" s="1"/>
  <c r="O136" i="3"/>
  <c r="Q136" i="3" s="1"/>
  <c r="V136" i="3"/>
  <c r="V137" i="3"/>
  <c r="O137" i="3" s="1"/>
  <c r="Q137" i="3" s="1"/>
  <c r="V138" i="3"/>
  <c r="O138" i="3" s="1"/>
  <c r="Q138" i="3" s="1"/>
  <c r="V139" i="3"/>
  <c r="O139" i="3" s="1"/>
  <c r="Q139" i="3" s="1"/>
  <c r="V140" i="3"/>
  <c r="O140" i="3" s="1"/>
  <c r="Q140" i="3" s="1"/>
  <c r="V141" i="3"/>
  <c r="O141" i="3" s="1"/>
  <c r="Q141" i="3" s="1"/>
  <c r="V142" i="3"/>
  <c r="O142" i="3" s="1"/>
  <c r="Q142" i="3" s="1"/>
  <c r="V143" i="3"/>
  <c r="O143" i="3" s="1"/>
  <c r="Q143" i="3" s="1"/>
  <c r="V144" i="3"/>
  <c r="O144" i="3" s="1"/>
  <c r="Q144" i="3" s="1"/>
  <c r="V145" i="3"/>
  <c r="O145" i="3" s="1"/>
  <c r="Q145" i="3" s="1"/>
  <c r="V146" i="3"/>
  <c r="O146" i="3" s="1"/>
  <c r="Q146" i="3" s="1"/>
  <c r="V147" i="3"/>
  <c r="O147" i="3" s="1"/>
  <c r="Q147" i="3" s="1"/>
  <c r="V148" i="3"/>
  <c r="O148" i="3" s="1"/>
  <c r="Q148" i="3" s="1"/>
  <c r="O149" i="3"/>
  <c r="Q149" i="3" s="1"/>
  <c r="V149" i="3"/>
  <c r="V150" i="3"/>
  <c r="O150" i="3" s="1"/>
  <c r="Q150" i="3" s="1"/>
  <c r="V151" i="3"/>
  <c r="O151" i="3" s="1"/>
  <c r="Q151" i="3" s="1"/>
  <c r="V152" i="3"/>
  <c r="O152" i="3" s="1"/>
  <c r="Q152" i="3" s="1"/>
  <c r="V153" i="3"/>
  <c r="O153" i="3" s="1"/>
  <c r="Q153" i="3" s="1"/>
  <c r="Q3" i="3" l="1"/>
  <c r="W30" i="2"/>
  <c r="V30" i="2"/>
  <c r="U30" i="2"/>
  <c r="R30" i="2"/>
  <c r="Q30" i="2"/>
  <c r="P30" i="2"/>
  <c r="M30" i="2"/>
  <c r="L30" i="2"/>
  <c r="K30" i="2"/>
  <c r="I30" i="2"/>
  <c r="J30" i="2" s="1"/>
  <c r="H30" i="2"/>
  <c r="G30" i="2"/>
  <c r="F30" i="2"/>
  <c r="D30" i="2"/>
  <c r="N29" i="2"/>
  <c r="S29" i="2" s="1"/>
  <c r="J29" i="2"/>
  <c r="I29" i="2"/>
  <c r="E29" i="2"/>
  <c r="J28" i="2"/>
  <c r="I28" i="2"/>
  <c r="N28" i="2" s="1"/>
  <c r="E28" i="2"/>
  <c r="E30" i="2" s="1"/>
  <c r="W25" i="2"/>
  <c r="V25" i="2"/>
  <c r="U25" i="2"/>
  <c r="R25" i="2"/>
  <c r="Q25" i="2"/>
  <c r="P25" i="2"/>
  <c r="M25" i="2"/>
  <c r="L25" i="2"/>
  <c r="K25" i="2"/>
  <c r="H25" i="2"/>
  <c r="G25" i="2"/>
  <c r="I6" i="2" s="1"/>
  <c r="J6" i="2" s="1"/>
  <c r="K6" i="2" s="1"/>
  <c r="L6" i="2" s="1"/>
  <c r="M6" i="2" s="1"/>
  <c r="N6" i="2" s="1"/>
  <c r="O6" i="2" s="1"/>
  <c r="P6" i="2" s="1"/>
  <c r="Q6" i="2" s="1"/>
  <c r="R6" i="2" s="1"/>
  <c r="S6" i="2" s="1"/>
  <c r="G6" i="2" s="1"/>
  <c r="F25" i="2"/>
  <c r="D25" i="2"/>
  <c r="J24" i="2"/>
  <c r="I24" i="2"/>
  <c r="N24" i="2" s="1"/>
  <c r="E24" i="2"/>
  <c r="J23" i="2"/>
  <c r="I23" i="2"/>
  <c r="I25" i="2" s="1"/>
  <c r="J25" i="2" s="1"/>
  <c r="E23" i="2"/>
  <c r="E25" i="2" s="1"/>
  <c r="S19" i="2"/>
  <c r="X19" i="2" s="1"/>
  <c r="Y19" i="2" s="1"/>
  <c r="Y20" i="2" s="1"/>
  <c r="N19" i="2"/>
  <c r="O19" i="2" s="1"/>
  <c r="O20" i="2" s="1"/>
  <c r="J19" i="2"/>
  <c r="I19" i="2"/>
  <c r="E19" i="2"/>
  <c r="N18" i="2"/>
  <c r="S18" i="2" s="1"/>
  <c r="J18" i="2"/>
  <c r="J20" i="2" s="1"/>
  <c r="I18" i="2"/>
  <c r="E18" i="2"/>
  <c r="W15" i="2"/>
  <c r="V15" i="2"/>
  <c r="U15" i="2"/>
  <c r="R15" i="2"/>
  <c r="Q15" i="2"/>
  <c r="P15" i="2"/>
  <c r="M15" i="2"/>
  <c r="L15" i="2"/>
  <c r="K15" i="2"/>
  <c r="H15" i="2"/>
  <c r="G15" i="2"/>
  <c r="F15" i="2"/>
  <c r="D15" i="2"/>
  <c r="I14" i="2"/>
  <c r="N14" i="2" s="1"/>
  <c r="E14" i="2"/>
  <c r="E15" i="2" s="1"/>
  <c r="I13" i="2"/>
  <c r="I15" i="2" s="1"/>
  <c r="J15" i="2" s="1"/>
  <c r="E13" i="2"/>
  <c r="J7" i="2"/>
  <c r="K7" i="2" s="1"/>
  <c r="L7" i="2" s="1"/>
  <c r="M7" i="2" s="1"/>
  <c r="N7" i="2" s="1"/>
  <c r="O7" i="2" s="1"/>
  <c r="P7" i="2" s="1"/>
  <c r="Q7" i="2" s="1"/>
  <c r="R7" i="2" s="1"/>
  <c r="S7" i="2" s="1"/>
  <c r="G7" i="2" s="1"/>
  <c r="I7" i="2"/>
  <c r="H7" i="2"/>
  <c r="H6" i="2"/>
  <c r="H5" i="2"/>
  <c r="I5" i="2" s="1"/>
  <c r="J5" i="2" s="1"/>
  <c r="K5" i="2" s="1"/>
  <c r="L5" i="2" s="1"/>
  <c r="M5" i="2" s="1"/>
  <c r="N5" i="2" s="1"/>
  <c r="O5" i="2" s="1"/>
  <c r="P5" i="2" s="1"/>
  <c r="Q5" i="2" s="1"/>
  <c r="R5" i="2" s="1"/>
  <c r="S5" i="2" s="1"/>
  <c r="G5" i="2" s="1"/>
  <c r="G2" i="2" s="1"/>
  <c r="I4" i="2"/>
  <c r="J4" i="2" s="1"/>
  <c r="K4" i="2" s="1"/>
  <c r="L4" i="2" s="1"/>
  <c r="M4" i="2" s="1"/>
  <c r="N4" i="2" s="1"/>
  <c r="O4" i="2" s="1"/>
  <c r="P4" i="2" s="1"/>
  <c r="Q4" i="2" s="1"/>
  <c r="R4" i="2" s="1"/>
  <c r="S4" i="2" s="1"/>
  <c r="G4" i="2" s="1"/>
  <c r="H4" i="2"/>
  <c r="T29" i="2" l="1"/>
  <c r="X29" i="2"/>
  <c r="Y29" i="2" s="1"/>
  <c r="S14" i="2"/>
  <c r="O14" i="2"/>
  <c r="O24" i="2"/>
  <c r="S24" i="2"/>
  <c r="N30" i="2"/>
  <c r="O30" i="2" s="1"/>
  <c r="O28" i="2"/>
  <c r="S28" i="2"/>
  <c r="X18" i="2"/>
  <c r="Y18" i="2" s="1"/>
  <c r="T18" i="2"/>
  <c r="J13" i="2"/>
  <c r="T19" i="2"/>
  <c r="T20" i="2" s="1"/>
  <c r="N13" i="2"/>
  <c r="J14" i="2"/>
  <c r="N23" i="2"/>
  <c r="O18" i="2"/>
  <c r="O29" i="2"/>
  <c r="X28" i="2" l="1"/>
  <c r="T28" i="2"/>
  <c r="S30" i="2"/>
  <c r="T30" i="2" s="1"/>
  <c r="S23" i="2"/>
  <c r="N25" i="2"/>
  <c r="O25" i="2" s="1"/>
  <c r="O23" i="2"/>
  <c r="S13" i="2"/>
  <c r="N15" i="2"/>
  <c r="O15" i="2" s="1"/>
  <c r="O13" i="2"/>
  <c r="T24" i="2"/>
  <c r="X24" i="2"/>
  <c r="Y24" i="2" s="1"/>
  <c r="X14" i="2"/>
  <c r="Y14" i="2" s="1"/>
  <c r="T14" i="2"/>
  <c r="X30" i="2" l="1"/>
  <c r="Y30" i="2" s="1"/>
  <c r="Y28" i="2"/>
  <c r="T13" i="2"/>
  <c r="S15" i="2"/>
  <c r="X13" i="2"/>
  <c r="X23" i="2"/>
  <c r="S25" i="2"/>
  <c r="T23" i="2"/>
  <c r="X25" i="2" l="1"/>
  <c r="Y25" i="2" s="1"/>
  <c r="Y23" i="2"/>
  <c r="U16" i="2"/>
  <c r="V16" i="2" s="1"/>
  <c r="W16" i="2" s="1"/>
  <c r="T15" i="2"/>
  <c r="Y13" i="2"/>
  <c r="X15" i="2"/>
  <c r="Y15" i="2" s="1"/>
  <c r="T25" i="2"/>
  <c r="S26" i="2"/>
  <c r="W32" i="1" l="1"/>
  <c r="V32" i="1"/>
  <c r="U32" i="1"/>
  <c r="R32" i="1"/>
  <c r="Q32" i="1"/>
  <c r="P32" i="1"/>
  <c r="M32" i="1"/>
  <c r="L32" i="1"/>
  <c r="K32" i="1"/>
  <c r="H32" i="1"/>
  <c r="G32" i="1"/>
  <c r="I6" i="1" s="1"/>
  <c r="J6" i="1" s="1"/>
  <c r="K6" i="1" s="1"/>
  <c r="L6" i="1" s="1"/>
  <c r="M6" i="1" s="1"/>
  <c r="N6" i="1" s="1"/>
  <c r="O6" i="1" s="1"/>
  <c r="P6" i="1" s="1"/>
  <c r="Q6" i="1" s="1"/>
  <c r="R6" i="1" s="1"/>
  <c r="S6" i="1" s="1"/>
  <c r="G6" i="1" s="1"/>
  <c r="F32" i="1"/>
  <c r="D32" i="1"/>
  <c r="I31" i="1"/>
  <c r="N31" i="1" s="1"/>
  <c r="E31" i="1"/>
  <c r="J30" i="1"/>
  <c r="I30" i="1"/>
  <c r="N30" i="1" s="1"/>
  <c r="E30" i="1"/>
  <c r="N29" i="1"/>
  <c r="S29" i="1" s="1"/>
  <c r="J29" i="1"/>
  <c r="I29" i="1"/>
  <c r="E29" i="1"/>
  <c r="I28" i="1"/>
  <c r="N28" i="1" s="1"/>
  <c r="E28" i="1"/>
  <c r="I27" i="1"/>
  <c r="J27" i="1" s="1"/>
  <c r="E27" i="1"/>
  <c r="J26" i="1"/>
  <c r="I26" i="1"/>
  <c r="N26" i="1" s="1"/>
  <c r="E26" i="1"/>
  <c r="N25" i="1"/>
  <c r="O25" i="1" s="1"/>
  <c r="J25" i="1"/>
  <c r="I25" i="1"/>
  <c r="E25" i="1"/>
  <c r="N24" i="1"/>
  <c r="J24" i="1"/>
  <c r="I24" i="1"/>
  <c r="E24" i="1"/>
  <c r="E32" i="1" s="1"/>
  <c r="W21" i="1"/>
  <c r="V21" i="1"/>
  <c r="U21" i="1"/>
  <c r="R21" i="1"/>
  <c r="Q21" i="1"/>
  <c r="P21" i="1"/>
  <c r="M21" i="1"/>
  <c r="L21" i="1"/>
  <c r="K21" i="1"/>
  <c r="H21" i="1"/>
  <c r="G21" i="1"/>
  <c r="F21" i="1"/>
  <c r="E21" i="1"/>
  <c r="D21" i="1"/>
  <c r="N20" i="1"/>
  <c r="S20" i="1" s="1"/>
  <c r="J20" i="1"/>
  <c r="I20" i="1"/>
  <c r="E20" i="1"/>
  <c r="N19" i="1"/>
  <c r="O19" i="1" s="1"/>
  <c r="J19" i="1"/>
  <c r="I19" i="1"/>
  <c r="E19" i="1"/>
  <c r="I18" i="1"/>
  <c r="N18" i="1" s="1"/>
  <c r="E18" i="1"/>
  <c r="W15" i="1"/>
  <c r="V15" i="1"/>
  <c r="U15" i="1"/>
  <c r="R15" i="1"/>
  <c r="Q15" i="1"/>
  <c r="P15" i="1"/>
  <c r="M15" i="1"/>
  <c r="L15" i="1"/>
  <c r="K15" i="1"/>
  <c r="H15" i="1"/>
  <c r="G15" i="1"/>
  <c r="F15" i="1"/>
  <c r="H4" i="1" s="1"/>
  <c r="I4" i="1" s="1"/>
  <c r="J4" i="1" s="1"/>
  <c r="K4" i="1" s="1"/>
  <c r="L4" i="1" s="1"/>
  <c r="M4" i="1" s="1"/>
  <c r="N4" i="1" s="1"/>
  <c r="O4" i="1" s="1"/>
  <c r="P4" i="1" s="1"/>
  <c r="Q4" i="1" s="1"/>
  <c r="R4" i="1" s="1"/>
  <c r="S4" i="1" s="1"/>
  <c r="G4" i="1" s="1"/>
  <c r="G2" i="1" s="1"/>
  <c r="D15" i="1"/>
  <c r="N14" i="1"/>
  <c r="S14" i="1" s="1"/>
  <c r="J14" i="1"/>
  <c r="I14" i="1"/>
  <c r="E14" i="1"/>
  <c r="I13" i="1"/>
  <c r="N13" i="1" s="1"/>
  <c r="E13" i="1"/>
  <c r="J12" i="1"/>
  <c r="I12" i="1"/>
  <c r="N12" i="1" s="1"/>
  <c r="E12" i="1"/>
  <c r="N11" i="1"/>
  <c r="S11" i="1" s="1"/>
  <c r="J11" i="1"/>
  <c r="I11" i="1"/>
  <c r="I15" i="1" s="1"/>
  <c r="J15" i="1" s="1"/>
  <c r="E11" i="1"/>
  <c r="E15" i="1" s="1"/>
  <c r="H6" i="1"/>
  <c r="H5" i="1"/>
  <c r="I5" i="1" s="1"/>
  <c r="J5" i="1" s="1"/>
  <c r="K5" i="1" s="1"/>
  <c r="L5" i="1" s="1"/>
  <c r="M5" i="1" s="1"/>
  <c r="N5" i="1" s="1"/>
  <c r="O5" i="1" s="1"/>
  <c r="P5" i="1" s="1"/>
  <c r="Q5" i="1" s="1"/>
  <c r="R5" i="1" s="1"/>
  <c r="S5" i="1" s="1"/>
  <c r="G5" i="1" s="1"/>
  <c r="S30" i="1" l="1"/>
  <c r="O30" i="1"/>
  <c r="S13" i="1"/>
  <c r="O13" i="1"/>
  <c r="S28" i="1"/>
  <c r="O28" i="1"/>
  <c r="X11" i="1"/>
  <c r="T11" i="1"/>
  <c r="N21" i="1"/>
  <c r="O21" i="1" s="1"/>
  <c r="S18" i="1"/>
  <c r="O18" i="1"/>
  <c r="X20" i="1"/>
  <c r="Y20" i="1" s="1"/>
  <c r="T20" i="1"/>
  <c r="S26" i="1"/>
  <c r="O26" i="1"/>
  <c r="O12" i="1"/>
  <c r="S12" i="1"/>
  <c r="S15" i="1" s="1"/>
  <c r="T15" i="1" s="1"/>
  <c r="N15" i="1"/>
  <c r="O15" i="1" s="1"/>
  <c r="O31" i="1"/>
  <c r="S31" i="1"/>
  <c r="X14" i="1"/>
  <c r="Y14" i="1" s="1"/>
  <c r="T14" i="1"/>
  <c r="T29" i="1"/>
  <c r="X29" i="1"/>
  <c r="Y29" i="1" s="1"/>
  <c r="O14" i="1"/>
  <c r="O20" i="1"/>
  <c r="S24" i="1"/>
  <c r="I32" i="1"/>
  <c r="J32" i="1" s="1"/>
  <c r="S25" i="1"/>
  <c r="N27" i="1"/>
  <c r="J28" i="1"/>
  <c r="S19" i="1"/>
  <c r="I21" i="1"/>
  <c r="J21" i="1" s="1"/>
  <c r="O11" i="1"/>
  <c r="J13" i="1"/>
  <c r="J18" i="1"/>
  <c r="O29" i="1"/>
  <c r="J31" i="1"/>
  <c r="O24" i="1"/>
  <c r="X30" i="1" l="1"/>
  <c r="Y30" i="1" s="1"/>
  <c r="T30" i="1"/>
  <c r="Y11" i="1"/>
  <c r="X25" i="1"/>
  <c r="Y25" i="1" s="1"/>
  <c r="T25" i="1"/>
  <c r="T26" i="1"/>
  <c r="X26" i="1"/>
  <c r="Y26" i="1" s="1"/>
  <c r="X19" i="1"/>
  <c r="Y19" i="1" s="1"/>
  <c r="T19" i="1"/>
  <c r="S27" i="1"/>
  <c r="O27" i="1"/>
  <c r="X31" i="1"/>
  <c r="Y31" i="1" s="1"/>
  <c r="T31" i="1"/>
  <c r="N32" i="1"/>
  <c r="O32" i="1" s="1"/>
  <c r="S32" i="1"/>
  <c r="T32" i="1" s="1"/>
  <c r="X24" i="1"/>
  <c r="T24" i="1"/>
  <c r="X28" i="1"/>
  <c r="Y28" i="1" s="1"/>
  <c r="T28" i="1"/>
  <c r="S21" i="1"/>
  <c r="T21" i="1" s="1"/>
  <c r="T18" i="1"/>
  <c r="X18" i="1"/>
  <c r="T13" i="1"/>
  <c r="X13" i="1"/>
  <c r="Y13" i="1" s="1"/>
  <c r="T12" i="1"/>
  <c r="X12" i="1"/>
  <c r="Y12" i="1" s="1"/>
  <c r="Y18" i="1" l="1"/>
  <c r="X21" i="1"/>
  <c r="Y21" i="1" s="1"/>
  <c r="X15" i="1"/>
  <c r="Y15" i="1" s="1"/>
  <c r="Y24" i="1"/>
  <c r="X27" i="1"/>
  <c r="Y27" i="1" s="1"/>
  <c r="T27" i="1"/>
  <c r="X32" i="1" l="1"/>
  <c r="Y32" i="1" s="1"/>
  <c r="O154" i="3" l="1"/>
  <c r="O25" i="3"/>
  <c r="Q2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Jenny Malaver</author>
  </authors>
  <commentList>
    <comment ref="F6" authorId="0" shapeId="0" xr:uid="{471A94F3-2A79-4236-9400-649D411C886D}">
      <text>
        <r>
          <rPr>
            <b/>
            <sz val="9"/>
            <color indexed="81"/>
            <rFont val="Tahoma"/>
            <family val="2"/>
          </rPr>
          <t>Jenny Malaver:</t>
        </r>
        <r>
          <rPr>
            <sz val="9"/>
            <color indexed="81"/>
            <rFont val="Tahoma"/>
            <family val="2"/>
          </rPr>
          <t xml:space="preserve">
Revisar meta en SPI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Jenny Andrea Malaver Santos</author>
  </authors>
  <commentList>
    <comment ref="AE35" authorId="0" shapeId="0" xr:uid="{00000000-0006-0000-0000-000001000000}">
      <text>
        <r>
          <rPr>
            <b/>
            <sz val="9"/>
            <color indexed="81"/>
            <rFont val="Tahoma"/>
            <family val="2"/>
          </rPr>
          <t>Jenny Andrea Malaver Santos:</t>
        </r>
        <r>
          <rPr>
            <sz val="9"/>
            <color indexed="81"/>
            <rFont val="Tahoma"/>
            <family val="2"/>
          </rPr>
          <t xml:space="preserve">
Se registro 1 menos recibir dos correos con reporte de l ainformación se incluye en Julio
</t>
        </r>
      </text>
    </comment>
  </commentList>
</comments>
</file>

<file path=xl/sharedStrings.xml><?xml version="1.0" encoding="utf-8"?>
<sst xmlns="http://schemas.openxmlformats.org/spreadsheetml/2006/main" count="5687" uniqueCount="1667">
  <si>
    <t>MEJORAMIENTO DE LAS CONDICIONES PARA LA GARANTIA DE LOS DERECHOS DE LAS PERSONAS CON DISCAPACIDAD VISUAL EN EL PAÍS</t>
  </si>
  <si>
    <t>EFICACIA 
(Logro Unidades de Meta)</t>
  </si>
  <si>
    <t>EJECUCIÓN PRESUPUESTAL</t>
  </si>
  <si>
    <t xml:space="preserve">NACIÓN </t>
  </si>
  <si>
    <t xml:space="preserve">PROPIOS </t>
  </si>
  <si>
    <t>CODIGO PROGRAMA PRESUPUESTAL Y PRODUCTO</t>
  </si>
  <si>
    <t>PRODUCTO</t>
  </si>
  <si>
    <t>Indicador</t>
  </si>
  <si>
    <t>U. medida</t>
  </si>
  <si>
    <t>Meta de producto Cuatrienio</t>
  </si>
  <si>
    <t>Meta 2022</t>
  </si>
  <si>
    <t>% Avance Acumulado</t>
  </si>
  <si>
    <t>Avance enero</t>
  </si>
  <si>
    <t>Avance Febrero</t>
  </si>
  <si>
    <t>Avance Marzo</t>
  </si>
  <si>
    <t>Avance Abril</t>
  </si>
  <si>
    <t>Avance Mayo</t>
  </si>
  <si>
    <t>Avance Junio</t>
  </si>
  <si>
    <t>Avance Julio</t>
  </si>
  <si>
    <t>Avance Agosto</t>
  </si>
  <si>
    <t>Avance Septiembre</t>
  </si>
  <si>
    <t xml:space="preserve">Avance Octubre </t>
  </si>
  <si>
    <t>Avance Noviembre</t>
  </si>
  <si>
    <t>Avance Diciembre</t>
  </si>
  <si>
    <t xml:space="preserve">Observaciones Avance </t>
  </si>
  <si>
    <t>Servicio de asistencia técnica en educación con enfoque incluyente y de calidad</t>
  </si>
  <si>
    <t>Entidades, organizaciones y núcleos familiares asistidos técnicamente</t>
  </si>
  <si>
    <t>Número de entidades, organizaciones y núcleos familiares</t>
  </si>
  <si>
    <t>Educación: 95
Accesibilidad: 59
Empleabilidad: 5
Campañas: 32</t>
  </si>
  <si>
    <t>Educación: 0
Accesibilidad: 14
Empleabilidad: 2
Campañas: 6</t>
  </si>
  <si>
    <t>Servicio de promoción y divulgación de los derechos de las personas con discapacidad</t>
  </si>
  <si>
    <t xml:space="preserve">Eventos realizados para promover la inclusión de la población con discapacidad </t>
  </si>
  <si>
    <t>Número de eventos</t>
  </si>
  <si>
    <t xml:space="preserve">
Investigación:1
Documentos:1
Organizaciónes:9</t>
  </si>
  <si>
    <t xml:space="preserve">
Investigación:0
Documentos:0
Organizaciónes:0</t>
  </si>
  <si>
    <t>Servicio de producción de contenidos y ajustes razonables para promover y garantizar el acceso a la información y a la comunicación para personas discapacitadas</t>
  </si>
  <si>
    <t>Contenidos y Piezas audiovisuales en lenguaje accesible elaborados y divulgados</t>
  </si>
  <si>
    <t xml:space="preserve">Número de contenidos y Piezas audiovisuales </t>
  </si>
  <si>
    <t>Material dotado: 663
Adquisición en la tienda: 926
Imprimir material: 327.393
Talleres realizados:114
Textos estructurados: 579
Exposiciones Realizadas: 3
Vídeos con audio-descripción: 92
Producción Emisora: 909</t>
  </si>
  <si>
    <t>Material dotado:193
Adquisición en la tienda: 208
Imprimir material: 98,784
Talleres realizados: 12
Textos estructurados: 118
Exposiciones Realizadas: 0
Vídeos con audio-descripción: 19
Producción Emisora: 161</t>
  </si>
  <si>
    <t>DESAGREGADO POR META PROYECTO</t>
  </si>
  <si>
    <t>PROYECTO</t>
  </si>
  <si>
    <t xml:space="preserve">META </t>
  </si>
  <si>
    <t xml:space="preserve"> Meta 2022</t>
  </si>
  <si>
    <t>Valor  acumulado vigencia</t>
  </si>
  <si>
    <t>Enero</t>
  </si>
  <si>
    <t>Febrero</t>
  </si>
  <si>
    <t xml:space="preserve">Marzo </t>
  </si>
  <si>
    <t>Valor  acumulado Trimestre 1</t>
  </si>
  <si>
    <t>% Avance Acumulado Trimestre  1</t>
  </si>
  <si>
    <t>Abril</t>
  </si>
  <si>
    <t>Mayo</t>
  </si>
  <si>
    <t xml:space="preserve">Junio </t>
  </si>
  <si>
    <t>Valor  acumulado Trimestre II</t>
  </si>
  <si>
    <t>% Avance Acumulado Trimestre  II</t>
  </si>
  <si>
    <t>Julio</t>
  </si>
  <si>
    <t>Agosto</t>
  </si>
  <si>
    <t>Septiembre</t>
  </si>
  <si>
    <t>Valor  acumulado Trimestre III</t>
  </si>
  <si>
    <t>% Avance Acumulado Trimestre  III</t>
  </si>
  <si>
    <t>Octubre</t>
  </si>
  <si>
    <t>Noviembre</t>
  </si>
  <si>
    <t>Diciembre</t>
  </si>
  <si>
    <t>Valor  acumulado Trimestre IV</t>
  </si>
  <si>
    <t>% Avance Acumulado Trimestre  IV</t>
  </si>
  <si>
    <t>Brindar asistencia técnica en educación a las entidades territoriales certificadas para  el mejoramiento de los procesos de atención de las personas con discapacidad visual</t>
  </si>
  <si>
    <t>Brindar asesoría a entidades publicas y privadas que generen condiciones de accesibilidad al espacio físico, a la información y al uso de tecnología especializada para las personas con discapacidad visual</t>
  </si>
  <si>
    <t>Asesorar a las instancias competentes para promover la empleabilidad de las personas con discapacidad visual</t>
  </si>
  <si>
    <t>Desarrollar campañas de comunicación relacionadas con la temática de discapacidad visual y el quehacer institucional</t>
  </si>
  <si>
    <t xml:space="preserve">Total </t>
  </si>
  <si>
    <t xml:space="preserve"> META </t>
  </si>
  <si>
    <t>Desarrollar ejercicios de investigación para mejorar las condiciones de inclusión de las personas con discapacidad visual</t>
  </si>
  <si>
    <t>Gestionar documentos de propuestas normativas para hacer efectivos los derechos de las personas con discapacidad visual</t>
  </si>
  <si>
    <t xml:space="preserve">Promover y asesorar a organizaciones sociales y  otros colectivos de personas con discapacidad, para  la participación y el ejercicio de sus derechos </t>
  </si>
  <si>
    <t>Dotar instituciones que atiendan personas con discapacidad visual con libros y textos en braille y material en relieve y macrotipo</t>
  </si>
  <si>
    <t xml:space="preserve">Disponer de material, productos y ayudas para la adquisición por parte de las  personas con discapacidad visual </t>
  </si>
  <si>
    <t xml:space="preserve">Transcribir e imprimir libros, textos y material para las personas con discapacidad visual </t>
  </si>
  <si>
    <t>Desarrollar talleres especializados en temas relacionados con la discapacidad visual</t>
  </si>
  <si>
    <t>Producir y publicar en formatos accesibles documentos digitales para personas con discapacidad visual</t>
  </si>
  <si>
    <t>Realizar exposiciones permanentes y temporales para personas con discapacidad visual y público en general en la sala multisensorial</t>
  </si>
  <si>
    <t>Producir y adaptar material audiovisual para promover la inclusión de las personas con discapacidad visual</t>
  </si>
  <si>
    <t>Producir y emitir contenidos radiales para promover la inclusión de las personas con discapacidad visual</t>
  </si>
  <si>
    <t>FORTALECIMIENTO DE PROCESOS Y RECURSOS DEL INCI PARA CONTRIBUIR CON EL MEJORAMIENTO DE SERVICIOS A LAS PERSONAS CON DISCAPACIDAD VISUAL NACIONAL</t>
  </si>
  <si>
    <t>% Avance</t>
  </si>
  <si>
    <t>Avance agosto</t>
  </si>
  <si>
    <t>Avance septiembre</t>
  </si>
  <si>
    <t>Observaciones Avance Mes</t>
  </si>
  <si>
    <t>Servicio de gestión documental</t>
  </si>
  <si>
    <t>Sistema de gestión documental implementado</t>
  </si>
  <si>
    <t>Número de sistemas</t>
  </si>
  <si>
    <t>Seguimiento al Programa de Gestión Documental, PINAR y  Plan de Conservación.</t>
  </si>
  <si>
    <t>Servicio de Educación Informal para la Gestión Administrativa</t>
  </si>
  <si>
    <t xml:space="preserve">Personas capacitadas </t>
  </si>
  <si>
    <t xml:space="preserve">Número de personas </t>
  </si>
  <si>
    <t>Ejecución de las actividades del  Plan de capacitación</t>
  </si>
  <si>
    <t>Servicio de Implementación Sistemas de Gestión</t>
  </si>
  <si>
    <t xml:space="preserve">Sistema de Gestión implementado </t>
  </si>
  <si>
    <t>Ejecución  de cronogramas de actulización del SIG, ejecución del cronograma para implementación del software SIG. Ejecución del plan del Sistema de Gestión de Seguridad y Salud en el trabajo.</t>
  </si>
  <si>
    <t>Servicios de información actualizado</t>
  </si>
  <si>
    <t xml:space="preserve">Sistemas de información actualizados </t>
  </si>
  <si>
    <t>Número de sistemas de información</t>
  </si>
  <si>
    <t>Ejecución de los planes de la Politica de Gobierno Digital</t>
  </si>
  <si>
    <t>||</t>
  </si>
  <si>
    <t>&lt;</t>
  </si>
  <si>
    <t>META</t>
  </si>
  <si>
    <t>FORTALECIMIENTO DE PROCESOS Y RECURSOS DEL INCI PARA CONTRIBUIR CON EL MEJORAMIENTO DE SERVICIOS A LAS PERSONAS CON DISCAPACIDAD VISUAL</t>
  </si>
  <si>
    <t>Implementar los instrumentos archivísticos en la entidad</t>
  </si>
  <si>
    <t>Actualizar y ejecutar el programa de gestión documental</t>
  </si>
  <si>
    <t>Ejecutar el Programa de Bienestar para contribuir al mejoramiento de la Calidad de Vida de los servidores de la entidad **</t>
  </si>
  <si>
    <t>Fortalecer las capacidades, conocimientos y habilidades de los servidores en el puesto de trabajo, a través de la implementación del Plan Institucional de Capacitación</t>
  </si>
  <si>
    <t>**NSPI</t>
  </si>
  <si>
    <t>Implementar el Sistema de Gestión y Seguridad en el Trabajo</t>
  </si>
  <si>
    <t>Implementar el Modelo Integrado de Planeación y Gestión</t>
  </si>
  <si>
    <t>Actualizar la plataforma tecnológica de la entidad</t>
  </si>
  <si>
    <t>Mejorar la seguridad de la información</t>
  </si>
  <si>
    <t>PL: Se evidencia en el informe del plan Institucional de capacitaciòn del tercer trimestre la realizaciòn de capacitaciòn por parte del proceso de Informática y tecnologìa el dia 10 de agosto</t>
  </si>
  <si>
    <t>NP</t>
  </si>
  <si>
    <t>La presentecaión se encuentra en el correo de soporte@inci.gov.co</t>
  </si>
  <si>
    <t>Se realizó la presentación de la capacitación en herramientas ofimáticas con enfásis en integridad, disponibilidad y confidencialidad de la información, se está a la espera de la aprobción por parte de gestión humana.</t>
  </si>
  <si>
    <t>Se encuentra en proceso de elaboración el instrumento para la socialización</t>
  </si>
  <si>
    <t>No aplica</t>
  </si>
  <si>
    <t>Diciembre de 2022</t>
  </si>
  <si>
    <t>Junio de 2022</t>
  </si>
  <si>
    <t>Capacitaciones en temas de seguridad y privacidad de la información realizadas</t>
  </si>
  <si>
    <t>Capacitar a los funcionarios en temas de seguridad y privacidad de la información y tecnologías de la información</t>
  </si>
  <si>
    <t xml:space="preserve">Informática y Tecnología_x000D_
</t>
  </si>
  <si>
    <t>FP-05</t>
  </si>
  <si>
    <t>Servicios de información actualizados</t>
  </si>
  <si>
    <t>PROYECTO FORTALECIMIENTO DE PROCESOS Y RECURSOS DEL INCI PARA CONTRIBUIR CON EL MEJORAMIENTO DE SERVICIOS A LAS PERSONAS CON DISCAPACIDAD VISUAL</t>
  </si>
  <si>
    <t>Mejorar gestión de los procesos de apoyo</t>
  </si>
  <si>
    <t>Fortalecer la capacidad institucional para apoyar la gestión de los procesos misionales y el cumplimiento de los objetivos del INCI</t>
  </si>
  <si>
    <t>Gestión con Valores para Resultados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</si>
  <si>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</si>
  <si>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t>Objetivo 16: Paz, justicia e instituciones sólidas</t>
  </si>
  <si>
    <t>Seguimiento en el perfil de csupanteve - riesgos en la plataforma https://inci.pensemos.com/suiteve/pln/pln?soa=4&amp;mdl=pln&amp;_sveVrs=964420220705&amp;&amp;mis=pln-1</t>
  </si>
  <si>
    <t>Se realizó el seguimiento a los riesgos en la plataforma de https://inci.pensemos.com/suiteve/pln/pln?soa=4&amp;mdl=pln&amp;_sveVrs=964420220705&amp;&amp;mis=pln-1 
PL:  El seguimiento se realizo a los riesgos de gestión no a los riesgos de seguridad  y privacidad</t>
  </si>
  <si>
    <t>https://inci.pensemos.com/suiteve/base/client?soa=6&amp;__mnuId=suitevebaseclientsoa6soa6&amp;__clearpv=1&amp;mis=headersve7-modules-menu-item-home</t>
  </si>
  <si>
    <t>Se realizó el seguimiento trimestral a los riesgos en la plataforma del SIG</t>
  </si>
  <si>
    <t xml:space="preserve">Servidor NAS, copia en NUBE, Plataformas de TI activas (AD, telefonia IP, Firewall, Sistema Vmware,Antivirus, Conectividad, Hosting..), soporte a los Sistemas informacion.     </t>
  </si>
  <si>
    <t>Se realiza las copias de seguridad tanto de MV, Libros digitales, revision del Sistema Electrico Regulado, sistema de Red de Datos y otros</t>
  </si>
  <si>
    <t>Febrero de 2022</t>
  </si>
  <si>
    <t xml:space="preserve">Porcentaje de ejecución del Plan de tratamiento de Riesgos de seguridad y privacidad de la información </t>
  </si>
  <si>
    <t>Ejecutar y hacer seguimiento  el plan de tratamiento de Riesgos de seguridad y privacidad de la información</t>
  </si>
  <si>
    <t>Actividad finalizada</t>
  </si>
  <si>
    <t>https://inci.gov.co/transparencia/43-plan-de-accion-0</t>
  </si>
  <si>
    <t>Aprobado y cargado</t>
  </si>
  <si>
    <t>Enero de 2022</t>
  </si>
  <si>
    <t>Plan de tratamiento de Riesgos de seguridad y privacidad de la información elaborado</t>
  </si>
  <si>
    <t>Elaborar el plan de tratamiento de Riesgos de seguridad y privacidad de la información</t>
  </si>
  <si>
    <t>https://www.inci.gov.co/sites/default/files/2022-02/INFORME%20DERECHOS%20DE%20AUTOR.pdf</t>
  </si>
  <si>
    <t>Se realizó el informe de derechos de autor</t>
  </si>
  <si>
    <t>Repositorios del INCI</t>
  </si>
  <si>
    <t>En proceso de elaboracion</t>
  </si>
  <si>
    <t>Informe de Derechos autor elaborado</t>
  </si>
  <si>
    <t>Elaborar el informe de Derechos autor</t>
  </si>
  <si>
    <t>https://institutonacionalparaciegos-my.sharepoint.com/:f:/g/personal/csupanteve_inci_gov_co/Ev_4nNCBbm9ArOu8xRHypCEBLmjMM2pp3LstQOFgUiayUg?e=bDAP3z</t>
  </si>
  <si>
    <t>Se realizó la ejecuciòn de cronograma  del diagnóstico del MSPI</t>
  </si>
  <si>
    <t>Los soportes se encuentran en la ruta: G:\Laboral\2022\MSPI 2022</t>
  </si>
  <si>
    <t>Se realizó la revisión del autodiagnóstico del MSPI, adicional se ha trabajado en partes interesadas del, análisis de contexto, cuestiones internas y externas como compromiso de la alta dirección sistema de gestión iso 27001 - 2015</t>
  </si>
  <si>
    <t>G:\Laboral\2022\MSPI 2022</t>
  </si>
  <si>
    <t>Se adelanta la implementación y puesta en marcha del modelo de seguridad y privacidad de la información de acuerdo a la norma iso 27001, actualmente se está trabajando en la identificacion de partes interesadas, necesidades y expectativas</t>
  </si>
  <si>
    <t>Porcentaje de ejecución del cronograma del Diagnóstico del Modelo de Seguridad y Privacidad de la Información</t>
  </si>
  <si>
    <t xml:space="preserve">Ejecutar las actividades del cronograma del Diagnóstico del Modelo de Seguridad y Privacidad de la Información </t>
  </si>
  <si>
    <t>Se realizó el autodiagnostico con las respuestas del FURAG ya que el oficial se encuentra en actualización</t>
  </si>
  <si>
    <t>https://institutonacionalparaciegos-my.sharepoint.com/personal/csupanteve_inci_gov_co/_layouts/15/onedrive.aspx?login_hint=csupanteve%40inci%2Egov%2Eco&amp;id=%2Fpersonal%2Fcsupanteve%5Finci%5Fgov%5Fco%2FDocuments%2FSIG%2FProcesos%20de%20Apoyo%2FInform%C3%A1tica%20y%20Tecnolog%C3%ADa%2FRegistros</t>
  </si>
  <si>
    <t>Se realizó el ajuste y actualizacipon del modelo de seguriad y privacidad de la información</t>
  </si>
  <si>
    <t>Autodiagnóstico actualizado</t>
  </si>
  <si>
    <t xml:space="preserve">Actualizar si se considera pertinente el Autodiagnóstico de la política de Gobierno Digital del MIPG  </t>
  </si>
  <si>
    <t xml:space="preserve">
Avance CRONOGRAMA ACTUALIZACION MIGRACION DOCUMENTOS SIG 2022 </t>
  </si>
  <si>
    <t xml:space="preserve">Actualmente no se han realizado actualizaciones de los documentos del SIG, ya que no se ha encontrado aún la pertinencia de realizarlo
Avance CRONOGRAMA ACTUALIZACION MIGRACION DOCUMENTOS SIG 2022 </t>
  </si>
  <si>
    <t xml:space="preserve">Se está trabajando en la actualización </t>
  </si>
  <si>
    <t>Documentacion en el repositorio del SIG.</t>
  </si>
  <si>
    <t>En  proceso de revision.</t>
  </si>
  <si>
    <t>Noviembre de 2022</t>
  </si>
  <si>
    <t>Porcentaje de documentos actualizados y migrados al software del SIG</t>
  </si>
  <si>
    <t>Actualizar los documentos del  SIG del proceso de informática y tecnología y gestionar su migración al Sofware SIG</t>
  </si>
  <si>
    <t>Implementar el Modelo Integrado de Planeación y Gestión en el INCI</t>
  </si>
  <si>
    <t>FP-04</t>
  </si>
  <si>
    <t>Seguimiento ejecución publicada en pagina web</t>
  </si>
  <si>
    <t>Se encuentra el sesguimiento en el correo de planeacion@inci.gov.co y csupanteve@inci.gov.co, adicional en la ruta: G:\Laboral\2022\Seguimiento PETITC</t>
  </si>
  <si>
    <t>Se realizó el seguimiento al plan estratégico de tecbologías de la información y las comunicaciones con corte a Abril</t>
  </si>
  <si>
    <t>https://www.inci.gov.co/sites/default/files/transparenciaok/4.%20Planeacion/4.3%20Plan%20de%20accion/Plan%20de%20Mantenimiento%20de%20Tecnolog%C3%ADas%20de%20la%20Informaci%C3%B3n%202022.xlsx</t>
  </si>
  <si>
    <t>De acuerdo al cronograma del plan de mantenimiento, las actividades inician a partir del segundo semestre del  2022</t>
  </si>
  <si>
    <t xml:space="preserve">Se enviaron  Tablas  Tecnicas de los servicos solicitados por correo, se han recibido cotizaciones de los proveedores y se tienen en repositorios, se estan adelantando los Estudios Previos. </t>
  </si>
  <si>
    <t>Las activides inician a partir de Junio, se ha adelantado en los procesos contractuales de este Plan.</t>
  </si>
  <si>
    <t xml:space="preserve">Porcentaje de ejecución del Plan de mantenimiento de tecnologías de la Información </t>
  </si>
  <si>
    <t xml:space="preserve">Ejecutar y hacer seguimiento  el plan de mantenimiento de tecnologías de la Información </t>
  </si>
  <si>
    <t>Se  encuentra publicado en la pagina Web INCI</t>
  </si>
  <si>
    <t>Plan de mantenimiento de tecnologías de la Información elaborado</t>
  </si>
  <si>
    <t xml:space="preserve">Elaborar el plan de mantenimiento de tecnologías de la Información </t>
  </si>
  <si>
    <t>Seguimiento del plan de Seguridad y Privacidad de la Información</t>
  </si>
  <si>
    <t>Carpeta en el espacio: G:\Laboral\2022\Estudios Pevios\Hosting 2021 - 202
PL:  No se adjunta plan para verificar el puntaje de avance del plan total sobre esta acción.</t>
  </si>
  <si>
    <t xml:space="preserve">Se inicia el proceso de elaboración de  estudios previos para el soporte de la plataforma tecnológica (HOSTING) </t>
  </si>
  <si>
    <t>WebSafi 004-2022, Hosting 035-2021, Aplicaciones APP 032-2022, Orfeo 030-2022, Pagina WEB 030-2022, Conectividad 052-2021</t>
  </si>
  <si>
    <t>Se tienenen a la fecha cinco contratos de servicio y soporte a la Plataforma de la TI.</t>
  </si>
  <si>
    <t xml:space="preserve">Porcentaje de ejecución del Plan de Seguridad y Privacidad de la Información </t>
  </si>
  <si>
    <t>Ejecutar y hacer seguimiento al Plan de Seguridad y Privacidad de la Información</t>
  </si>
  <si>
    <t>Plan de Seguridad y Privacidad de la Información elaborado</t>
  </si>
  <si>
    <t>Elaborar el Plan de Seguridad y Privacidad de la Información</t>
  </si>
  <si>
    <t xml:space="preserve">Se encuentra en la ruta: G:\Laboral\2022\Plan de acción 2022 </t>
  </si>
  <si>
    <t>Se realizó el seguimiento al plan de preservación digital con seguimiento a segudno trimestre</t>
  </si>
  <si>
    <t>Contrato Orfeo 030-2022</t>
  </si>
  <si>
    <t>Se verifica la NAS en espacio y copias mes a mes almacenadas en esta, inicio del proceso de los desarrollos de Orfeo</t>
  </si>
  <si>
    <t xml:space="preserve">Porcentaje de ejecución del Plan de preservación digital </t>
  </si>
  <si>
    <t>Ejecutar y hacer seguimiento del Plan de preservación digital</t>
  </si>
  <si>
    <t xml:space="preserve">Plan de preservación digital elaborado </t>
  </si>
  <si>
    <t>Elaborar el Plan de preservación digital</t>
  </si>
  <si>
    <t>Seguimiento cuarto trimestre</t>
  </si>
  <si>
    <t>Correo con el seguimiento del PETIC
PL: No se recibe archivo adjunto</t>
  </si>
  <si>
    <t>Se realizó el seguimiento  trimestral al PETIC</t>
  </si>
  <si>
    <t>Se tiene aprobada en el PLAN ANUAL DE ADQUISICIONES de TI</t>
  </si>
  <si>
    <t xml:space="preserve">Porcentaje de ejecución del Plan Estratégico de Tecnologías de la Información y las Comunicaciones </t>
  </si>
  <si>
    <t>Ejecutar y realizar seguimiento del Plan Estratégico de Tecnologías de la Información y las Comunicaciones</t>
  </si>
  <si>
    <t>Actualizado en el SIG y en la pagina INCI.</t>
  </si>
  <si>
    <t>Plan Estratégico de Tecnologías de la Información y las Comunicaciones actualizado</t>
  </si>
  <si>
    <t>Actualizar el Plan Estratégico de Tecnologías de la Información y las Comunicaciones</t>
  </si>
  <si>
    <t xml:space="preserve">Se encuentran en proceso de revisión y otros pendientes de publicar por la Oficina Asesora de Planeación </t>
  </si>
  <si>
    <t>Se aprobaron  las actualizaciones a los documentos del SIG  del proceso Administrativo - Procedimientos y Formatos  y se encuentran publicados en el SIG</t>
  </si>
  <si>
    <t xml:space="preserve">Se enviaron todas las actualizaciones que aplican al procedimiento pero no se ha recibido retroalimentación </t>
  </si>
  <si>
    <t>Se elaboran propuestas de actualización de documentos para verificación y publicaciòn pendiente revisión por parte de planeación</t>
  </si>
  <si>
    <t>Se avanza en la revisión de los procedimientos del proceso Administrativo</t>
  </si>
  <si>
    <t xml:space="preserve">La actualización de este proceso no se ha adelantado . Se inicia trabajo este mes </t>
  </si>
  <si>
    <t xml:space="preserve">Esta actividad  inicio ejecución en el mes de Abril </t>
  </si>
  <si>
    <t xml:space="preserve">En el mes de abril se inicio con el proceso de actualizacion de procedimientos, para fin de mes se estaran enviado todos los procedimientos y formatos del area administrativa actualizados para publicacion </t>
  </si>
  <si>
    <t xml:space="preserve">No hay avances aún, se está trabajando en la actualización de los procedimientos del proceso Adminsitrativo </t>
  </si>
  <si>
    <t xml:space="preserve">Se adelanta revision de Instructivop de caja menor </t>
  </si>
  <si>
    <t xml:space="preserve">Esta actividad se habia solicitado se programara su inicio en el segundo semestre por toda la acumulación de labores de orden contractual en este primer  semestre. La actividad no se ha inciado y se solicita  se pueda trasladar su inicio para el mes de Julio de 2022 </t>
  </si>
  <si>
    <t xml:space="preserve">Esta actividad se inicia ejecución en el mes de Abril </t>
  </si>
  <si>
    <t xml:space="preserve">Esta actividad  se programó inciar  en Abril, por temas de tiempo.  Estaremos reportando avances a partir de  este mes </t>
  </si>
  <si>
    <t>Actualizar los documentos del  SIG del proceso administrativo y gestionar su migración al Sofware SIG</t>
  </si>
  <si>
    <t>Administrativo</t>
  </si>
  <si>
    <t>Se publicó cronograma de inventarios de lavigencia 2022 , para iniciar su ejecución en las fechas alli determinadas</t>
  </si>
  <si>
    <t>Cronograma de inventarios realizado</t>
  </si>
  <si>
    <t xml:space="preserve">Elaborar el cronograma de Inventarios </t>
  </si>
  <si>
    <t>Se adjunta el Plan de Gestion Ambiental programado para el año con el avance hasta octubre se otorga avance de la evidencia
PL:  El porcentaje corresponde al registrado en el documento soporte</t>
  </si>
  <si>
    <t xml:space="preserve">Se envia Plan de acción del PIGA Se cumplió con la ejecución de los programas del Plan  Institucional de Gestión Ambiental PIGA </t>
  </si>
  <si>
    <t>Se adjunta el Plan de Gestion Ambiental programado para el año con el avance hasta octubre se otorga avance de la evidencia
PL:  El plan fue modificado, revisar si se remitió solicitud de actualización del plan</t>
  </si>
  <si>
    <t xml:space="preserve">Se envia Plan de acción del PIGA </t>
  </si>
  <si>
    <t>Se avanza  en el cumplimiento del Plan de Gestión Ambiental. Se cumplen las actividades propuestas para el mes. El programa ambiental llega a un cumplimiento del 67%</t>
  </si>
  <si>
    <t>Se adjunta el Plan de Gestion Ambiental programado para el año con el avance hasta Agosto y las respectivas evidencias  
PL:  El plan fue modificado, revisar si se remitió solicitud de actualización del plan</t>
  </si>
  <si>
    <t xml:space="preserve">Se avanza  en el cumplimiento del Plan de Gestión Ambiental. Se cumplen las actividades propuestas para el mes. El programa ambiental llega a un cumplimiento del 67% </t>
  </si>
  <si>
    <t xml:space="preserve">Se adjunta el informe de avance del plan de gestión ambiental y los soportes de las acciones que se han adelantado en cumplimiento de este plan  </t>
  </si>
  <si>
    <t>El plan de accion anual incluye las actividades paara los cinco programas del PIGA , se encuentra en  ejecución y su avance se encuenta dentro de lo programado</t>
  </si>
  <si>
    <t xml:space="preserve">Se envia el Seguimiento al plan de acción y las evidencias por correo electrónico </t>
  </si>
  <si>
    <t xml:space="preserve">Se presenta el seguimiento  del Plan de Gestión Ambiental, con las evidencias , se cumple con todas las actividades. </t>
  </si>
  <si>
    <t xml:space="preserve">Se envia adjunto el informe de avances  en la ejecucion del Plan Anual de Gestion Ambiental </t>
  </si>
  <si>
    <t xml:space="preserve">Se ejecuta el plan de acción anual ambiental actividades aprobadas dentro de los cinco programas que se aprobaron en el PIGA </t>
  </si>
  <si>
    <t>Enviado mediante correo electrónico de fecha 05 de Mayo de 2022 a la oficina Asesora de Planeación paa su publicación.</t>
  </si>
  <si>
    <t>Se ejecuta el  Plan de Acción Anual de Gestión Ambiental, se encuentran todas las evidencias de avance en archivos electrónicos en  el proceso Administrativ</t>
  </si>
  <si>
    <t xml:space="preserve">Se envía por correo electrónico </t>
  </si>
  <si>
    <t>Se presenta el seguimiento  del Plan de Gestión Ambiental, con las evidencias , se cumple con todas las actividades.</t>
  </si>
  <si>
    <t>Marzo de 2022</t>
  </si>
  <si>
    <t>Porcentaje de ejecución del Plan de Acción Anual Institucional de Gestión Ambiental elaborado</t>
  </si>
  <si>
    <t>Ejecutar el  Plan  de Acción Anual  Institucional  de Gestion Ambiental</t>
  </si>
  <si>
    <t>Se elaboró el plan de Acción Anual de Gestión ambiental y se publico en la pagina web</t>
  </si>
  <si>
    <t>Plan de Acción Anual Institucional de Gestión Ambiental elaborado</t>
  </si>
  <si>
    <t>Elaborar el Plan de Acción Anual Institucional de Gestión Ambiental</t>
  </si>
  <si>
    <t>Informe de Austeridad  con ejecucion hasta Dic 31 de 2022</t>
  </si>
  <si>
    <t xml:space="preserve">Se presentó informe del último informe de austeridad del Gasto de acuerdo a los reportes de SIIF  según  la ejecuciion en estado Obligado </t>
  </si>
  <si>
    <t xml:space="preserve">N.A. para el mes de Noviembre </t>
  </si>
  <si>
    <t>Se envia el Informe correspondiente al corte de Septiembre 30 de 2022  
PL:  Se  verifica la publicaciòn del seguimiento del segundo y tercer trimestre se otorga avance</t>
  </si>
  <si>
    <t>Se presento el inmforme de austeridad del Tercer trimestre -2022
PL:  Se observa publicaciòn del seguimiento del segundo trimestre se otorga avance</t>
  </si>
  <si>
    <t>N.A</t>
  </si>
  <si>
    <t xml:space="preserve">Las publicación de seguimiento del plan de austeridad fue presentado a corte de Junio 30 de 2022.. Para este mes de julio no aplica </t>
  </si>
  <si>
    <t>Pendiente</t>
  </si>
  <si>
    <t xml:space="preserve">El informe del primer  trimestre fue elaborado y  publicado en la página web del INCI  </t>
  </si>
  <si>
    <t>https://www.inci.gov.co/transparencia/43-plan-de-accion-0</t>
  </si>
  <si>
    <t xml:space="preserve">Se presenta el seguimiento del plan de austeridad del primer  trimestre analizado con la ejecución del año base 2021 </t>
  </si>
  <si>
    <r>
      <t xml:space="preserve">Número de informes </t>
    </r>
    <r>
      <rPr>
        <b/>
        <sz val="12"/>
        <color theme="1"/>
        <rFont val="Arial"/>
        <family val="2"/>
      </rPr>
      <t xml:space="preserve">(Seguimientos) </t>
    </r>
    <r>
      <rPr>
        <sz val="12"/>
        <color theme="1"/>
        <rFont val="Arial"/>
        <family val="2"/>
      </rPr>
      <t xml:space="preserve">trimestrales de la ejecución del plan de austeridad </t>
    </r>
    <r>
      <rPr>
        <b/>
        <sz val="12"/>
        <color theme="1"/>
        <rFont val="Arial"/>
        <family val="2"/>
      </rPr>
      <t>del gasto</t>
    </r>
  </si>
  <si>
    <r>
      <t xml:space="preserve">Realizar seguimiento trimestral al plan de austeridad </t>
    </r>
    <r>
      <rPr>
        <b/>
        <sz val="12"/>
        <color theme="1"/>
        <rFont val="Arial"/>
        <family val="2"/>
      </rPr>
      <t>del gasto</t>
    </r>
  </si>
  <si>
    <t>Se adjunta correo electrónico  de lo avances</t>
  </si>
  <si>
    <t>http://www.inci.gov.co/transparencia/43-plan-de-accion-0</t>
  </si>
  <si>
    <t>Se elaboró el Plan  de austeridad con las mismas metas del decreto del año 2021, una vez se publique el conozca el decreto de austeridad para 2022 se actualizara conforme corresponda</t>
  </si>
  <si>
    <t>Plan de Austeridad elaborado</t>
  </si>
  <si>
    <t xml:space="preserve">Elaborar el Plan de Austeridad </t>
  </si>
  <si>
    <t>Cronograma SIG
Ya se realizó la actualización de procedimientos y formatos que aplican al  proceso Financiero, pero no se han publicado por quien corresponde</t>
  </si>
  <si>
    <t xml:space="preserve">Se avanza en revision de procesos Adminsitrativos,Las actualizaciones al proceso Financiero ya se presentaron a la oficina de Planeación para  publicacion </t>
  </si>
  <si>
    <t>Cronograma SIG
Ya se realizó la actualización de procedimientos y formatos que aplican al  proceso Financiero, pero no se han publicado por quein corresponde</t>
  </si>
  <si>
    <t>Cronograma SIG
Se han enviado los correos con procedimientos del proceso Financiero para publicar,  pendites  aún y de Adminsitrativo aprobados para publicar pendientes aun . Se  solicita y agardece publicación para cumplir meta propuesta</t>
  </si>
  <si>
    <t>Cronograma SIG</t>
  </si>
  <si>
    <t>Se adjunta correo donde se evidencia que los procedimientos ya fueron actualizados . Correo de fecha Julio 29 de 2022</t>
  </si>
  <si>
    <t>Los documentos del SIG del proceso financiero ya fueron actualizados, está en  proceso de revisión y de aprobación por el secretario general, Lider del proceso, una vez aprobados se envian para publicación a la Oficina asesora de planeación</t>
  </si>
  <si>
    <t>Correos electrónicos de mayo 19 y 20 donde se informan avances y actividad de revisión.</t>
  </si>
  <si>
    <t xml:space="preserve">
En el mes de abril se inicio con el proceso de actualizacion de procedimientos  y a la fecha se ha avanzado en un 95%, para fin de mes se estaran enviado todos los procedimientos y formatos del area financiera actualizados para publicacion </t>
  </si>
  <si>
    <t xml:space="preserve">Se ha avanzado en la revisión de los procedimientos del  proceso financiero, hay observaciones que deben subsanarse y una vez terminados se pasan a aprobación del lider del proceso para luego  publicación  </t>
  </si>
  <si>
    <t>Correo respuesta a seguimiento, infomando avances de revisión a procedimientos del proceso Financiero</t>
  </si>
  <si>
    <t xml:space="preserve">Se avanza en la revisión de procedimientos,  actualmente se están evaluando controles en el procedimiento de registro de ventas de contado y a crédito </t>
  </si>
  <si>
    <t>Formatos de Ventas de contado y Ventas a plazos modificados, asi como  el  Formato de Retefuente Rentas de trabajo publicado en el SIG  en el mes de Marzo-2022</t>
  </si>
  <si>
    <t xml:space="preserve">Esta actividad se habia propuesto iniciar en JULIO pero no aprobaron esta fecha en planeación, pues el primer semestre es muy pesado  por cierre anual, informes, elaboracion de planes, todas las contrataciones. Pero atendiendo las fechas ,esta actividad esta en ejecución se han cambiado 3 formatos  y se inicia la revisión de procedimientos en el Mes de Abril . </t>
  </si>
  <si>
    <t>Actualizar los documentos del  SIG del proceso financiero y gestionar su migración al Sofware SIG</t>
  </si>
  <si>
    <t>Financiero</t>
  </si>
  <si>
    <t xml:space="preserve">Informe de Gestión en rendición de cuentas publicado en página web  y correo de convocatoria a reunión final de ejecución presupuestal.
PL: Se realiza avance por el ejercicio de rendiciòn de cuentas no se recibe acta </t>
  </si>
  <si>
    <t xml:space="preserve">Se presentó informe de ejecución de presupuesto en la reunión de  informe de gestión celebrada en CAFAM en Diciembre de 2022, y se realizó además reunión de avances y pendientes en Noviembre de 2022 con todos los lideres de procesos y supervisores de contratos para determinar pautas de finalizacion d ela ejecución presupuestal de la vigencia </t>
  </si>
  <si>
    <t xml:space="preserve">Se anexa acta de reunión celebrada el 06 de Octubre de 2023 </t>
  </si>
  <si>
    <t>Se realizó reunión el dia 06 de Octubre de 2022</t>
  </si>
  <si>
    <t xml:space="preserve">Las reuniones trmestrales de seguimiento a la ejecución presupuestal de ingresos y gastos para este mes de julio no aplica </t>
  </si>
  <si>
    <t xml:space="preserve">La fecha de la reunión será entre el 27 y 29 de julio de acuerdo con la disponibilidad de los participantes </t>
  </si>
  <si>
    <t xml:space="preserve">La primera reunión con corte trimestral  a 30 de junio de 2022, se programa para la ultima semana de julio, la  Ejecución de Ingresos se puede generar por SIIF hacia mediados  de mes. La reunión se realizará con la Oficina de planeación, proceso de Unidades productivas , para evaluar ingresos, más quienes sean convocados </t>
  </si>
  <si>
    <t>Acta de la reunión celebrada donde se expuso  avance de la Ejecución  Presupuestal de Ingresos y Gastos a corte 30 de Marzo de 2022 y se realizó seguimiento al Plan de Adquisiciones</t>
  </si>
  <si>
    <t>Se realizó reunión presencial el dia 20 de Abril de 2022 en la sala de reuniones del Tercer piso,  se levantó acta . Alli se dió  a conocer igualmente el avance de la ejecución del Plan de Adquisiciones</t>
  </si>
  <si>
    <t xml:space="preserve">La fecha de la reunión será entre el 11 y 13 de Abril de acuerdo con la disponibilidad de los participantes </t>
  </si>
  <si>
    <t>La primera reunión con corte trimestral  a Marzo 31 de 2022, se está Programando porque aun no podemos generar Ejecución de Ingresos   y se realizará con la Oficina de planeación para revisar ejecución plan de adquisiciones y con el proceso de Unidades productivas para conocer la proyección de ventas y recaudos</t>
  </si>
  <si>
    <t xml:space="preserve">
Número de  reuniones  trimestrales  de seguimiento al la ejecución presupuestal de ingresos y gastos</t>
  </si>
  <si>
    <t>Realizar reuniones  trimestrales  de seguimiento al la ejecución presupuestal de ingresos y gastos</t>
  </si>
  <si>
    <t>Ejecución Presupuestal de Ingresos y Gastos Adjunta</t>
  </si>
  <si>
    <t xml:space="preserve">Se envio la EJECUCION Presupuestal de cierre de vigencia  tanto de GASTOS como de INGRESOS para publicaci}ón en pagina WEB </t>
  </si>
  <si>
    <t>PL:  Se otorga avance en razòn a que se verifica la publicaciòn del informe en la pagina web</t>
  </si>
  <si>
    <t>El ultimoinforme trimestral corresponde al del mes de Septiembre -202
Informe publicado en la pagina WEB</t>
  </si>
  <si>
    <t xml:space="preserve">La ejecución presupuestal que se publica es la trimestral. Se han publicado. Para este mes de julio no aplica </t>
  </si>
  <si>
    <t>Ejecución Presupuestal de Gastos a corte 30 de junio de 2022 enviada por correo electrónico</t>
  </si>
  <si>
    <t xml:space="preserve">El informe de Ejecución Presupuestal de Gastos  ya se encuentra elaborado y listo para publicar. El Informe  de Ejecución de Ingresos sólo se puede obtener hasta mediados de mes siguiente  por los procedimientos existentes en SIIF para el cierre de ingresos . Por lo tanto reportamos aqui la de Gastos pero la de Ingresos solo es posible suministrarla despues del 15 de julio  aproximadamente </t>
  </si>
  <si>
    <t>Se publicó Ejecución  Presupuestal de Ingresos y Gastos.  https://www.inci.gov.co/sites/default/files/Primer%20trimestre%20Ejecuci%C3%B3n%20presupuestal%20de%20Gastos%202022.xlsx</t>
  </si>
  <si>
    <t xml:space="preserve">Se publicó la Ejecución Presupuestal del primer trimestrre del año 2022 en al página web del INCI </t>
  </si>
  <si>
    <t xml:space="preserve">Ejecución Presupuestal de Gastos a corte 31 de Marzo de 2022 enviada por correo electrónico </t>
  </si>
  <si>
    <t xml:space="preserve">El informe de Ejecución Presupuestal de Gastos  ya se encuentra elaborada y lista para publicar . La de Ejecución de Ingresos sólo se puede obtener hasta mediados de mes siguiente  por los procedimientos existentes en SIIF para el cierre de ingresos . Por lo tanto reportamos aqui la de Gastos pero la de Ingresos solo es posible suministrarla despues del 15 de Abril  aproximadamente </t>
  </si>
  <si>
    <t>Número de informes trimestrales de Ejecución presupuestal  publicados</t>
  </si>
  <si>
    <t>Elaborar y publicar trimestralmente el Informe de Ejecución presupuestal</t>
  </si>
  <si>
    <t>Agosto de 2022</t>
  </si>
  <si>
    <t xml:space="preserve">
Número de incapacidades radicadas en gestión humana susceptibles de cobro en el periodo/ Número  de incapacidaes susceptibles de cobro radicadas ante las EPS en el periodo </t>
  </si>
  <si>
    <t>Radicar las incapacidades susceptibles de cobro ante las EPS</t>
  </si>
  <si>
    <t>Gestión Humana</t>
  </si>
  <si>
    <t>Adjunto soportes de asistencias a capacitaciones.
PL: Se verifican evidencias y se cruzan con el plan de capacitación</t>
  </si>
  <si>
    <t>Adjunto soportes de asistencias a capacitaciones</t>
  </si>
  <si>
    <t>DOCUMENTOS ADJUNTOS EN EL MES INMEDIATAMENTE ANTERIOR.
PL: En este seguimiento no se recibieron evidencias de capacitación.</t>
  </si>
  <si>
    <t>SE HAN REALIZADO TODAS LAS CAPACITACIONES QUE FUERON PROGRAMADAS PARA EL AÑO 2022 EN CUMPLIMIENTO DE ESTA META</t>
  </si>
  <si>
    <t>se adjuntan solicitudes de capacitacion, asistencias y plan de mejoramiento suscrito con la contraloria General de la Republica</t>
  </si>
  <si>
    <t xml:space="preserve">SE REALIZARON CAPACITACIONES EN CUMPLIMIENTO DEL PIC Y PLAN DE MEJORAMIENTO DE LA CONTRALORIA </t>
  </si>
  <si>
    <t>se adjunta evidencias.
La evidencia no corresponde a la ejecución de la capacitación, se verifica con los listados y solicitudes de capacitaciòn  2 de junio, 9  de junio</t>
  </si>
  <si>
    <t xml:space="preserve">se han realizado capacitaciones virtuales y presenciales . </t>
  </si>
  <si>
    <t>se adjunta evidencias.</t>
  </si>
  <si>
    <t>lineamientos a supervisores einvitacion a capacitacion</t>
  </si>
  <si>
    <t>se realizaprimera capacitacion y socializacio de lineaminetos para supervisores vacancia temporal de la designacion de supervisor</t>
  </si>
  <si>
    <t>Octubre de 2022</t>
  </si>
  <si>
    <t xml:space="preserve">Número de capacitaciones realizadas a los funcionarios que ejercen labores de supervisión de los contratos </t>
  </si>
  <si>
    <t>Capacitar a los funcionarios que ejerceran labores de supervisión de los contratos en las diferentes etapas contractuales</t>
  </si>
  <si>
    <t>Gestión Contractual</t>
  </si>
  <si>
    <t>cartelera de contratos mes de noviembre de 2022</t>
  </si>
  <si>
    <t>Del proyectado de contratos sobre el Plan Anual de Adquisiciones actualizado a 18 de noviembre de 2022. filtado en color amarillo sobre objeto contractual.</t>
  </si>
  <si>
    <t>SE ADJUNTA CARTELERA DEL MES DE SEPTIEMBRE DE 2022</t>
  </si>
  <si>
    <t>A LA FECHA SE HAN SUSCRITO 95 CONTRATOS DE UNA PROYECCION DE 114 CONTRATOS SEGÚN PLAN ANUAN DE ADQUISICIONES.</t>
  </si>
  <si>
    <t>SE APORTA CARTELERA DEL MES DE AGOSTO DE 2022 LA CUAL ES PUBLICADA EN LA PAGINA DEL INCI.</t>
  </si>
  <si>
    <t>A LA FECHA SE HAN SUSCRITO 93 CONTRATOS DE UNA PROYECCION DE 114 CONTRATOS SEGÚN PLAN ANUAN DE ADQUISICIONES.</t>
  </si>
  <si>
    <t>DE UN UNIVERSO DE 115 CONTRATOS PROGRAMADOS SEGÚN PLAN ANUAL DE ADQUISICIONES 2022, SE HAN REALIZADO A CORTE JULIO DE 2022 83 CONTRATOS</t>
  </si>
  <si>
    <t>SE HAN REALIZADO 83 CONTRATOS, Y SE HAN  PUBLICADO 89 PROCESOS.</t>
  </si>
  <si>
    <t>evidencias en secop II</t>
  </si>
  <si>
    <t>De un universo proyectado según PAA de 100 contratos para el año 2022</t>
  </si>
  <si>
    <t>evidencias en secop II
PL: Verificar universo y carpetas de la web mes a mes</t>
  </si>
  <si>
    <t>se adjunta excel de revision de ep</t>
  </si>
  <si>
    <t>revision y correccion de los documentos y ep realizados por las areas</t>
  </si>
  <si>
    <t xml:space="preserve">Adquisiciones proyectadas para a corte del periodo en el plan de adquisiciones/ Número de contratos perfeccionados a corte del periodo. </t>
  </si>
  <si>
    <t xml:space="preserve">Acompañar la elaboración de los documentos y estudios previos de los contratos de la entidad </t>
  </si>
  <si>
    <t>se adjunta</t>
  </si>
  <si>
    <t>100%. Se realizo la implementacion en febrero de 2022</t>
  </si>
  <si>
    <t>invitacion a mesa tecnica de contratacion</t>
  </si>
  <si>
    <t xml:space="preserve">se conformo mediante resolucion en el mes de febrero de 2022 se realizo la segunda mesa tecnica en el mes de marzo </t>
  </si>
  <si>
    <t>Enero 2022</t>
  </si>
  <si>
    <t>Comite de Contratacion conformado</t>
  </si>
  <si>
    <t xml:space="preserve">Conformar el Comite de Contratacion </t>
  </si>
  <si>
    <t>Adjunto correos electronicos de fecha 5 de octubre de 2022, con los formatos accesibles con 21 adjuntos, y resolucion de adopcion del manual de contratacion.
Cronograma actualización migración documentos SIG 2022</t>
  </si>
  <si>
    <t>Se adjunta resolucion de adopcion del manual de contratacion y correo electronico con elementos actualizados
PL: Se registra cumplimiento segùn cronograma SIG</t>
  </si>
  <si>
    <t>Se adjunta resolucion de adopcion del manual de contratacion y correo electronico con elementos actualizados</t>
  </si>
  <si>
    <t>Cronograma actualización migración documentos SIG 2022</t>
  </si>
  <si>
    <t>Se encuentran en proceso de migracion al software.se realizaron los instrumentos.</t>
  </si>
  <si>
    <t>se adjuntan
PL: No se otorga avance no concuerda con la evidencia</t>
  </si>
  <si>
    <t>se encuentran en proceso de migracion al software.se realizaron los instrumentos.</t>
  </si>
  <si>
    <t>se adjuntan
PL.  Verificar con avance SIG</t>
  </si>
  <si>
    <t>invitacion a socializacion y documento modelo</t>
  </si>
  <si>
    <t>se realizo implementacion de formato de revision de supervision, se socializa el procedimiento y se implemento para pago de contratistas mes de marzo de 2022</t>
  </si>
  <si>
    <t>Actualizar los documentos del  SIG del proceso de gestión contractual  y gestionar su migración al Sofware SIG</t>
  </si>
  <si>
    <t>Actualizado</t>
  </si>
  <si>
    <t>Actualizado se encuentra en revision</t>
  </si>
  <si>
    <t xml:space="preserve">No se reporta en este periodo </t>
  </si>
  <si>
    <t xml:space="preserve">no se realizo este mes </t>
  </si>
  <si>
    <t>no se reporta en este periodo</t>
  </si>
  <si>
    <t>Actualizar los documentos del  SIG del proceso de gestión jurídica y gestionar su migración al Sofware SIG</t>
  </si>
  <si>
    <t>Gestión Jurídica</t>
  </si>
  <si>
    <t>ADJUNTO BASE DE DATOS LIQUIDACIONES CONTRATACION</t>
  </si>
  <si>
    <t>Falta por liquidar 11 contratos</t>
  </si>
  <si>
    <t xml:space="preserve">DE UN UNIVERSO DE 47 CONTRATOS POR LIQUIDAR SE HAN LIQUIDADO 31 </t>
  </si>
  <si>
    <t>SE ADJUNTA BASE DE DATOS DE LIQUIDACIONES DE UN UNIVERSO DE CONTRATO DE 44 SUSCEPTIBLE DE LIQUIDACION</t>
  </si>
  <si>
    <t xml:space="preserve">NO SE PRESENTARON LIQUIDACIONES </t>
  </si>
  <si>
    <t>se adjunta
PL: No se otorga avance no concuerda con la evidencia</t>
  </si>
  <si>
    <t>Revision de contratos y de liquidaciones de un universo de 44 contratos</t>
  </si>
  <si>
    <t>circular e invitacon a la socializacion</t>
  </si>
  <si>
    <t>se realiza circular para las areas con cronograma para entrega de liquidaciones. Se realiza reunon de socializacion cn las areas</t>
  </si>
  <si>
    <t>Porcentaje de ejecución del cronograma de seguimiento a los contratos  susceptibles de liquidación del año 2020</t>
  </si>
  <si>
    <t>Realizar seguimiento a la liquidación de los contratos del año 2020</t>
  </si>
  <si>
    <t>ADJUNTO BASE DE DATOS LIQUIDACIONES CONTRATACION
PL: Revisando archivo evidencia corresponde a 90% no a 93% se ajusta porcentaje otorgado</t>
  </si>
  <si>
    <t>Falta liquidar 3 contratos</t>
  </si>
  <si>
    <t>DE UN UNIVERSO DE 27 CONTRATOS POR LIQUIDAR SE HAN LIQUIDADO 24. FALTA POR LIQUIDAR 3 CONTRATOS</t>
  </si>
  <si>
    <t>SE ADJUNTA BASE DE DATOS DE LIQUIDACIONES, DE UN UNIVERSO DE CONTRATOS DE 32  POR LIQUIDAR.</t>
  </si>
  <si>
    <t>NO SE PRESENTARON LIQUIDACIONES r</t>
  </si>
  <si>
    <t>SE ADJUNTAN
PL: No se otorga avance no concuerda con la evidencia</t>
  </si>
  <si>
    <t>Revision de liuidaciones de contrato, de un universo de 30 contratos por liquidar</t>
  </si>
  <si>
    <t>SE ADJUNTAN</t>
  </si>
  <si>
    <t>publicadas en secop y se envia soporte de liquidaciones de contratos
PL: No se otorga avance no se cuenta con valor de total de contratos a liquidar para extraer el resultado del indicador</t>
  </si>
  <si>
    <t>se realizo el cargue de 18 liquidaciones presentadas por el grupo de gestion administrativa en la ltforma secopii</t>
  </si>
  <si>
    <t xml:space="preserve">Porcentaje de ejecución del cronograma de seguimiento a los contratos  susceptibles de liquidación del año 2019 </t>
  </si>
  <si>
    <t>Realizar seguimiento a la liquidación de los contratos del año  2019</t>
  </si>
  <si>
    <t xml:space="preserve">soporte de envio </t>
  </si>
  <si>
    <t xml:space="preserve">Se actualizo el 04 de octubre de 2022 y se remitio a planeación mediante correo electronico </t>
  </si>
  <si>
    <t xml:space="preserve">No se reporto este periodo </t>
  </si>
  <si>
    <t xml:space="preserve">Actualizar si se considera pertinente el Autodiagnóstico de la política de Defensa Juridica del MIPG  </t>
  </si>
  <si>
    <t>copia correo electronico , el proceso complementa las evidencias con el documento adjutno</t>
  </si>
  <si>
    <t xml:space="preserve">Solicitud de soportes
PL: Se ajusta avance del mes de junio que no se habia dado avance </t>
  </si>
  <si>
    <t xml:space="preserve">no se reporta en este periodo </t>
  </si>
  <si>
    <t>se remite copia de correo</t>
  </si>
  <si>
    <t xml:space="preserve">se solicta al area encargada (Gestion Humana)  las evidencias al seguimiento del PPA, los dias 06,22 y 30 de junio de 2022 </t>
  </si>
  <si>
    <t>convocartoria reunión</t>
  </si>
  <si>
    <t xml:space="preserve">se realizo reunion para la implementacion de la nueva politica </t>
  </si>
  <si>
    <t xml:space="preserve">no se reporta en ese mes, sin embargo el seguimeinto solicitado por la agencia se remitio este mes de enero  </t>
  </si>
  <si>
    <t xml:space="preserve">no se reporta en ese mes, sin embargo el seguimeinto solicitado por la agencia se remitio este mes de enero </t>
  </si>
  <si>
    <t>Número de seguimientos cuatrimestrales de la política de prevención del daño antijurídico realizados</t>
  </si>
  <si>
    <t xml:space="preserve">Realizar seguimiento cuatrimestral de la política de prevención del daño antijurídico </t>
  </si>
  <si>
    <t>Se remite carta de aprobación</t>
  </si>
  <si>
    <t>el 07 de febrero la ANDJE aprobo la politica mediente oficio No 20223000006861-DPE</t>
  </si>
  <si>
    <t xml:space="preserve">no se a aprobadi pr parte de la Agencia es por ello que no se a dado la adopcion de la misma, sin embargo se realizaron reuniones y correcciones a al politica </t>
  </si>
  <si>
    <t>Abril de 2022</t>
  </si>
  <si>
    <t>Política de prevención del daño antijurídico adoptada</t>
  </si>
  <si>
    <t xml:space="preserve">Adoptar la política de prevención del daño antijurídico </t>
  </si>
  <si>
    <t>se remite copia del correo electonico 
PL: No se otorga avance teniendo en cuenta que el indicador esta en terminos de normograma actualizado  y la actividad indica publicado en pagina web</t>
  </si>
  <si>
    <t xml:space="preserve">Se remite para publicacion el dia 20 de diciembre de 2022
PL: Se evidencia correo con solicitud de publicación pagina Web. </t>
  </si>
  <si>
    <t>se remite copia del correo electonico 
PL: No se otorga avance teniendo en cuenta que el indicador esta en terminos de normograma actualizado</t>
  </si>
  <si>
    <t>18 de noviembre de 2022 se remite correo a las areas encargadas, con el fin de solictar a las areas involucradas en la actualizacion de la normatividad vigent</t>
  </si>
  <si>
    <t xml:space="preserve">no se reporta en este periodo  </t>
  </si>
  <si>
    <t xml:space="preserve">se remite correo </t>
  </si>
  <si>
    <t>se remitio normograma para publicación</t>
  </si>
  <si>
    <t xml:space="preserve">no se reporto este mes </t>
  </si>
  <si>
    <t xml:space="preserve">se encuentra en validacion para solicitar la publicacion </t>
  </si>
  <si>
    <t>no se reporta en este mes</t>
  </si>
  <si>
    <t>Julio de 2022</t>
  </si>
  <si>
    <t>Número de actualizaciones del Normograma realizadas</t>
  </si>
  <si>
    <t>Revisar y actualizar si es pertinente el Normograma en el SIG  y  publicarlo en la pagina web semestralmente</t>
  </si>
  <si>
    <t>Remite Cronograma 
PL: Verificando el promedio de los cronogramas se encuentra coherencia con el porcentaje registrado.</t>
  </si>
  <si>
    <t>reunion comodatos</t>
  </si>
  <si>
    <t>Remite Cronograma 
PL:  Se evidencia dos cronogramas cada uno por semestre se mantiene valor de porcentaje de agosto mientras se define con proceso, se registra el valor del promedio de los dos semestres</t>
  </si>
  <si>
    <t>se remitio correo de seguimiento y entrega de informes de los comodatos</t>
  </si>
  <si>
    <t>Cronograma 
PL:  Se evidencia dos cronogramas cada uno por semestre se mantiene valor de porcentaje de agosto mientras se define con proceso, se registra el valor del promedio de los dos semestres</t>
  </si>
  <si>
    <t xml:space="preserve">20% es el acumulado con el cronogrma del segundo semestre </t>
  </si>
  <si>
    <t xml:space="preserve">Cronograma </t>
  </si>
  <si>
    <t xml:space="preserve">Para el presente periodo no se realizaron reuniones de seguimiento </t>
  </si>
  <si>
    <t>Remito cronograma y convocatoria a la reunion</t>
  </si>
  <si>
    <t xml:space="preserve">Se convoco a  reunion con los supervisores de los comodatos. </t>
  </si>
  <si>
    <t>PL: Se verificara con el proceso la metodologia de obtención del indicador</t>
  </si>
  <si>
    <t>No se realizron en este periodo</t>
  </si>
  <si>
    <t>se remite cronograma y convocatoria a la reunió</t>
  </si>
  <si>
    <t xml:space="preserve">en este perido no se realizaron reunion </t>
  </si>
  <si>
    <t xml:space="preserve">Actas y convocatorias a reunion </t>
  </si>
  <si>
    <t>se realizò reunion ce los comodatos 15 de marzo comodatos subdireccion, 24 de marzo convenio 12-2006, 24 de marzo 005-ICBF y 30 de marzo comodatos 005-2033 y 005-2008.</t>
  </si>
  <si>
    <t xml:space="preserve">se remite copia de convocatoria </t>
  </si>
  <si>
    <t>Se realizo reunion de seguimiento de contratso de comodato el dia 07 de febrero comosatos de subdireccion  y 004-2005, 082-2004, 014-2033. el 18 de febrero convenio tripartito 012-2006. El 28 de febrero  005-2003 y 005-2008</t>
  </si>
  <si>
    <t>se actualiza el cronograma a corte julio de 2022</t>
  </si>
  <si>
    <t>Porcentaje de  Ejecución del Cronograma para promover con los supervisores la gestión para el saneamiento de los 18 comodatos</t>
  </si>
  <si>
    <t>Realizar seguimiento al cumplimiento  del cronograma para promover con los supervisores la gestión para el saneamiento de los 18 comodatos</t>
  </si>
  <si>
    <t>Orfeo</t>
  </si>
  <si>
    <t xml:space="preserve">no se reporta para este periodo </t>
  </si>
  <si>
    <t>Reporte de litigiosidad No 20221020027831 del 08 de noviembre de 2022</t>
  </si>
  <si>
    <t>Reporte de litiogisadad 20221020025541 del 10 de octubre de 2022</t>
  </si>
  <si>
    <t>Reporte de litigiosidad No 20221020021641 del 06 de septiembre de 2022</t>
  </si>
  <si>
    <t>Reporte de litigiosidad 20221020019121 del 04 de agosto de 2022</t>
  </si>
  <si>
    <t>reporte de litiosidad del 01 de julio de 2022 con radicado 20221020016301</t>
  </si>
  <si>
    <t>Radicado 20221020014081 del 03 de junio de  2022</t>
  </si>
  <si>
    <t>Radicado 20221020013071 del 16 de mayo de 2022</t>
  </si>
  <si>
    <t>20221020009941 del 04 de abril de 2022</t>
  </si>
  <si>
    <t>Se radico oficio No 20221020007701 el 9 de marzo de 2022</t>
  </si>
  <si>
    <t>se radico de manera anticipada con el Rad. 20221020004031 del 04 de febrero de 2022</t>
  </si>
  <si>
    <t>se radico de manera anticipada con el Rad. 20211020029721 del 27 de diciembre de 2021</t>
  </si>
  <si>
    <t>Número de reportes de los avances al subcomité de defensa sectorial del MEN realizados</t>
  </si>
  <si>
    <t xml:space="preserve"> Reportar los avances al subcomité de defensa sectorial del Ministerio Educación Nacional de la sustanciación y apoyo profesional para la defensa jurídica y gestion dentro de los procesos judiciales del INCI en las diferentes jurisdicciones </t>
  </si>
  <si>
    <t>PL: Se verifica avance del cronograma del SIG  con corte a Diciembre 2022</t>
  </si>
  <si>
    <t xml:space="preserve">Se adjunta Mail </t>
  </si>
  <si>
    <t>Se publicaron los documentos del proceso a través del SIG el 14 de septiembre de 2022</t>
  </si>
  <si>
    <t>Correo electrónico del 31/08/2022</t>
  </si>
  <si>
    <t>Mediante correo electrónico del 31 de agosto se remitió nuevamente a Dirección General solicitud de aprobación de documentos SIG</t>
  </si>
  <si>
    <t>Actualizar los documentos del  SIG del proceso de Evaluación y Mejoramiento y gestionar su migración al Sofware SIG</t>
  </si>
  <si>
    <t xml:space="preserve">Evaluación y Mejoramiento_x000D_
</t>
  </si>
  <si>
    <t xml:space="preserve">*Seguimiento al Plan Anual de Auditoría vigencia 2022. 
-Informes de Ley y Seguimientos efectuados y publicados en la página web a través del enlace 4.7 Informes de Control Interno.  ..  </t>
  </si>
  <si>
    <t xml:space="preserve">Se adelantaron los seguimientos de: 
1. Plan Anticorrupción y Atención al ciudadano y Riesgos de corrupción 
2. Arqueo de caja menor
3. Certificación Ekogui. 
4. </t>
  </si>
  <si>
    <t xml:space="preserve">Informes de Ley y Seguimientos efectuados y publicados en la página web a través del enlace 4.7 Informes de Control Interno.
PL: Se recibe adjunto el plan de auditoria, validar si este se considera como seguimiento...  </t>
  </si>
  <si>
    <t xml:space="preserve">De acuerdo al seguimiento efectuado al corte de agosto de 2022, la ejecución del Plan Anual de Auditoría se encontraba en el 51% </t>
  </si>
  <si>
    <t>Número de seguimientos del plan de auditoría  realizados</t>
  </si>
  <si>
    <r>
      <t xml:space="preserve">Ejecutar y realizar seguimiento </t>
    </r>
    <r>
      <rPr>
        <b/>
        <sz val="12"/>
        <color theme="1"/>
        <rFont val="Arial"/>
        <family val="2"/>
      </rPr>
      <t>semestral</t>
    </r>
    <r>
      <rPr>
        <sz val="12"/>
        <color theme="1"/>
        <rFont val="Arial"/>
        <family val="2"/>
      </rPr>
      <t xml:space="preserve"> al Plan Anual de Auditoría </t>
    </r>
  </si>
  <si>
    <t>Acta de comité Institucional de Coordinación de Control Interno del 23 de agosto de 2022</t>
  </si>
  <si>
    <t>El 23 de agosto de 2022, el Comité Institucional de Coordinación de Control Interno en sesión aprobó la formulación del Plan Anual de Auditoría para la vigencia 2022.</t>
  </si>
  <si>
    <t>Enero 31 de 2022</t>
  </si>
  <si>
    <t>Enero 2 de 2022</t>
  </si>
  <si>
    <t>Plan de auditoría elaborado</t>
  </si>
  <si>
    <t xml:space="preserve">Formular el Plan Anual de Auditoría </t>
  </si>
  <si>
    <t>https://institutonacionalparaciegos-my.sharepoint.com/:f:/g/personal/csupanteve_inci_gov_co/EtAha7197FFGoByZESxhvRQBZNjAq2LQ2_ypjMDm_or7gg?e=Jx5EPd</t>
  </si>
  <si>
    <t>Se realiza asesoría a los procesos de Unidades productivas, servicio al ciudadano, Informatica y tecnología y Juridica</t>
  </si>
  <si>
    <t>Actividad en ejecución</t>
  </si>
  <si>
    <t>Activdad en ejecución</t>
  </si>
  <si>
    <t>Durante el primer trimestre se realizarón  reuniones para apoyar a 8 procesos</t>
  </si>
  <si>
    <t xml:space="preserve">
Número de procesos asesorados para revisar y actualizar los documentos del Sistema Integrado de Gestión  
</t>
  </si>
  <si>
    <t>Realizar reuniones para revisar los documentos de cada uno de los procesos del Sistema Integrado de Gestión</t>
  </si>
  <si>
    <t>Direccionamiento Estratégico</t>
  </si>
  <si>
    <t>Se realiza el cuarto seguimiento al Plan Sectorial y se publica en la pagina web</t>
  </si>
  <si>
    <t>El seguimiento del cuarto trimestre se  realizará en el mes de diciembre</t>
  </si>
  <si>
    <t>Se realiza el seguimiento  con corte al tercer trimestre</t>
  </si>
  <si>
    <t>El tercer  seguimiento se realizará una vez finalizado el mes de septiembre</t>
  </si>
  <si>
    <t>Se realiza el seguimiento  con corte al segundo trimestre</t>
  </si>
  <si>
    <t>El segundo seguimiento se realiza una vez finalice el mes de junio</t>
  </si>
  <si>
    <t>Se realiza el seguimiento del primer trimestre al Plan Administrativo Sectorial</t>
  </si>
  <si>
    <t>Número de seguimientos trimestrales del Plan Adminsitrativo Sectorial realizados</t>
  </si>
  <si>
    <t>Realizar seguimiento trimestral del Plan Administrativo Sectorial</t>
  </si>
  <si>
    <t>Activida finalizada</t>
  </si>
  <si>
    <t>https://institutonacionalparaciegos-my.sharepoint.com/:f:/g/personal/csupanteve_inci_gov_co/Ep54r9z2nMxArMVxpBBZAuQBmYpBkGyC4Tmx3f6CtxPUow?e=KKajCD</t>
  </si>
  <si>
    <t>Se promueve la actualización del autodiagnostico de la Politica Control Interno</t>
  </si>
  <si>
    <t>Se remite correo a los procesos encargados del diligenciamiento de los autodiagnósticos para las politicas:
-Gobierno Digital
-Defensa Juridica
-Integridad
-Gestión Estratégica de Talento Humano
-Conflicto de interes
-Servicio al ciudadano
-Gestión Documental</t>
  </si>
  <si>
    <t>Programada para el mes de Junio</t>
  </si>
  <si>
    <t xml:space="preserve">Número de autodiagnósticos de los demás procesos promovidos para su actualización  </t>
  </si>
  <si>
    <t xml:space="preserve">Promover la actualización  de los autodiagnósticos demás con los otros procesos </t>
  </si>
  <si>
    <t>https://institutonacionalparaciegos-my.sharepoint.com/:f:/g/personal/csupanteve_inci_gov_co/Er-g-CUheCxIrKOCVCDObCABxU3Bd-PkH4ii4S63-hK-kw?e=Scqddh</t>
  </si>
  <si>
    <t>Se realiza el autodiagnostico de las politicas:  Gestión del conocimiento y tràmites</t>
  </si>
  <si>
    <t>Se encuentra pendiente el diligenciamiento de los otros diagnosticos</t>
  </si>
  <si>
    <t xml:space="preserve">Se realizan los autodiagnosticos de:
-Transparencia y acceso a la información.
- Participación Ciudadana
-Plan Anticorrupción.
-Rendición de cuentas </t>
  </si>
  <si>
    <t>Septiembre de 2022</t>
  </si>
  <si>
    <t xml:space="preserve">Número de autodiagnósticos de las políticas del MIPG del proceso de Direccionamiento Estratégico  actualizados </t>
  </si>
  <si>
    <t>Actualizar si se considera pertinente los Autodiagnósticos de las políticas del MIPG del proceso de Direccionamiento Estratégico</t>
  </si>
  <si>
    <t>Se finaliza la elaboraciòn del plan estratégico 2023-2026 y se publica en la pagina web para consulta</t>
  </si>
  <si>
    <t>Se finalizan las comisiones y se consolida la información para trabajar en mesas de trabajo con los procesos</t>
  </si>
  <si>
    <t xml:space="preserve">Se realizan las comisiones a los territorios planeados </t>
  </si>
  <si>
    <t>Se realiza cronograma plan de trabajo para visitar los territorios se da inicio a la mesas de trabajo con Soacha.</t>
  </si>
  <si>
    <t>Se continua con las reuniones de los procesos misionales</t>
  </si>
  <si>
    <t>Se inicia con las reuniones con los procesos misionales</t>
  </si>
  <si>
    <t>Se determina realizar reuniones con los procesos del area misional para el mes de junio</t>
  </si>
  <si>
    <t>Se realizo lectura y verificación de la información enviada por los procesos  dentro del equipo de planeación</t>
  </si>
  <si>
    <t>Se realizo envió de encuesta a los procesos misionales para iniciar con el proceso de analisis de información</t>
  </si>
  <si>
    <t>Febrero 1 de 2022</t>
  </si>
  <si>
    <t xml:space="preserve">Plan estratégico 2023-2026  formualdo </t>
  </si>
  <si>
    <t>Realizar la formulación del plan estratégico 2023-2026 en coordinación con los diferentes procesos de la entidad</t>
  </si>
  <si>
    <t xml:space="preserve">Se realiza seguimiento a  los procesos a través de correo electronico para la realización del seguimiento. </t>
  </si>
  <si>
    <t>El próximo seguimiento se realizara en el mes de octubre con corte a  la información de octubre</t>
  </si>
  <si>
    <t>https://institutonacionalparaciegos-my.sharepoint.com/:f:/g/personal/csupanteve_inci_gov_co/Ejv_hb_23dJCve2tG1xeNtcBkzZGFC0vn3tVgnMrAV5WJw?e=T3TLZu</t>
  </si>
  <si>
    <t>Se realiza el primer seguimiento de indicadores con corte a marzo del 2022</t>
  </si>
  <si>
    <t>Se realiza solicitud a los procesos pendientes de cargue en el software del registro de los indicadores pendientes</t>
  </si>
  <si>
    <t>Esta actividad se iniciará en el mes de mayo</t>
  </si>
  <si>
    <t>Número de  seguimientos semestrales  del registro de la información de los indicadores de gestión de proceso en el Software del Sistema Integrado de Gestión realizados</t>
  </si>
  <si>
    <t>Realizar el seguimiento del registro de la información de los indicadores de gestión de proceso en el Software del Sistema Integrado de Gestión</t>
  </si>
  <si>
    <t>https://inci.pensemos.com/suiteve/base/client?soa=4
Modulo Riesgos</t>
  </si>
  <si>
    <t>Se realiza cargue de las matrices de riesgos de corrupción y gestión al software</t>
  </si>
  <si>
    <t xml:space="preserve">Se programa actividad para el mes mayo </t>
  </si>
  <si>
    <t>Diciembre 30 de 2022</t>
  </si>
  <si>
    <t>Matrices de riesgos de gestión y corrupción parametrizadas en el Software del Sistema Integrado de Gestión</t>
  </si>
  <si>
    <t>Realizar la parametrización de las matrices de riesgos de gestión y corrupción en el Software del Sistema Integrado de Gestión</t>
  </si>
  <si>
    <t>Cronograma actualización migración documentos SIG 2022
https://institutonacionalparaciegos-my.sharepoint.com/:x:/g/personal/csupanteve_inci_gov_co/ESWyLh8eIwZDtVy5jPckJtcB6QZMp4Mcj5YcvuUN92ggQw?e=TbmrXM&amp;nav=MTVfe0MyM0UwODBFLUY1RDctNDExMS1CRTJGLTEzMTAzM0U5RkI1QX0</t>
  </si>
  <si>
    <t>Se realiza la migraciòn de los documentos de los procesos comunicaciones, Producciòn Radial y Audiovisual, Evaluación y Mejoramiento y Asistencia Tècnica.</t>
  </si>
  <si>
    <t>Cronograma</t>
  </si>
  <si>
    <t>Se continua con la actualización de los documentos por parte de los procesos se ha logrado la migración total del proceso Direccionamiento Estratégico y Gestión Juridica</t>
  </si>
  <si>
    <t>Se continua con la actualización de los documentos por parte de los procesos para iniciar migración</t>
  </si>
  <si>
    <t>Se continua con la actualización de los documentos por parte de los procesos para iniciar migración proceso por proceso</t>
  </si>
  <si>
    <t>Se continua con la elaboración y ejecución del cronograma SIG</t>
  </si>
  <si>
    <t>Se inicia con la construcción del cronograma para la migración de los documentos al SIG</t>
  </si>
  <si>
    <t>Número de procesos con la documentación migrada al software del Sistema Integrado de Gestión de 6 procesos</t>
  </si>
  <si>
    <t>Realizar la migración de los documentos del Sistema Integrado de Gestión de 6 procesos</t>
  </si>
  <si>
    <t>https://inci.pensemos.com/suiteve/pln/searchers?soa=6&amp;mdl=pln&amp;_sveVrs=965220221031&amp;&amp;link=1&amp;mis=pln-D-1024</t>
  </si>
  <si>
    <t xml:space="preserve">Se finaliz la parametrización de los planes de: Austeridad, Plan de Bienestar e Incentivos, Plan de conservación documental, plan de preservaciòn digital </t>
  </si>
  <si>
    <t>Actividad en desarrollo</t>
  </si>
  <si>
    <t>Se recibe planilla con borrador de plan para cargue</t>
  </si>
  <si>
    <t>se comparte plantilla de plan con el area de seguridad y salud en el trabajo para estructurar el plan a cargar en la suite visión</t>
  </si>
  <si>
    <t>Se propone a los procesos de gestión humana y tecnologia e informatica la migración de sus planes al Software</t>
  </si>
  <si>
    <t>https://inci.pensemos.com/suiteve/base/client?soa=4</t>
  </si>
  <si>
    <t>Se realiza la parametrización del plan de Riesgos de Gestión y de Corrupción en el Software</t>
  </si>
  <si>
    <t>Se inicia construcción de los archivos para migración al Software</t>
  </si>
  <si>
    <t>Actividad se iniciará  en el mes de febrero</t>
  </si>
  <si>
    <t>Núemro de planes institucionales parametrizados en el software del Sistema Integrado de Gestión</t>
  </si>
  <si>
    <t>Realizar la parametrización de 6 planes institucionales en el software del Sistema Integrado de Gestión</t>
  </si>
  <si>
    <t xml:space="preserve">Se realiza seguimiento del plan de acción del ultimo trimestre de la vigencia </t>
  </si>
  <si>
    <t>Se realiza seguimiento al plan de acción para el tercer trimestre y se publica en la pagina Web</t>
  </si>
  <si>
    <t>El seguimiento se realizará en el mes de septiembre</t>
  </si>
  <si>
    <t>Se realiza seguimiento al plan de acción para el segundo trimestre y se publica en la pagina Web</t>
  </si>
  <si>
    <t>Programada para el mes de junio</t>
  </si>
  <si>
    <t>Se realiza seguimiento al plan de acción para el primer trimestre y se publica en la pagina Web</t>
  </si>
  <si>
    <t>Actividad planeada para el mes de marzo</t>
  </si>
  <si>
    <t>Marzo 31 de 2022</t>
  </si>
  <si>
    <t>Número de Seguimientos trimestrales realizados</t>
  </si>
  <si>
    <t>Realizar seguimiento trimestral de la ejecución del plan de acción anual</t>
  </si>
  <si>
    <t>Se realizó la elaboración del Plan de Acción Anual con la participación de todos los procesos</t>
  </si>
  <si>
    <t>Plan de acción elaborado</t>
  </si>
  <si>
    <t>Elaborar el plan de acción anual</t>
  </si>
  <si>
    <t>https://institutonacionalparaciegos-my.sharepoint.com/:b:/g/personal/csupanteve_inci_gov_co/ER0VufJ50uFFpVCkum83MV8BPC20dc2dsBYCyiUdAVLXPA?e=Bx6cC1</t>
  </si>
  <si>
    <t>Se realiza modificación del plan de adquisiciones a travès de la circular 20221010010764 del 27/12/2004</t>
  </si>
  <si>
    <t>No se realiza circular de modificación durante este mes</t>
  </si>
  <si>
    <t>Circular 2 de modificación plan de adquisiciones 2022
20221010008194</t>
  </si>
  <si>
    <t>Se realizan las modificaciones al Plan de adquisiciones solicitadas en el mes</t>
  </si>
  <si>
    <t>No se ha realizado circular de actualización para este periodo</t>
  </si>
  <si>
    <t>No se ha realizado circular de actualización</t>
  </si>
  <si>
    <t>https://institutonacionalparaciegos-my.sharepoint.com/:f:/g/personal/csupanteve_inci_gov_co/EoikC5OlijdKikMqON0ODGwBs-NeNYxqVG4aT1mJ4jmFew?e=AvnBTg</t>
  </si>
  <si>
    <t xml:space="preserve">Se realiza 01 circular de actualización del plan de adquisiones </t>
  </si>
  <si>
    <t>Número de circulares de actualización del plan de adquisiciones elaboradas</t>
  </si>
  <si>
    <t>Realizar monitoreo  y actualización del plan de adquisiciones</t>
  </si>
  <si>
    <t>Se elabora y publica el plan de adquisiciones</t>
  </si>
  <si>
    <t>Plan de adquisiciones elaborado</t>
  </si>
  <si>
    <t>Elaborar el plan de adquisiciones</t>
  </si>
  <si>
    <t>Se realiza el seguimiento del tercer cuatrimestre y se publica en la página Web</t>
  </si>
  <si>
    <t>El seguimiento del tercer cuatrimestre se  realizará en el mes de diciembre</t>
  </si>
  <si>
    <t>Se realiza el segundo seguimiento cuatrimestral al plan anticorrupción y de atención al ciudadano</t>
  </si>
  <si>
    <t>El segundo seguimiento se realizara finalizando el mes de agosto</t>
  </si>
  <si>
    <t>Se realiz seguimiento del plan anticorrupción y de atención al ciudadano y se publica en la página web</t>
  </si>
  <si>
    <t>Programada para mayo</t>
  </si>
  <si>
    <t>Actividad programada para el mes de abril</t>
  </si>
  <si>
    <t>Abril 30 de 2022</t>
  </si>
  <si>
    <t>Número de seguimientos realizados</t>
  </si>
  <si>
    <t>Realizar el seguimiento cuatrimestral del plan anticorrupción y de atención al ciudadano</t>
  </si>
  <si>
    <t>Se realiza elaboración y publicación del Plan Anticorrupción y de atención al ciudadano</t>
  </si>
  <si>
    <t>Plan anticorrupción elaborado</t>
  </si>
  <si>
    <t>Elaborar el plan anticorrupción y de atención al ciudadano</t>
  </si>
  <si>
    <t>NA</t>
  </si>
  <si>
    <t>Actualizar los documentos del  SIG del proceso de servicio al ciudadano y gestionar su migración al Sofware SIG</t>
  </si>
  <si>
    <t xml:space="preserve">Servicio al ciudadano
</t>
  </si>
  <si>
    <t xml:space="preserve">Se realiza autodiagnostico de la politica </t>
  </si>
  <si>
    <t xml:space="preserve">Actualizar si se considera pertinente el Autodiagnóstico de Servicio al ciudadano del MIPG  </t>
  </si>
  <si>
    <t xml:space="preserve">Durante el tercer trimestre de 2022 se han realizado las mediciones correspondientes, los cuales se verán reflejados en el informe trimestral </t>
  </si>
  <si>
    <t>Verificar con el proceso</t>
  </si>
  <si>
    <t>Se estan realizando las mediciones correspondientes</t>
  </si>
  <si>
    <t xml:space="preserve">En informe del primer trimestre de 2022 se incluyo el indicador de tiempos de respuesta y espera en los canales virtuales </t>
  </si>
  <si>
    <t xml:space="preserve">En el primer  informe  de 2022 se realizarà serguimiento </t>
  </si>
  <si>
    <t xml:space="preserve">Número de seguimientos realizados a los indicadores </t>
  </si>
  <si>
    <t>Realizar seguimiento trimestral a indicadores que reflejen las temáticas, tiempos de respuesta y espera de los ciudadanos</t>
  </si>
  <si>
    <t>Modulo indicadores del Software Suite Visión</t>
  </si>
  <si>
    <t xml:space="preserve">Se migr´a la software correspondiente, </t>
  </si>
  <si>
    <t>Se encuentra pendiente la migración al software</t>
  </si>
  <si>
    <t>Aun no se ha migrado al Softwate sig</t>
  </si>
  <si>
    <t>Indicadores migrados al Software el SIG</t>
  </si>
  <si>
    <t xml:space="preserve">Revisar la hoja de vida  de 3 indicadores que reflejen las temáticas, tiempos de respuesta y espera de los ciudadanos y gestionar su migración al Software del Sistema Integrado de Gestión </t>
  </si>
  <si>
    <t>https://www.inci.gov.co/transparencia/83-caracterizacion-de-grupos-de-interes-y-valor</t>
  </si>
  <si>
    <t>Se realizó la actualización y posterior publicación en la página WEB</t>
  </si>
  <si>
    <t xml:space="preserve">Se realizó la actualización y posterior publicación en </t>
  </si>
  <si>
    <t xml:space="preserve">Se encuentra pendiente la actualizacion de la caracterización </t>
  </si>
  <si>
    <t xml:space="preserve">Actualmente se encuentra en gestion </t>
  </si>
  <si>
    <t>Documento actualizado</t>
  </si>
  <si>
    <t>Revisar y actualizar el documento "Caracterización  de usuarios"</t>
  </si>
  <si>
    <t>SIG
Cronograma Actualización SIG Proceso Gestión Humana</t>
  </si>
  <si>
    <t>Se realizó la actualización de los siguientes documentos y procedimientos:
Formato Diagnostico de necesidades a partir de las funciones por puesto de trabajo
Formato Diagnóstico de necesidades por área
Formato certificación de comisión
Formato de asistencia
Formato de entrega de cargo
Formato de evaluación actividades de bienestar
Formato de evaluación de Aprendizaje individual
Formato definición del problema de aprendizaje
Formato encuesta de necesidades de bienestar, recreación y cultura
Formato encuesta de satisfacción de eventos de capacitación o formación
Formato evaluación del impacto del programa de capacitación
Formato evaluación del programa de aprendizaje en equipo
Formato inspecciones planeadas
Formato plan de aprendizaje
Formato registro de inducción
Formato reporte de condiciones de  salud COVID- 19
Formato reporte toma de temperatura
Formato Entrega Elementos de Protección Personal
Procedimiento situaciones administrativas
Procedimiento Retiro del Servicio
Procedimiento Bienestar Integral
Manual de funciones 2019
Procedimiento de capacitación entrenamiento inducción y reinducción excel
Procedimiento de capacitación entrenamiento inducción y reinducción word</t>
  </si>
  <si>
    <t>Actualizar los documentos del  SIG del proceso de gestión humana y gestionar su migración al Sofware SIG</t>
  </si>
  <si>
    <t>Matriz de conflicto de intereses diligenciada</t>
  </si>
  <si>
    <t>Se realiza el autodiagnóstico de conflicto de intereses del MIPG</t>
  </si>
  <si>
    <t xml:space="preserve">Diligenciar el Autodiagnóstico de Confilcto de Intereses del MIPG  </t>
  </si>
  <si>
    <t>Matriz de Integridad del MIPG diligenciada</t>
  </si>
  <si>
    <t>Se realiza el autodiagnóstico de integridad del MIPG</t>
  </si>
  <si>
    <t xml:space="preserve">Actualizar si se considera pertinente el Autodiagnóstico de Integridad del MIPG  </t>
  </si>
  <si>
    <t>Matriz estratégica de Talento Humano diligenciada</t>
  </si>
  <si>
    <t>Se realiza el autodiagnóstico de la matriz estratégica de talento humano</t>
  </si>
  <si>
    <t xml:space="preserve">Actualizar si se considera pertinente el Autodiagnóstico de Gestión del Talento Humano del MIPG  </t>
  </si>
  <si>
    <t xml:space="preserve">• El plan anual de Seguridad y Salud en el Trabajo para el segundo trimestre realizó el 25% de la ejecución de las actividades programadas.
•  En el acumulado del primer semestre se evidencia que el plan anual de trabajo se encuentra en un avance total del 45%.
PL: 14 actividades programadas para el segundo trimestre, en el informe en item </t>
  </si>
  <si>
    <r>
      <t xml:space="preserve">• El plan anual de Seguridad y Salud en el Trabajo para el segundo trimestre realizó el 25% de la ejecución de las actividades programadas.
•  En el acumulado del primer semestre se evidencia que el plan anual de trabajo se encuentra en un avance total del 45%.
</t>
    </r>
    <r>
      <rPr>
        <sz val="12"/>
        <color rgb="FFFF0000"/>
        <rFont val="Arial"/>
        <family val="2"/>
      </rPr>
      <t>PL: 14 actividades programadas para el segundo trimestre</t>
    </r>
  </si>
  <si>
    <t>Informe Trimestral SST</t>
  </si>
  <si>
    <t>Se ejecutaron 7 actividades de 8 programadas en el cronograma del SST.
El Plan de trabajo de seeguridad y salud en el trabajo se encuentra en un avance de ejecución del 28%.</t>
  </si>
  <si>
    <t xml:space="preserve">Porcentaje de ejecución del Plan de Trabajo Anual en Seguridad y Salud en el Trabajo </t>
  </si>
  <si>
    <t>Implementar y hacer seguimiento al Plan de Trabajo Anual en Seguridad y Salud en el Trabajo</t>
  </si>
  <si>
    <t>Talento Humano</t>
  </si>
  <si>
    <t>Se realiza la formulación y aprobación del Plan Anual de Vacantes y Previsión de Recursos Humanos mediante Acta No. 01 de CIGD</t>
  </si>
  <si>
    <t>Plan de Trabajo Anual en Seguridad y Salud en el Trabajo formulado</t>
  </si>
  <si>
    <t>Formular el Plan de Trabajo Anual en Seguridad y Salud en el Trabajo</t>
  </si>
  <si>
    <t xml:space="preserve">
Pl: Se deja el registro de la evidencia que se recibio en el mes de agosto</t>
  </si>
  <si>
    <t>De acuerdo a los registros de asistencia del PIC se evidenció que a corte del 30 de septiembre el 39% de los servidores de la planta actual han asistido al menos a 1 capacitación</t>
  </si>
  <si>
    <t xml:space="preserve">Matriz de Seguimiento de Capacitaciones
Pl: se recibe documento adjunto </t>
  </si>
  <si>
    <t>De acuerdo a los registros de asistencia del PIC se evidenció que a corte Junio 30 de 2022 el 96% de los servidores de la planta actual han asistido al menos a 1 capacitación</t>
  </si>
  <si>
    <t>Informe trimestral PIC</t>
  </si>
  <si>
    <t>El Plan Institucional de Capacitación contó con una participación activa del 45,1% de los servidores convocados a participar en actividades de capacitación que ayuden a fortalecer sus conocimientos y habilidades en diferentes temáticas de interés. 
Es de resaltar que, el Grupo de Gestión Humana y de la Información realiza invitaciones previas a los eventos, socialización de piezas gráficas y agendamiento por Calendario Outlook para cada uno de los convocados. Sin embargo, la participación de los servidores no es activa y se evidencia el no diligenciamiento de listas de asistencia y evaluaciones, por lo que es necesario apoyarnos con la toma de capturas de pantalla para evidenciar la asistencia real de los eventos</t>
  </si>
  <si>
    <t>Número de personas beneficiadas del Plan Institucional de Capacitación</t>
  </si>
  <si>
    <t>Implementar y hacer seguimiento al Plan Institucional de Capacitación</t>
  </si>
  <si>
    <t>FP-03</t>
  </si>
  <si>
    <t>Servicio de educación informal para la Gestión Administrativa</t>
  </si>
  <si>
    <t>Fortalecer las competencias, conocimientos y habilidades de los servidores públicos</t>
  </si>
  <si>
    <t>PL: Se recibe documento cronograma de actividades plan de bienestar laboral e incentivos 2022, con corte a diciembre 2022</t>
  </si>
  <si>
    <t>Se ejecutaron veintiún (21) actividades de las veinticinco (25) que estaban programadas en el cronograma del PIC.</t>
  </si>
  <si>
    <t xml:space="preserve">El seguimiento del Plan es trimestral, por lo tanto no varía. A corte 30 de junio de 2022, el Plan Institucional de Capacitación PIC se encuentra en el 35% de su ejecución total. Se ejecutaron dieciocho (18) actividades de las dieciocho (18) que estaban programadas en el cronograma del PIC, se ejecutó 1 actividad adicional. </t>
  </si>
  <si>
    <r>
      <t xml:space="preserve">Se ejecutaron dieciocho (18) actividades de las dieciocho (18) que estaban programadas en el cronograma del PIC, se ejecutó 1 actividad adicional. A corte 30 de junio de 2022, el Plan Institucional de Capacitación PIC se encuentra en el 35% de su ejecución total.
</t>
    </r>
    <r>
      <rPr>
        <sz val="12"/>
        <color rgb="FFFF0000"/>
        <rFont val="Arial"/>
        <family val="2"/>
      </rPr>
      <t xml:space="preserve">
</t>
    </r>
  </si>
  <si>
    <t>Se ejecutaron diez (10) actividades de las diez (10) que estaban programadas en el cronograma del PIC
Durante el trimestre 1 se ejecutó 1 actividad adicional
3. Al corte del 31 de marzo de 2022, el Plan Institucional de Capacitación PIC se encuentra en el 17,3% de su ejecución total.
• Indicador Cobertura 44,1%
• Indicador Eficacia 78,8%
• Indicador Efectividad 79%</t>
  </si>
  <si>
    <t>Porcentaje de ejecución del plan institucional de Capacitación</t>
  </si>
  <si>
    <t>Se realiza la formulación y aprobación del Plan Institucional de Capacitación mediante Acta No. 01 de CIGD</t>
  </si>
  <si>
    <t>Plan Institucional de Capacitación formulado</t>
  </si>
  <si>
    <t>Formular el Plan Institucional de Capacitación</t>
  </si>
  <si>
    <t>A corte Junio 30 de 2022, se realizó el seguimiento del Plan anual de vacantes el cual se encuentra debidamente publicado en la página web</t>
  </si>
  <si>
    <t>Se realizó el primer seguimiento del Plan anual de vacantes el cual se encuentra debidamente publicado en la página web</t>
  </si>
  <si>
    <t>Número de seguimientos semestrales realizados de la ejecución del plan anual de vacantes y  el Plan de Previsión de Recursos Humanos</t>
  </si>
  <si>
    <t>Implementar y hacer seguimientos semestrales al Plan Anual de Vacantes y el  Plan de Previsión de Recursos Humanos</t>
  </si>
  <si>
    <t>Ejecutar el Programa de Bienestar para contribuir al mejoramiento de la Calidad de Vida de los servidores de la entidad</t>
  </si>
  <si>
    <t>Plan de Previsión de Recursos Humanos formulado</t>
  </si>
  <si>
    <t>Formular el  Plan de Previsión de Recursos Humanos</t>
  </si>
  <si>
    <t>Plan Anual de Vacantes formulado</t>
  </si>
  <si>
    <t>Formular el Plan Anual de Vacantes</t>
  </si>
  <si>
    <t xml:space="preserve">https://www.inci.gov.co/transparencia/43-plan-de-accion-0
</t>
  </si>
  <si>
    <t>PL: Se recibe documento cronograma de actividades plan institucional de capacitación 2022, con corte a diciembre 2022</t>
  </si>
  <si>
    <t xml:space="preserve">https://www.inci.gov.co/transparencia/43-plan-de-accion-0
PL: Se recibe reporte de septiembre en enero de  2023
</t>
  </si>
  <si>
    <t xml:space="preserve">Se ejecutaron ocho (8) actividades de catorce (14) que estaban programadas en el cronograma del PBL. Esto entre otras cosas se debió a que varias de las acciones incluidas en el plan de trabajo se planearon y programaron considerando que para este momento ya se contaría con la suscripción del contrato de prestación de servicios de apoyo para la ejecución de las actividades del Plan Estratégico de Recursos Humanos que por supuesto involucran el Plan de Bienestar Laboral. no obstante, debido a diferentes situaciones no fue posible celebrar dicho contrato en la fecha planeada por lo que resulta necesario aplazar la realización de estos eventos para el último trimestre de la vigencia. </t>
  </si>
  <si>
    <t>El seguimiento del Plan es trimestral, por lo tanto no varía. A corte 30 de junio de 2022, el Plan de Bienestar Laboral e Incentivos se encuentra en el 38% de su ejecución total.
Se ejecutaron once (11) actividades de las once (11) que estaban programadas en el cronograma del PBL.</t>
  </si>
  <si>
    <t>Se ejecutaron once (11) actividades de las once (11) que estaban programadas en el cronograma del PBL, a corte 30 de junio de 2022, el Plan de Bienestar Laboral e Incentivo se encuentra en el 38% de su ejecución total.
PL:  En informe se evidencia registro de avance del 41%</t>
  </si>
  <si>
    <t>Informe Trimestral PBL</t>
  </si>
  <si>
    <t>Se ejecutaron 10 actividades de 10 programadas en el cronograma del PBL.
El PBL se encuentra en un avance de ejecución del 20%
• Indicador Cobertura 61,3%
• Indicador Efectividad 87%</t>
  </si>
  <si>
    <t>Porcentaje de ejecución del plan de Incentivos Institucionales</t>
  </si>
  <si>
    <t>Implementar y hacer seguimiento al Plan de Incentivos Institucionales</t>
  </si>
  <si>
    <t>Se realiza la formulación y aprobación del Plan de Bienestar Laboral e Incentivos mediante Acta No. 01 de CIGD</t>
  </si>
  <si>
    <t>Plan de Incentivos Institucionales formulado</t>
  </si>
  <si>
    <t>Formular el Plan de Incentivos Institucionales</t>
  </si>
  <si>
    <t>Se realiza en Diciembre</t>
  </si>
  <si>
    <t>Documento de ejecución del plan Estratégico de Recursos Humanos elaborado</t>
  </si>
  <si>
    <t xml:space="preserve">Elaborar un informe anual de la ejecución del Plan Estratégico de Recursos Humanos </t>
  </si>
  <si>
    <t>Se realiza la actualización del Plan Estratégico de Talento Humano contando con la formulación de los planes de PIC, PBL, SST aprobados mediante Acta No. 01 de CIGD</t>
  </si>
  <si>
    <t>Plan estratégico de Recursos Humanos para los años 2021 y 2022 actualizado</t>
  </si>
  <si>
    <t xml:space="preserve">Actualizar el plan estratégico de Recursos Humanos </t>
  </si>
  <si>
    <t>No aplica
PL: Al verificar se encuentra que faltan formatos por actualizar</t>
  </si>
  <si>
    <t>Se ajustaron en sus totalidad todos los formatos, procedimientos en intructivos del SIG, adicionalmente se elaboró el plan de emergencias de Gestión Documental.</t>
  </si>
  <si>
    <t>A la fecha No se han realizado ajustes a los documentos del SIG del proceso</t>
  </si>
  <si>
    <t>Actualizar los documentos del  SIG del proceso de gestión documental y gestionar su migración al Sofware SIG</t>
  </si>
  <si>
    <t xml:space="preserve">Gestión documental
</t>
  </si>
  <si>
    <t>Se encuentra en implementación y ejecución el Plan de Conservación Documental</t>
  </si>
  <si>
    <t>Se avanza con las actividades programadas dentro del Plan de Conservación Documental</t>
  </si>
  <si>
    <t>Se reportaran Actividades  a partir de Febrero</t>
  </si>
  <si>
    <t>Porcentaje de ejecución del plan de conservación documental</t>
  </si>
  <si>
    <t>Implementar y hacer seguimiento al plan de conservación documental</t>
  </si>
  <si>
    <t>FP-02</t>
  </si>
  <si>
    <t>Información y Comunicación</t>
  </si>
  <si>
    <t>Se actualizó y publicó Plan de Conservación Documental</t>
  </si>
  <si>
    <t>Plan de conservación documental elaborado</t>
  </si>
  <si>
    <t>Elaborar el plan de conservación documental</t>
  </si>
  <si>
    <t>Se encuentra en implementación y ejecución el Programa de Gestión Documental - PGD.</t>
  </si>
  <si>
    <t>Se avanza con las actividades programadas dentro del Programa de Gestión Documental</t>
  </si>
  <si>
    <t>Porcentaje de ejecución del Programa de Gestión documental</t>
  </si>
  <si>
    <t>Implementar y hacer seguimiento al Programa de Gestión documental</t>
  </si>
  <si>
    <t>Se anexa PGD y Cronograma</t>
  </si>
  <si>
    <t>Se actualizó Programa de Gestion Documental</t>
  </si>
  <si>
    <t>Programa de Gestión Documental actualizado/Programa de gestión documental planeado</t>
  </si>
  <si>
    <t>Actualizar el Programa de Gestión Documental</t>
  </si>
  <si>
    <t>Se adjunta Banco Terminologico</t>
  </si>
  <si>
    <t>Banco Terminologico elaborado, pendiente actualización conforme a los cambios estructurales de la entidad.</t>
  </si>
  <si>
    <t>Banco Terminologico elaborado</t>
  </si>
  <si>
    <t>El Banco Terminologico se encuentra ajustado conforme a las propuestas de TRD y deberá ser ajustado conforme a los ajustes realizados a la estructura organica y a las modficaciones realizadas por las areas que efecten la producción documental.
PL:  EL indicador esta en terminos de un documento no de porcentaje</t>
  </si>
  <si>
    <t>No aplica
PL:  No se otorga avance en razón a que el indicador se encuentra sobre unidad de medida de un entregable</t>
  </si>
  <si>
    <t>El Banco Terminologico se encuentra ajustado conforme a las propuestas de TRD y deberá ser ajustado conforme a los ajustes realizados a la estructura organica y a las modficaciones realizadas por las areas que efecten la producción documental.</t>
  </si>
  <si>
    <t>Actividad programada a partir de Abril</t>
  </si>
  <si>
    <t>1 Banco terminológico elaborado</t>
  </si>
  <si>
    <t>Elaborar el banco terminológico de tipos, series y subseries documentales</t>
  </si>
  <si>
    <t>Se adjunta PINAR y avance del mismo
PL: Se recibe documento adjunto</t>
  </si>
  <si>
    <t>Se encuentra en implementación y ejecución el Plan Institucional de Archivos - PINAR</t>
  </si>
  <si>
    <t>No aplica
PL: Se recibe documento adjunto</t>
  </si>
  <si>
    <t>Se avanza con las actividades programadas dentro del PINAR.</t>
  </si>
  <si>
    <t>Se avanza con las actividades programadas dentro del Plan Institucional de Archivos</t>
  </si>
  <si>
    <t>Plan Institucional de Archivos- PINAR implementado y con seguimiento realizado</t>
  </si>
  <si>
    <t>Implementar y hacer seguimiento al Plan Institucional de Archivos- PINAR</t>
  </si>
  <si>
    <t>Se actualizó y publicó PINAR</t>
  </si>
  <si>
    <t>Plan Institucional de Archivos actualizado</t>
  </si>
  <si>
    <t>Actualizar el Plan Institucional de Archivos</t>
  </si>
  <si>
    <t>Se adjuntan Cuadros de Clasificación Documental
PL:  No se otorga avance en razón a que no se cumple con el entregable del indicador</t>
  </si>
  <si>
    <t>Se elaboraron cuadros de clasificación Documental, pendiente su presentación en Comité</t>
  </si>
  <si>
    <t>Cuadros de Clasificación</t>
  </si>
  <si>
    <t>El cuadro de clasificación documental se encuentra ajustado conforme a las propuestas de TRD y deberá ser ajustado conforme a los ajustes realizados a la estructura organica y a las modficaciones realizadas por las areas que efecten la producción documental.
PL:   EL indicador esta en  avance númerico una vez se realice el documento</t>
  </si>
  <si>
    <t>El cuadro de clasificación documental se encuentra ajustado conforme a las propuestas de TRD y deberá ser ajustado conforme a los ajustes realizados a la estructura organica y a las modficaciones realizadas por las areas que efecten la producción documental.</t>
  </si>
  <si>
    <t>Cuadro de Clasificación Documental aprobado</t>
  </si>
  <si>
    <t>Presentar  al Comité Institucional de Gestión y Desempeño el Cuadro de Clasificación Documental para su aprobación</t>
  </si>
  <si>
    <t>se adjuntan evidencias de avance a las TRD, Bancos Terminologicos y Cuadros de Clasificacion Documental
PL: No se otorga avance debido a que no se cumpla con el entregable del indicador</t>
  </si>
  <si>
    <t>Se encuentran elaboradas las TRD, Cuadros de Clasificación  y Bancos Termonologicos - Pendiente Anexo Tecnico.</t>
  </si>
  <si>
    <t>arte Introductoria TRD</t>
  </si>
  <si>
    <t>Actualmente se esta elaborando conforme al ACUERDO 004 DE 2019, la parte introductoria que hace parte de las TRD y se procedera a realizar ajuste teniendo en cuenta las modificaciones realizadas a la estructura organica.</t>
  </si>
  <si>
    <t xml:space="preserve">Tablas de Retención Documental  presentadas al Archivo General de la Nación </t>
  </si>
  <si>
    <t>Presentar las Tablas de Retención Documental al Archivo General de la Nación para su convalidación</t>
  </si>
  <si>
    <t>Se solicitaron inventanrios documentales mediante memorando  20221130007714 del 30 de agosto de 2022 y memorando 20221130010474    del 12 de diembre de 2022, adionalmente los inventarios fueron remitidos por las areas en el tiempo programado</t>
  </si>
  <si>
    <t>Se solicitaron inventanrios documentales mediante memorando  20221130007714 del 30 de agosto de 2022, se solicitarán nuevamente inventarios para el mes de diciembre.</t>
  </si>
  <si>
    <t>Para el mes de julio diciembre  se solicitará a traves de memorando los inventarios  documetales de los archivos de gestión para entrega maxima a junio de 2022.</t>
  </si>
  <si>
    <t>Para el mes de abril se solicitará a traves de memorando los inventarios  documetales de los archivos de gestión para entrega maxima a junio de 2022.</t>
  </si>
  <si>
    <t>Actividad programada a partir de Febrero</t>
  </si>
  <si>
    <t>Número de actualizaciones de los inventarios documentales de los procesos</t>
  </si>
  <si>
    <t>Actualizar los inventarios documentales</t>
  </si>
  <si>
    <t>No aplica
PL: Se otorga avance acorde con las evidencia remitidas.</t>
  </si>
  <si>
    <t>Se realizó solicitud e concepto tecnico al AGN y se recibio respuesta del mismo el dia 24 de noviembre de 2022.</t>
  </si>
  <si>
    <t>No aplica
PL: No se otorga avance no hay evidencia</t>
  </si>
  <si>
    <t>No se ha solicitado asesoria al Archivo General de la Nación por el momento no se ha requerido asesoria tecnica.</t>
  </si>
  <si>
    <t>Actividad programada a partir de Marzo</t>
  </si>
  <si>
    <t>Asesoría recibida por parte del Archivo General de la Nación</t>
  </si>
  <si>
    <t xml:space="preserve">Gestionar una  asesoría con el Archivo General de la Nación en temas de Archivo y Gestión Documental del INCI </t>
  </si>
  <si>
    <t xml:space="preserve">Se adjunta cuadro en excel con la informaciòn se realtan en  verde el caso cerrado
 </t>
  </si>
  <si>
    <t>Se entrega la información de los casos cerrados a diciembre 2022</t>
  </si>
  <si>
    <t xml:space="preserve">Se adjunta cuadro en excel con la informaciòn se realtan en  verde el caso cerrado
PL: Es importante revisar el cuadro ya que al parecer es un consolidado de actividades y no un historico de los casos por tanto puede generar inconsitenicas en la medición del número de casos de asesoría </t>
  </si>
  <si>
    <t xml:space="preserve">Aun no he recibido la información </t>
  </si>
  <si>
    <t>A septiembre se se han atendido 79 casos de los cuales se han cerrado 6.uno se cerro en septiembre 
En el mes de septiembre se reporta un caso nuevo ejecutando los de los meses anteriores.</t>
  </si>
  <si>
    <t>Se adjunta cuadro en excel con la informaciòn se realtan en  verde los dos caso cerrados</t>
  </si>
  <si>
    <t>A la fecha se han atendido 73 casos de los cuales se han cerrado 5.
En el mes de agosto se abrieron 12 nuevos caso de los cuales se cerraron dos (2) de los cinco (5) que se han cerrado a la fecha</t>
  </si>
  <si>
    <t>Se adjunta cuadro en excel con los casos asesorados hasta el mes de julio</t>
  </si>
  <si>
    <t>A la feha de han asesorado 62 casos</t>
  </si>
  <si>
    <t>En la actualidad se estan orientando 33 casos de 35  ya se cerraron dos (22</t>
  </si>
  <si>
    <t>Se adjunta el cuadro con la información de los casos en ejecución al mes de febrero</t>
  </si>
  <si>
    <t xml:space="preserve">A abril se encuentran en proceso 12 casos  </t>
  </si>
  <si>
    <t xml:space="preserve">Se encuentran en proceso 5 casos </t>
  </si>
  <si>
    <t xml:space="preserve">Información de casosatendidos en el mes de febrero </t>
  </si>
  <si>
    <t>Número de casos  de asesoria juridica brindada a las personas con discapacidad y familias que asisten al consultorio juridico</t>
  </si>
  <si>
    <t>Brindar la asesoria juridica con el acompañamiento de la universidad libre a las personas con discapacidad  y sus familias que asistan al consultorio juridico</t>
  </si>
  <si>
    <t xml:space="preserve"> Grupo Gestión Interinstitucional</t>
  </si>
  <si>
    <t xml:space="preserve">Asistencia Técnica
</t>
  </si>
  <si>
    <t>MC-03</t>
  </si>
  <si>
    <t>PROYECTO MEJORAMIENTO DE LAS CONDICIONES PARA LA GARANTÍA DE LOS DERECHOS DE LAS PERSONAS CON DISCAPACIDAD VISUAL EN EL PAÍS</t>
  </si>
  <si>
    <t>Mejorar las competencias por parte de las personas con discapacidad visual y sus colectivos para exigir la garantía de sus derechos</t>
  </si>
  <si>
    <t>Se entrega matriz con la información</t>
  </si>
  <si>
    <t>Se logro el 100% del plan de formación programado</t>
  </si>
  <si>
    <t>Se entrega la matriz con la formación que se ha desarrollado</t>
  </si>
  <si>
    <t xml:space="preserve">Se va en el 63% del plan de formación  </t>
  </si>
  <si>
    <t>Se entrega cuadro de plan de formación,</t>
  </si>
  <si>
    <t xml:space="preserve">El plan de formación para octubre va en el 70,5% 
En el mes de octubre se  dicto la charla de busqueda de empleo con accesibilidad </t>
  </si>
  <si>
    <t xml:space="preserve">N.A. para este mes </t>
  </si>
  <si>
    <t xml:space="preserve">Se esta realizando el curso de habilidades socioemocoinales el cual incio el priemro (1) de septiembre </t>
  </si>
  <si>
    <t>Se adjunta el cuadro de formación van en verde las actividades desarrolladas a julio</t>
  </si>
  <si>
    <t xml:space="preserve">Se programarom 20 actividades de formación y a  31 de julio se han realizado 10 actividades del plan de formación  la formaciòn de julioo fue sobre elaboración de proyectos,  </t>
  </si>
  <si>
    <t>Se adjunta el cuadro de formación van en verde las actividades desaeeolladas
Se otorga avance sobre la evidencia en 42%</t>
  </si>
  <si>
    <t xml:space="preserve">Se programarom 20 actividades de formación y a 31 de mayo se han realizado 9 actividadesl del plan de formación  la formaciòn de junio fue con Juriscol sobre la herramienta SUIN-Juriscol y sus bondades, a las personas con discapacidad visual, para que de manera fácil, sencilla y gratuita puedan tener acceso a las normas y a la jurisprudencia de control de constitucionalidad y de legalidad,  </t>
  </si>
  <si>
    <t>Se adjuntal ainformación del plan de formación va resaltado en verde las formaciones que se han hecho</t>
  </si>
  <si>
    <t xml:space="preserve">Se programarom 20 actividades de formación y a 31 de mayo se han realizado 8 actividadesl del plan de formación  </t>
  </si>
  <si>
    <t xml:space="preserve">Se programarom 20 actividades de formación y se han realizado 4 al 28 de abril </t>
  </si>
  <si>
    <t>Se adjunta el plan de formación</t>
  </si>
  <si>
    <t xml:space="preserve">Se realizaron dos activiidades en el mes de marzo..La presentación del pllan de accion  2022 de los equipos de educación t en los temas de educación y gestión interintitucional y otra sobre la biblioteca virtual del INCI. </t>
  </si>
  <si>
    <t>Se elaboró el plan de formación con la tematic para desarrolar el primer semestre</t>
  </si>
  <si>
    <t>noviembre de 2022</t>
  </si>
  <si>
    <t xml:space="preserve"> Porcentaje de  ejecución plan de formación </t>
  </si>
  <si>
    <t>Elaborar e implementar el plan de formación con el que se realizara la asesoría a las organizaciones y otros colectivos</t>
  </si>
  <si>
    <t>se entrega el manual del Kit que se implemtara con los miembros de las organizaciones de personas con discapacidad visual
PL: acorde con la evidencia recibida se observa la  creaciòn de las 8 rutas de aprendizaje.</t>
  </si>
  <si>
    <t>Se entrego por parte de la imprenta el Kit con los 8 productos. Se debe realizar ajuste en algunos productos</t>
  </si>
  <si>
    <t>no aplica
PL: Importante clarificar con el area el detalle del número de los elementos en los que se ha avanzado ejemplo: 1 video etc</t>
  </si>
  <si>
    <t>Los productos se envuentran en producción en la imprenta. De acurerdo con reuniones con los profeiosnales de la imprenta encargados se entregara un kit con los 8 productos en el mes de diciembre</t>
  </si>
  <si>
    <t>En elaboración</t>
  </si>
  <si>
    <t>El material  esta siendo diseñado y elaborado por la imprenta 
Los videos estan siendo elaborados por el grupo de audio descripción</t>
  </si>
  <si>
    <t>no aplica</t>
  </si>
  <si>
    <t xml:space="preserve">Se encuentran en producción en la imprenta el material para desarrollar las actividades del juego de política pública y participación el manual dobre como  realizar las actividades y  el  cuadernillo con las preguntas y respuestas sobre el tema. Dos videos de tres se enuentran en producción las cartillas y la guía se  estan ajustando de acuerdo a las observaciones del subdirector </t>
  </si>
  <si>
    <t>Se elaboraron las cartillas de Cultura Organizacional, Representatividad y Participaciòn. 
Se elaboro los guiones de dos videos sobre la tematica "Politica Publica Participacion e Incidencia Politica"</t>
  </si>
  <si>
    <t>En desarrollo</t>
  </si>
  <si>
    <t>En  constuccion</t>
  </si>
  <si>
    <t>Se estan elaborando los guiones de los videos .Revisión de las cartillas para su actualización y se estan diseñando los juegos sobre la tematica de representatividad</t>
  </si>
  <si>
    <t>8 productos del kit diseñados</t>
  </si>
  <si>
    <t>Diseñar un kit  como apoyo a los procesos de formación con las organizaciones 
(Videos
 Produccion material didactico (imprenta)                      
3 Cartillas (Cultura organizacional, instrucciones de juegos sobre PP
Guia de representatividad)</t>
  </si>
  <si>
    <t>Se entrega documento</t>
  </si>
  <si>
    <t>Entrega del Documento final evaluación del seguimiento  a los procesos adelantados con las 40 organizaciones</t>
  </si>
  <si>
    <t>Se estaelaborando el documento final  se entregara la primera semana de diciembre</t>
  </si>
  <si>
    <t>N.A para este mes</t>
  </si>
  <si>
    <t>En construcción</t>
  </si>
  <si>
    <t>Noviembre  de 2022</t>
  </si>
  <si>
    <t xml:space="preserve">Noviembre  de 2022 </t>
  </si>
  <si>
    <t xml:space="preserve">Documento final evaluación del seguimiento  a los procesos adelantados con las 40 organizaciones
</t>
  </si>
  <si>
    <t xml:space="preserve">Realizar seguimiento a las procesos adelantados con las organizaciones para fortalecer su participación incidente </t>
  </si>
  <si>
    <t>N.A.</t>
  </si>
  <si>
    <t>Matriz de asesoría con las acciones desarrolladas en la asociación de Putumayo.</t>
  </si>
  <si>
    <t>Se brindo asesoría y asistencia técnica a la a asociaciones de Putumayo ASODIFI ,  y a dos asociaciones de Huila Fundación Ojos del alma de Neiva y de San Agustin..</t>
  </si>
  <si>
    <t>Matriz de asesorìa a las organizaciones.</t>
  </si>
  <si>
    <t>Se brindo asesoría y asistencia técnica a dos asociaciones de La Guajira  de los Municipios de Riohacha y Maicao y del Departamento de Bolívar a las asociaciones de Cartagena y Arjona.</t>
  </si>
  <si>
    <t>Matriz de asesorìa a laAsociaciòn de Personas con discpacidad visual de Honda "ASOCIACIÓN DE PERSONAS UTILES EN SITUACIÓN DE DISCAPACIDAD - ASOPUSDHO".</t>
  </si>
  <si>
    <t>Se brindo asesoría y asistencia técnica a la Asociaciòn de Personas con discpacidad visual de Honda "ASOCIACIÓN DE PERSONAS UTILES EN SITUACIÓN DE DISCAPACIDAD - ASOPUSDHO"</t>
  </si>
  <si>
    <t xml:space="preserve">Se entrega matriz diligenciada 
</t>
  </si>
  <si>
    <t>Se brindo asesoría y asistencia técnica a la Asociaciòn de Personas con discpacidad visual de Casanare ASOLIVIC</t>
  </si>
  <si>
    <t xml:space="preserve">Se entrega matriz diligenciada </t>
  </si>
  <si>
    <t>Se diligencia la matriz con las acciones desarrolladas con la organizaciòn del departamento del Choco ASODICHOC</t>
  </si>
  <si>
    <t>Se diligencia la matriz con las acciones desarrolladas con las organizaciones del departemneto del Meta, ALIVMETA y ASODISCAM</t>
  </si>
  <si>
    <t xml:space="preserve">mayo  de 2022 </t>
  </si>
  <si>
    <t xml:space="preserve">Ejecución  de matriz de asesoria a organizaciones </t>
  </si>
  <si>
    <t xml:space="preserve">Brindar asesoría a organizaciones de personas con discapacidad visual para fortalecer los procesos de representatividad y sostenibilidad  </t>
  </si>
  <si>
    <t xml:space="preserve">
PL:Se reciben los  las evidencias de los planes de: Honda, Mariquita
</t>
  </si>
  <si>
    <t xml:space="preserve">
PL:  Verificadas las evidencias se encuentran pendientes las evidencias de los planes de: Honda, Mariquita
Se otorga el avance de huila en el mes de septiembre</t>
  </si>
  <si>
    <t>Se entrega el plan de asistencia tecnica de Huila que estaba pendiente por entregar</t>
  </si>
  <si>
    <t xml:space="preserve">
PL:  Verificadas las evidencias se encuentran pendientes las evidencias de los planes de: Honda, Mariquita y Huila, no se otorga avance</t>
  </si>
  <si>
    <t>Se entrega plan de aistencia técnica de Putumayo queda pendiente el de Huila</t>
  </si>
  <si>
    <t>Planes  de asisagtencia Tècnica de Neiva, San Agustin, Putumayo y el de  Bolivar que no se habia entregado
PL:  No se recibe los planes de  putumayo, neiva y san agustin, se recibe el plan de asistencia de putumayo en octubre, el de neiva en noviembre</t>
  </si>
  <si>
    <t xml:space="preserve">Se elaboraron los planes de asistencia técnica de Putumayo, Neiva y San Agustin </t>
  </si>
  <si>
    <t>Faltan planes  de asisagtencia Tècnica de Honda y Mariquita.
Solo se recibe plan de la Guajira plan de cartagena se recibe en septiembre</t>
  </si>
  <si>
    <t>Se entregan los planes de asistencia técnica de los departamentos de la Guajira (Riohacha y Maicao) y Bolivar (Cartagena y Arjona) con las acciones desarrolladas</t>
  </si>
  <si>
    <t xml:space="preserve">Planes  de asisagtencia Tècnica de Honda y Mariquita.
PL: No se recibieron Evidencias??
</t>
  </si>
  <si>
    <t>Se entregan los planes de asistencia técnica de los municipios de Honda y Mariquita y con las acciones desarrolladas</t>
  </si>
  <si>
    <t>Plan de asisagtencia Tècnica Casanare.
P:  Se evidencia plan de Casanare</t>
  </si>
  <si>
    <t>Se entrega el plan de asistencia técnica de los municipios de Yopal, Aguazu y Monterey del Departamento de Casanare con las acciones desarrolladas</t>
  </si>
  <si>
    <t>Planes de asistencia técnica con acciones desarrolladas.
PL: Se observa plan de asistencia de mesetas y de quibdo choco</t>
  </si>
  <si>
    <t xml:space="preserve">Se entregan los planes de   asistencia técnica  de Mesetas y Quibdo Choco completo con las acciones desarrolladas en la comisiónes  realizadass en los mese de abril y mayo </t>
  </si>
  <si>
    <t>Se entrega plan de asistencia técnica</t>
  </si>
  <si>
    <t xml:space="preserve">Se entrega el plan de asistencia técnica   para brindar asesoría a organizaciones de personas con discapacidad visual del departamento del Meta al cual se brindó asesoría y  asistencia téncia en el mes de abril  </t>
  </si>
  <si>
    <t xml:space="preserve">Febrero  de 2022 </t>
  </si>
  <si>
    <t>Número de planes elaborados</t>
  </si>
  <si>
    <t xml:space="preserve">Elaborar  los planes de asistencia para brindar asesoría a organizaciones de personas con discapacidad visual para fortalecer los procesos de representatividad y sostenibilidad  </t>
  </si>
  <si>
    <t xml:space="preserve">N.A. </t>
  </si>
  <si>
    <t xml:space="preserve">N.A. para estemes </t>
  </si>
  <si>
    <t>Se adjunta el concepto elaborado
PL:  No se otorga avance no corresponde a proyecto de Ley</t>
  </si>
  <si>
    <t>Se reviso y se envó aportes a la secretaría tecnica del consejo nacional de discapacidad sobre 
Proyecto de Resolución- Super Intendencia de Transporte</t>
  </si>
  <si>
    <t>Se adjuntan los aportes al PNRD y las observaciones  al manual 
PL: No se otorga avance por no corresponder a un proyecto de Ley si no  a un Plan</t>
  </si>
  <si>
    <t>Se reviso y se enviaron aportes a la secretaría tecnica del consejo nacional de discapacidad sobre el Plan Naciona de Gestrion y Riesgo de Desastre 
Se enviaron las observaciones al proyecto de Resolución por la cual se adopta el Manual Grafico del Sello de Accessibilidad e Inclusión Uuniversal y se dictan otras disposicione</t>
  </si>
  <si>
    <t xml:space="preserve">Se adjunta concepto </t>
  </si>
  <si>
    <t>Se elaboro el concepto sobre elProyecto de Ley No.° 009 de 2020 Senado, «por el cual se garantizan los derechos de los Cuidadores Familiares de personas dependientes, y se dictan otras disposiciones</t>
  </si>
  <si>
    <t>Febrero  de 2022</t>
  </si>
  <si>
    <t>Conceptos de ley elaborados</t>
  </si>
  <si>
    <t>Elaborar conceptos a los proyectos de ley en curso para hacer efectivos los derechos de las personas con discapacidad visual</t>
  </si>
  <si>
    <t>N.A. para estemes</t>
  </si>
  <si>
    <t>Se entrega información sobre avances propuestas.</t>
  </si>
  <si>
    <t>se aprobó el cuarto debate del proyecto 201 / 2020  Senado y 401 / 2021 relativo al Bastón Blanco
El proceso legislativo se encuentra en Conciliación y luego pasará a sanción presidencial.</t>
  </si>
  <si>
    <t xml:space="preserve">Avances a las propuestas normativas sobre Perro guía y Baston blanco ralizadas por la contratista Carolina Rrosas </t>
  </si>
  <si>
    <t xml:space="preserve">La contratista Carolina rosas encargada de esta actividad informa que ha sostenido reuniones con UTL Congresista Margarita María Restrepo Arango – Proyectos de Ley de audio descripción y perros guía.  </t>
  </si>
  <si>
    <t>Propuesta normativa elaborada</t>
  </si>
  <si>
    <t>Elaborar propuesta normativa para hacer efectivos los derechos de las personas con discapacidad visual</t>
  </si>
  <si>
    <t>Matriz actualizad</t>
  </si>
  <si>
    <t xml:space="preserve">Se entrega matriz actualizada </t>
  </si>
  <si>
    <t>Matriz actualizada a julio</t>
  </si>
  <si>
    <t>Se continua actualizando la matriz del repositorio</t>
  </si>
  <si>
    <t>N.A. para este mes</t>
  </si>
  <si>
    <t xml:space="preserve">Se esta actualizando la matriz de repositorio con investigaciones y estudios de los temas relacionados con discpacidad visual </t>
  </si>
  <si>
    <t>Matriz actualizada semestralmente</t>
  </si>
  <si>
    <t>Actualizar la matriz repositorio de las investigaciones en temas relacionados con la discapacidad visual.</t>
  </si>
  <si>
    <t xml:space="preserve">Se entraga la matriz con la información de la asesoría
</t>
  </si>
  <si>
    <t>Se realizo  la asesoría a una propuesta y a un proyecto de investigación</t>
  </si>
  <si>
    <t xml:space="preserve">Se entrega el formato con la información de las asesorías brindada
</t>
  </si>
  <si>
    <t>Se brindo la asesoria a dos proyecto de rado nivel uno (1)
Universidad Miitar  Nueva Granada y UPTC</t>
  </si>
  <si>
    <t>Se entrega la matriz con los proyectos asesorados 
PL: No se otorga avance en razón a que las asesorias estan relacionadas con proyectos de grado y no de investigación y la de musicografia ya estaba registrada</t>
  </si>
  <si>
    <t>Se realizo la asesoría al proyecto de musicografia braille que se viene acompañando desde abril de 2022 
Se asesoraron 3  proyectos de grado uno para eobtener titulo de educación media 
Se asesoro una propuesta</t>
  </si>
  <si>
    <t xml:space="preserve">Cuadro en excel con la información.
</t>
  </si>
  <si>
    <t xml:space="preserve">Se brindo asesoría a una propuesta y un proyecto de grado.  </t>
  </si>
  <si>
    <t>Cuadro en excel con la información</t>
  </si>
  <si>
    <t xml:space="preserve">Se brindo asesoría a una propuesta y un proyecto de grado. </t>
  </si>
  <si>
    <t xml:space="preserve">Se ajunta la matriz con los datos de os proyectos asesorados </t>
  </si>
  <si>
    <t>Se brindo asesoria a 4 proyectos de grado</t>
  </si>
  <si>
    <t>Se brindo asesoría a 4 proyectos de grado</t>
  </si>
  <si>
    <t>Se asesoraron cuatro (4)   proyectos de estudiantes relacionados con el tema de discapacidad visual</t>
  </si>
  <si>
    <t>Se asesoraron dos  proyectos de estudiantes relacionados con el tema de discapacidad visual</t>
  </si>
  <si>
    <t>Se brindo asesoría a las solicitudes de proyectos que llegan por Orfeo</t>
  </si>
  <si>
    <t>Se realizó asesorias a  Once (11) prouestas de proyectos de grado de o de investigación a  estudiantes de pregrado y posgrado</t>
  </si>
  <si>
    <t>Número de asesorias a propuestas  y proyectos de investigación en el tema de discapacidad visual realizadas</t>
  </si>
  <si>
    <t>Asesorar propuestas y proyectos de investigación en el tema de discapacidad visual</t>
  </si>
  <si>
    <t>Esta actividad se realizara en el mes de febrero</t>
  </si>
  <si>
    <t xml:space="preserve">Informe de socialización de la investigación realizada
</t>
  </si>
  <si>
    <t xml:space="preserve">Socializar la investigación sobre el uso de la tecnología en distitntos contextos por parte de la personas con discapacidad visual 
</t>
  </si>
  <si>
    <t>informe final y Documento de recomendaciones</t>
  </si>
  <si>
    <t xml:space="preserve">Informe final de la investigación y documento de recomendaciones </t>
  </si>
  <si>
    <t>Se entrega el informe que envio la universidad, el cual esta siendo en este momento  ajustado por la univerdidad de auerdo a las sugerencias del INCI para entregar el informe final
PL:  No se otorga avance porque se encuentra pendiente el analisis estadistico y la caracterización que se va a entregar en Diciembre</t>
  </si>
  <si>
    <t>El informe final esta siendo ajustado por la universidad de acuerdo a las recomendaciones dadas por el INCI</t>
  </si>
  <si>
    <t xml:space="preserve">Se esta realizando en conjunto con la Universidad Antonio Nariño del documento final de la investigación </t>
  </si>
  <si>
    <t>En Desarrollo</t>
  </si>
  <si>
    <t xml:space="preserve">Se adjunta el proyecto y los instrumentos de recolección </t>
  </si>
  <si>
    <t>Se estan validando los  instrumentos que se aplicaran para la recolección de la información para el desarrollo de la investigación</t>
  </si>
  <si>
    <t>Se ajusto el proyecto con el que se desarrollara la investigación y se elaboraron los instrumentos para la recolección de la información en los territorios</t>
  </si>
  <si>
    <t>Informe final de la investigación realizada</t>
  </si>
  <si>
    <t xml:space="preserve">Desarrollar la investigación sobre el uso de la tecnología en distitntos contextos por parte de la personas con discapacidad visual 
</t>
  </si>
  <si>
    <t>Actualizar los documentos del  SIG del proceso de Unidades Productivas y gestionar su migración al Sofware SIG</t>
  </si>
  <si>
    <t xml:space="preserve">Unidades Productivas
</t>
  </si>
  <si>
    <t>Revisar  evidencias</t>
  </si>
  <si>
    <t xml:space="preserve">La ejecución del Plan de Mercadeo de La Tienda INCI es del 100% con corte a diciembre. 
Y la ejecución del Plan de Mercadeo de la Imprenta fue del 100%  </t>
  </si>
  <si>
    <t>Registro de avance del Plan de Mercadeo, tanto de la Tienda, como de la Imprenta. En terminos de porcentaje se promedio los dos valores
Segùn evidencia el consolidado corresponde a 46,49</t>
  </si>
  <si>
    <t xml:space="preserve">El avance del Plan de Mercadeo de La Tienda INCI es del 88.13% con corte a noviembre. 
Y el avance el Plan de Mercadeo de la Imprenta es del 92.14% </t>
  </si>
  <si>
    <t>Formato Cronograma
Segùn evidencia el consolidado corresponde a 46,49</t>
  </si>
  <si>
    <t>Plan de mercadeo Imprenta 91,43%</t>
  </si>
  <si>
    <t>Registro de avance del Plan de Mercadeo, tanto de la Tienda, como de la Imprenta. En terminos de procentaje se promedio los dos valores.</t>
  </si>
  <si>
    <t xml:space="preserve">El avance del Plan de Mercadeo de La Tienda INCI es del 69.38% con corte a septiembre. 
Y el avance el Plan de Mercadeo de la Imprenta es del 90% </t>
  </si>
  <si>
    <t xml:space="preserve">El avance del Plan de Mercadeo de La Tienda INCI es del 51.88% con corte a julio. 
Y el avance el Plan de Mercadeo de la Imprenta es del 62,78% </t>
  </si>
  <si>
    <t xml:space="preserve">Registro de avance del Plan de Mercadeo  </t>
  </si>
  <si>
    <t>El avance del Plan de Mercadeo de La Tienda INCI es del 51.88% con corte a julio. 
Y el avance el Plan de Mercadeo de la Imprenta es del 62,78%</t>
  </si>
  <si>
    <t xml:space="preserve">El avance del Plan de Mercadeo de La Tienda INCI es del 48,75% con corte a la vigencia del primer semestre.
Y el avance el Plan de Mercadeo de la Imprenta es del 62,78% </t>
  </si>
  <si>
    <t xml:space="preserve">Respuestas por correo electrónico, remisiones Almacen General del INCI y registros Software Ineditto  </t>
  </si>
  <si>
    <t>Se han dado respuesta a todas las solicitudes. Se han realizado 31 cotizaciones, de las cuales 17 de estas se han generado ordenes de producción en programa de costeo INEDITO. Así mismo, se ha hecho seguimiento a los procesos grandes como Thomas Greg, Vanti, ENEL y Acueducto de Bogota.</t>
  </si>
  <si>
    <t xml:space="preserve">Se han dado respuesta a todas las solicitudes. Se han realizado 31 cotizaciones, de las cuales 16 de estas se han generado ordenes de producción en programa de costeo INEDITO. Así mismo, se ha hecho seguimiento a los procesos grandes como Thomas Greg, Vanti, ENEL y Acueducto de Bogota.. </t>
  </si>
  <si>
    <t xml:space="preserve">Respuestas por correo electrónico, remisiones Almacen General del INCI y registros Software Ineditto   </t>
  </si>
  <si>
    <t xml:space="preserve">Se han dado respuesta a todas las solicitudes. Se han realizado  todas las cotizaciones en programa de costeo INEDITO.  Producción de 10 unidades de clises farmaceuticos. </t>
  </si>
  <si>
    <t>Se han dado respuesta a todas las solicitudes. Se han realizado  todas las cotizaciones en programa de costeo INEDITO.  Producción de 5 unidades de clises farmaceuticos y señales accesibles.</t>
  </si>
  <si>
    <t>Porcentaje de cumplimiento del plan de mercadeo</t>
  </si>
  <si>
    <t xml:space="preserve">Ejecutar y hacer seguimiento al plan de mercadeo </t>
  </si>
  <si>
    <t>MC-02</t>
  </si>
  <si>
    <t>Servicio de producción de contenidos para promover y garantizar el acceso a la información y a la comunicación para personas discapacitadas</t>
  </si>
  <si>
    <t xml:space="preserve">Disponer de material de apoyo especializado para el acceso a la información y el conocimiento por parte de las personas con discapacidad visual </t>
  </si>
  <si>
    <t>Documento  Plan de Mercadeo</t>
  </si>
  <si>
    <t>Se elaboro el Plan de Mercadeo</t>
  </si>
  <si>
    <t xml:space="preserve"> Plan de mercadeo elaborado</t>
  </si>
  <si>
    <t xml:space="preserve">Elaborar el plan de mercadeo para las unidades productivas </t>
  </si>
  <si>
    <t>Se anexa cronograma con su ejecuciónb al 100%. Es de anotar que este documento al momento de establecer y diligenciar los procentajes, las fo.rmulas no funcionan. 
PL: No es posible revisar el cumplimiento del 100% se encuentran documentadas varias actividades pero no es sencillo entender si se cumplieron al 100%, se registra conforme a lo indicado por el coordinador</t>
  </si>
  <si>
    <t>La ejecujción de acuerdo al cronograma establecido, se relaizaron todos los pagos, de acuerdo con los mantenimientos realizados</t>
  </si>
  <si>
    <t>Cronograma. Es de anotar que este cronograma no funciona las formulas de  %Plan de Cronograma
PL: Revisar evidencia</t>
  </si>
  <si>
    <t>EL avance de acuerdo al cronograma establecido</t>
  </si>
  <si>
    <t>Plan de Cronograma
PL: Revisar evidencia</t>
  </si>
  <si>
    <t>EL avance de acuerdo a lo cronograma establecido</t>
  </si>
  <si>
    <t>Formato Plan de Mantenimiento</t>
  </si>
  <si>
    <t xml:space="preserve">Se llevaron a cabo mantenimientos correctivo a las máquinas Box 1 y 2, y mantenimiento correctivo a las everest 3 y 4 . A las offset, se realizo mantenimiento prevemtivo y correctivo. Y manetnimiento correctivo a la UVLED 1800BG. El pago se programo para el mes de noviembre. </t>
  </si>
  <si>
    <t>Se llevaron a cabo mantenimientos preventivo y correctivo a las máquinas offset, PED 30 y BrailleBox. Se programa el pago para el mes de septiembre, se solicita facturas de cobro a VER</t>
  </si>
  <si>
    <t xml:space="preserve">Se realiza el avance del Plan de Mantenimiento  </t>
  </si>
  <si>
    <t xml:space="preserve">Se realiza el avance del Plan de Mantenimiento </t>
  </si>
  <si>
    <t>Carpeta de hoja de vida de las maquinas y plan de manteniento</t>
  </si>
  <si>
    <t>Se realizo manteniemiento a las maquinas offset</t>
  </si>
  <si>
    <t>Carpeta de hoja de vida de las maquinas</t>
  </si>
  <si>
    <t xml:space="preserve">No se realizo ningún mantenimiemto  a ninguna de las maquinas. </t>
  </si>
  <si>
    <t>Un mantenimiento correctivo a las maquinas RICOH</t>
  </si>
  <si>
    <t>Facturas</t>
  </si>
  <si>
    <t>Dos mantenimientos correctivos a las maquinas RICOH</t>
  </si>
  <si>
    <t>Porcentaje de cumplimiento del cronograma de mantenimiento de las máquinas</t>
  </si>
  <si>
    <t xml:space="preserve">Ejecutar el cronograma de mantenimiento de las máquinas </t>
  </si>
  <si>
    <t>Documento Plan de Mantenimiento de Maquinas</t>
  </si>
  <si>
    <t xml:space="preserve">Se elaboro el Plan de Producción de Mantenimiento de Maquinas   </t>
  </si>
  <si>
    <t>cronograma de mantenimiento de las máquinas elaborado</t>
  </si>
  <si>
    <t xml:space="preserve">Elaborar el cronograma de mantenimiento de las máquinas </t>
  </si>
  <si>
    <t>Indicadores de producción
PL: Se incluye 93502 que tenian en diferencia por no registro durante el seguimiento del año</t>
  </si>
  <si>
    <t>Producción Interna 1106 y  Externa 2991</t>
  </si>
  <si>
    <t>Indicadores de producción</t>
  </si>
  <si>
    <t xml:space="preserve">Producción Interna 1800 y  Externa 6035 </t>
  </si>
  <si>
    <t>Informe</t>
  </si>
  <si>
    <t>Producción Interna 5475 Externa 1227</t>
  </si>
  <si>
    <t>Producción de 11.140 unidades de trabajos, tanto internos, como externos.  De los cuaes 4.380 corresponden a trabajos internos y 2,489 a trabajos externos.</t>
  </si>
  <si>
    <t>Producción de 6.869 unidades de trabajos, tanto internos, como externos.  De los cuaes 4.380 corresponden a trabajos internos y 2,489 a trabajos externos.</t>
  </si>
  <si>
    <t>Producción de 1,473 unidades de trabajos, tanto internos, como externos.  De los cuaes 150 unidades corresponden a trabajos internos y 1,323 a trabajos externos</t>
  </si>
  <si>
    <t>Archivos fuente y Memorandos de entrega.</t>
  </si>
  <si>
    <t>Producción de 90621 unidades de trabajos, tanto internos, como externos.  De los cuaes 90000 fueron tarjetas electorales presidenciales primera vuelta, 150 producción interna y 471 producción externa, entre laminas, señalización y facturas de servisios públicos.</t>
  </si>
  <si>
    <t>Producción de 3527 unidades de trabajos, tanto internos, como externos. Entre ellos 204 facturas de Vanti y 30 de ENEL.</t>
  </si>
  <si>
    <t xml:space="preserve">Entrega de 90000 targetones (Contrato) y Remisión OP 127. Memorandos de entrega. </t>
  </si>
  <si>
    <t>Producción de 2430 unidades de trabajos, tanto internos, como externos. entre ellos 230 facturas de Vanti y ENEL.</t>
  </si>
  <si>
    <t>Producción de 90000 tarjetones en tinta y sistema Barille para elecciones de Congreso. Producción de 500 folletos "Pautas de Identificación de personas con Baja Visión". Producción de 208 facturas de Vanti y de 27 de ENEL</t>
  </si>
  <si>
    <t xml:space="preserve"> Software Ineditto y se entregaron mediante oficio los 5000 calendarios Subdameris.</t>
  </si>
  <si>
    <t xml:space="preserve">Externo: Se produjeron 5000 calendarios para Subdameris, 35 facturas de ENEL-CODENSA , 108 facturas de Vanti (gas), 30 señales, 2 laminas de zinc. Interno:  444 stikers para calendarios de INCI. </t>
  </si>
  <si>
    <t>Número de copias de cada producto o referencia producidos</t>
  </si>
  <si>
    <t>Ejecutar  y hacer seguimiento a la programación de producción</t>
  </si>
  <si>
    <t>Documento Programación Anual de Producción Interna</t>
  </si>
  <si>
    <t xml:space="preserve">Se elaboro y ajusto el Plan de Producción Interna  </t>
  </si>
  <si>
    <t xml:space="preserve"> Programación anual de producción  elaborada</t>
  </si>
  <si>
    <t>Elaborar la programación anual de producción interna</t>
  </si>
  <si>
    <t>Se adjunta evidencia (registro de ventas)</t>
  </si>
  <si>
    <t>Se realizaron 65 ventas durante el mes</t>
  </si>
  <si>
    <t>Se realizaron 113 ventas durante el mes</t>
  </si>
  <si>
    <t>Formato Informe del Mes</t>
  </si>
  <si>
    <t>Se realizaron 82 ventas durante el mes</t>
  </si>
  <si>
    <t>La Tienda INCI registró 78 ventas durante el mes de septiembre de 2022.</t>
  </si>
  <si>
    <t>La Tienda INCI registró 87 ventas durante el mes de julio de 2022</t>
  </si>
  <si>
    <t>La Tienda INCI registró 71 ventas durante el mes de julio de 2022</t>
  </si>
  <si>
    <t xml:space="preserve">La Tienda INCI registró 97 ventas durante el mes de junio de 2022. </t>
  </si>
  <si>
    <t xml:space="preserve">Se atendio aproximadamente a 70 personas, de las cuales a 58 se les vendio material. </t>
  </si>
  <si>
    <t>Se atendio aproximadamente a 80 personas, de las cuales a 67 se les vendio material.</t>
  </si>
  <si>
    <t>Se atendio aproximadamente a 70 personas, de las cuales a 49 se les vendio material.</t>
  </si>
  <si>
    <t xml:space="preserve">Se atendio aproximadamente a 200 personas, de las cuales a 118 de les vendio material. </t>
  </si>
  <si>
    <t xml:space="preserve">Se atendio y vedio a 41 clientes. </t>
  </si>
  <si>
    <t xml:space="preserve"> Diciembre 2022</t>
  </si>
  <si>
    <t>Enero  de 2022</t>
  </si>
  <si>
    <t xml:space="preserve">Número de referencias de cada producto adquirido en la Tienda INCI durante el periodo    </t>
  </si>
  <si>
    <t xml:space="preserve">Ofertar  material, productos y ayudas para la adquisición por parte de las  personas con discapacidad visual </t>
  </si>
  <si>
    <t>PUBLICACIÓN DE: Política Biblioteca Virtual y Centro de Documentación INCI y GUÍA ELABORACIÓN DE DOCUMENTOS DIGITALES ACCESIBLE</t>
  </si>
  <si>
    <t xml:space="preserve">Versión final del documento sobre lineamientos de estructuración de libros y aaprobada por la Subdirección ya fue enviada a Martha Gómez para publicación. </t>
  </si>
  <si>
    <t>Versión final con revisiones del Grupo de Accesibilidad sobre el documento sobre lineamientos de estructuración de libros.</t>
  </si>
  <si>
    <t>Seguimos en la revisión, corrección del documento manual sobre lineamientos de estructuración de libros incluyendo a los diferentes actores.</t>
  </si>
  <si>
    <t>Revisón y construcción de nueva versión del manual sobre lineamientos de estructuración de libros</t>
  </si>
  <si>
    <t>Actualizar los documentos del  SIG del proceso de centro cultural y gestionar su migración al Sofware SIG</t>
  </si>
  <si>
    <t xml:space="preserve">Centro Cultural
</t>
  </si>
  <si>
    <t xml:space="preserve">Piezas  visuales de convocatoria para redes sociales y grabación del evento
</t>
  </si>
  <si>
    <t xml:space="preserve">META CUMPLIDA </t>
  </si>
  <si>
    <t>ACTIVIDAD CUMPLIDA</t>
  </si>
  <si>
    <t>Piezas  visuales de convocatoria para redes sociales y grabación del evento
PL:  No se otorga avance ya que el indicador esta asociado a Informe</t>
  </si>
  <si>
    <t xml:space="preserve">En el marco con el convenio con la Universidad Cooperativa de Colombia UCC se llevó a cabo 1 espacio dirigido a la población con discapacidad visual (Evento UCC -CONVERSATORIO Piedad Lucía Barreto sobre derechos de autor) </t>
  </si>
  <si>
    <t>Piezas  visuales de convocatoria para redes sociales, grabación del evento virtual.  Listas de asistencia.  Video del Director del INCI.. 
PL: Se otorga avance  de acuerdo con las piezas audiovisuales remitidas como evidencia</t>
  </si>
  <si>
    <t>En el marco con el convenio con la Universidad Cooperativa de Colombia UCC se llevaron a cabo dos espacios dirigidos a la población con discapacidad visual (Charla sobre economía solidaria y Lanzamiento de la colección Ciencia Inclusiva</t>
  </si>
  <si>
    <t>Piezas  visuales de convocatoria para redes sociales, video del parlamento Andino y enlaces de notas.  Listas de asistencia. 
PL: Se otorga avance  de acuerdo con las piezas audiovisuales remitidas como evidencia</t>
  </si>
  <si>
    <t xml:space="preserve">En el marco con el convenio con el Parlamento Andino, el  viernes 19 de agosto se desarrolló el encuentro “Letras en voz alta para personas con discapacidad visual", con la lectura de las biografías de algunas de estas primeras 106 mujeres de Bolivia, Chile, Colombia, Ecuador y Perú; Marruecos y Turquía y Argentina. 2. En alianza con la INPAHU (biblioteca) desarrolló la semana de la inclusión del 17 al 19 de agosto de 2022. El objetivo de la jornada está en los adjuntos.  </t>
  </si>
  <si>
    <t>Organización del evento Lectura en Voz alta con Parlamento Andino para el 19 de agosto.  Impresión y planeación de evento</t>
  </si>
  <si>
    <t>CARTA DE MOTIVACIÓN Y OBJETIVO DEL EVENTO PARA VINCULARNOS Y APOYAR LA DIVULGACIÓN</t>
  </si>
  <si>
    <t>Gestión para una aproximación al arte  para una exposición que se desarrollará en el Planetario Distrital con la participación de la Liga Colombiana de Autismo (LICA), la Red Distrital de Referentes de Discapacidad y la Universidad Uniminuto. El evento  se realizará entre 1ro de agosto al 30 de septiembre de 2022.</t>
  </si>
  <si>
    <t>ACTA DE LA REUNIÓN CON FECHAS ESTABLECIDAS</t>
  </si>
  <si>
    <t xml:space="preserve">Se gestionó la semana de la inclusión con la Universidad INPAHU </t>
  </si>
  <si>
    <t>Informe elaborado de los 3 espacios gestionados para promover el tema de acceso a la cultura para personas con discapacidad visual</t>
  </si>
  <si>
    <t xml:space="preserve">Gestionar tres espacios para promover el tema de acceso a la cultura para personas con discapacidad visual  </t>
  </si>
  <si>
    <t>Realizar exposiciones para personas con discapacidad visual y público en general en la sala multisensorial</t>
  </si>
  <si>
    <t>INFORMES DE EXPOSICIONES Y  PUBLACIONES DE  PÁGINA INCI 1.https://inci.gov.co/ayudas-tactiles-en-ciencias-sociales-para-estudiantes-con-discapacidad-visual                                                                                                                                                            2.https://inci.gov.co/reconocimiento-de-la-fauna-colombiana</t>
  </si>
  <si>
    <t xml:space="preserve"> Exposición 2: Ayudas táctiles en Ciencias sociales para estudiantes con discapacidad visual.                                     Exposición 3:  Reconocimiento de la fauna colombiana</t>
  </si>
  <si>
    <t>https://invisibles.site/</t>
  </si>
  <si>
    <t xml:space="preserve">Se realizó 1 reunión (U. Autónoma de Bucaramanga ) para solicitar autorización de publicación de la exposición virtual INVISIBLES que es un proyecto creado por la artista visual Laura Lucía Serrano, que parte del interés de crear piezas artísticas acerca de fauna colombiana, dirigidas a personas con y sin discapacidad visual. Procura generar un sentido de identidad y pertenencia con nuestra fauna a partir de la experiencia con las piezas creadas.  </t>
  </si>
  <si>
    <t>Documento bases del concurso para personas con discapacidad visua</t>
  </si>
  <si>
    <t xml:space="preserve">Se continúa en la gestión junto a la Fundación ColCree. Se desarrollaron 2 reuniones virtuales para la revisión del documento sobre  la exposición itinerante "así se construye memoria"  </t>
  </si>
  <si>
    <t>Piezaa visuales de convocatoria y nota en el boletín INPULSO.</t>
  </si>
  <si>
    <t>Estamos en la face de convocatoria de obras de artistas ciegos y con baja visión para la exposición itinerante "así se construye memoria"  que se desarrollará  Junto a la Fundación Colcree y el Ejército Nacional-</t>
  </si>
  <si>
    <t>Acta de reunión</t>
  </si>
  <si>
    <t>Junto a la Fundación Colcree se desarrolló la primera reunión para la gestión y puesrta en marcha de la exposición itinerante "así se construye memoria"  El pasado 25 de agosto de 2022 en las instalaciones del Canton Norte del Ejército Nacional</t>
  </si>
  <si>
    <t xml:space="preserve">INFORME DE EXPOSICIÓN Y PUBLACIÓN PÁGINA INCI https://inci.gov.co/prohibido-no-tocar-el-arte-y-la-naturaleza  </t>
  </si>
  <si>
    <t>Nombre: Prohibido no tocar el arte y la naturaleza. Una exhibición junto a la Asociación TEArte que permite a los visitantes utilizar las manos y sentir cada detalle de las maletas ‘IncluSientes’ una serie de elementos multisensoriales que incluyeron elementos táctiles, auditivos y olfativos para permitir una aproximación al arte y la naturaleza. Algunas también incluyeron versiones en 3D en alto relieve de algunas de las obras de la exposición “Artistas Autistas” que próximamente se realizará en el Planetario Distrital de Bogotá.</t>
  </si>
  <si>
    <t xml:space="preserve">Se llevó a cabo la segunda  reunión con Gilberto E. Mendoza Barón. Museólogo, museógrafo. Paleoartista, reconstrucciones de  fauna. Se hizo trabajo de validación del material y piezas que se usarán en la primera expósición con el prototipo de caja marina, que ya está lista está, la de ambiente de bosquel, los minerales, fósiles y cráneos de animales domésticos.  La exposición se llevará a cabo el 8 de JULIO. </t>
  </si>
  <si>
    <t xml:space="preserve">Se llevó a cabo primera reunión con Gilberto E. Mendoza Barón. Museólogo, museógrafo. Paleoartista, reconstrucciones de  fauna. Se hizo trabajo de validación del material y piezas que se usarán en la primera expósición con el prototipo de caja marina, que ya está lista está, la de ambiente de bosquel, los minerales, fósiles y cráneos de animales domésticos. </t>
  </si>
  <si>
    <t>Se llevó a cabo primera reunión con artista plástica de la UNAB y se estableció compromiso de exposición virtual para el cierre del año. Nombre de la exposición: Invisbles</t>
  </si>
  <si>
    <t>Número de exposiciones temporales para personas con discapacidad visual realizadas</t>
  </si>
  <si>
    <t>Realizar las exposiciones temporales para personas con discapacidad visual</t>
  </si>
  <si>
    <t>Documennto informe</t>
  </si>
  <si>
    <t>Se desarrolla informe solicitado del trimestre</t>
  </si>
  <si>
    <t>ESTE MES NO APLICA ENTREGA DE INFORM</t>
  </si>
  <si>
    <t>Se desarrolla informe solicitado del trimestre.</t>
  </si>
  <si>
    <t xml:space="preserve">ESTE MES NO APLICA ENTREGA DE INFORME - PRÓXIMO </t>
  </si>
  <si>
    <t xml:space="preserve">AL DÍA </t>
  </si>
  <si>
    <t>Se anexa el INFORME DETALLADO</t>
  </si>
  <si>
    <t xml:space="preserve">Se entrega primer informe </t>
  </si>
  <si>
    <t>Enero de 2023</t>
  </si>
  <si>
    <t>Número de informes trimestrales del servicio de la biblioteca virtual para ciegos elaborados</t>
  </si>
  <si>
    <t>Elaborar un informe trimestral de la producción y uso del servicio de la biblioteca virtual para ciegos</t>
  </si>
  <si>
    <t>Producir y publicar en formatos accesibles documentos para personas con discapacidad visual</t>
  </si>
  <si>
    <t xml:space="preserve">PLAN OPERATIVO ACTUALIZADO </t>
  </si>
  <si>
    <t>Avance (15 LIBROS DE ESTRUCTURADORAS Y 20 DEL FUNCIONARIO JOHN JAIRO JIMÉNEZ)</t>
  </si>
  <si>
    <t xml:space="preserve"> Avance (34 LIBROS DE ESTRUCTURADORAS Y 20 DEL FUNCIONARIO JOHN JAIRO JIMÉNEZ)</t>
  </si>
  <si>
    <t xml:space="preserve"> Avance (34 LIBROS DE ESTRUCTURADORAS Y 30 DEL FUNCIONARIO JOHN JAIRO JIMÉNEZ)</t>
  </si>
  <si>
    <t>Listado de libros reportados por cada estructurador.</t>
  </si>
  <si>
    <t>Avance (34 DE ESTRUCTURADORAS Y 4 DE JOHN JAIRO JIMÉNEZ)</t>
  </si>
  <si>
    <t xml:space="preserve">Avance </t>
  </si>
  <si>
    <t>Este proceso se inició desde enero, una vez se contrataron las personas encargadas de la estructuración.</t>
  </si>
  <si>
    <t xml:space="preserve">Número de documentos de la biblioteca virtual producidos y catalogados </t>
  </si>
  <si>
    <t xml:space="preserve">Producir y catalogar documentos en formatos digitales accesibles para la Biblioteca Virtual </t>
  </si>
  <si>
    <t>HOJA DE SEGUIMIENTO DE TALLERES CENTRO CULTURAL NOVIEMBRE 2022</t>
  </si>
  <si>
    <t xml:space="preserve">(4 TALLERES DE INTERACCIÓN Y 1 BRAILLE)  </t>
  </si>
  <si>
    <t xml:space="preserve">(3 TALLERES DE INTERACCIÓN Y 1 BRAILLE)  </t>
  </si>
  <si>
    <t>HOJA DE SEGUIMIENTO DE TALLERES CENTRO CULTURAL octubre 2022</t>
  </si>
  <si>
    <t>(4 TALLERES DE INTERACCIÓN - 6 TALLERES DE BRAILLE</t>
  </si>
  <si>
    <t>HOJA DE SEGUIMIENTO DE TALLERES CENTRO CULTURAL JULIO 2022</t>
  </si>
  <si>
    <t>(10 TALLERES DE INTERACCIÓN - 4 TALLERES DE BRAILLE)</t>
  </si>
  <si>
    <t>(11 TALLERES DE INTERACCIÓN - 5 TALLERES DE BRAILLE)</t>
  </si>
  <si>
    <t>(4 TALLERES DE INTERACCIÓN - 5 TALLERES DE BRAILLE:                                                           ALCALDÍA MAYOR 
ARCHIVO GENERAL DE LA NACIÓN, CAR, CORTE CONSTITUCIONAL 
INSTITUTO DISTRITAL DE TURISMO - PLANETARIO, COLJUEGOS
SECRETARIA DISTRITAL DE PLANEACIÓN, MINISTERIO DEL DEPORTE
PÚBLICO EN GENERAL )</t>
  </si>
  <si>
    <t>Hoja de seguimiento tallares 2022</t>
  </si>
  <si>
    <t xml:space="preserve"> (8 TALLERES DE INTERACCIÓN - 8 TALLERES DE BRAILLE: INVERSIONES TECNOGRÁFICAS, COGUA,SCOTIABANK, GIMNASIO CAMPESTRE LOS ALPES, SDP, COMPENSAR, CRC, FUNDACIÓN TERO LIÉVANO, IGAC, SDT, UNIVERSIDA DE ANTIOQUIA, FUNCIONARIOS INCI)</t>
  </si>
  <si>
    <t xml:space="preserve">     ( 10 talleres de interacciòn: CAR, COGUA, MINISTERIO MEDIO AMBIENTE, SAMSUNG, ARCHIVO GENERAL DE LA NACIÓN, AGENCIA AB InBev;  5 talleres de braille: CAR, CASA DE JUVENTUD BARRIOS UNIDOS E INSTITUCIONAL)</t>
  </si>
  <si>
    <t>Avance                                                                                   ( 7 talleres de interacciòn: IMDRI, NOTARIA 59, AGENCIA DE MINERIA, JARDÌN BOTÁNICO, MEN, TERMINAL DE TUNJA -  4 talleres de braille ùltimo viernes del mes 28 de Abril a público, COLEGIO CANAPRO, APC COLOMBIA)</t>
  </si>
  <si>
    <r>
      <t xml:space="preserve">Avance                                                                      </t>
    </r>
    <r>
      <rPr>
        <b/>
        <sz val="12"/>
        <rFont val="Arial"/>
        <family val="2"/>
      </rPr>
      <t xml:space="preserve">             (4 talleres de interacciòn:  IMDRI, SIC, CRC, JAVERIANA CALI-  3 talleres de braille ùltimo viernes del mes 25 de marzo a público, IMDRI y Bituima)</t>
    </r>
  </si>
  <si>
    <t xml:space="preserve">Avance                                                                                   (3 talleres de interacciòn: Agrosavia, Alcaldía de Buitima y SIC; 1 taller de braille ùltimo viernes del mes). </t>
  </si>
  <si>
    <t xml:space="preserve">Se desarrolló el primer taller de braille, el ùltimo viernes de enero. </t>
  </si>
  <si>
    <t>Talleres especializados realizados</t>
  </si>
  <si>
    <t>Ejecutar y hacer seguimiento al plan operativo de los talleres especializados relacionados con discapacidad visual</t>
  </si>
  <si>
    <t>Documento plan operativo 2022</t>
  </si>
  <si>
    <t xml:space="preserve">Cumplido </t>
  </si>
  <si>
    <t>Plan operativo  del centro cultural elaborado</t>
  </si>
  <si>
    <t>Elaborar el plan operativo del centro cultural (Talleres, documentos digitales y exposiciones)</t>
  </si>
  <si>
    <t>FORMATO CALIDAD DE EMISIÓN Y CALIDAD AL AIRE INCIRADIO SDT-125-PR-FM-0010 Versión 0001, FORMATO CALIDAD PRODUCTOS AUDIOVISUALES SDT-125-PR-FM-0011 Versión 0001, PROCEDIMIENTO PRODUCCIÓN DE CONTENIDOS AUDIOVISUALES SDT-125-PR-PD-0009 Versión 0001, PROCEDIMIENTO PRODUCCIÓN DE CONTENIDOS RADIALES SDT-125-PR-PD-0008 Versión 0001</t>
  </si>
  <si>
    <t>A partir del 13 de diciembre comienza a utilizarse el formato calidad producción audiovisual y radio.</t>
  </si>
  <si>
    <t>Se modifica los procedimientos de la emisora INCIRadio, y del centro Audiovisual se realiza el 3 de noviembre y se envía para aprobación.</t>
  </si>
  <si>
    <t>"PROCEDIMIENTO PRODUCCIÓN DE CONTENIDOS RADIALES SDT-125-PD-311 V 4"</t>
  </si>
  <si>
    <t xml:space="preserve">Se realizan dos reuniones para mejorar el formato de calidad del producto y se modifica los procedimientos de la emisora INCIRadio, el del centro Audiovisual se realizará el miércoles 03 de noviembre </t>
  </si>
  <si>
    <t>Se crea formato para verificar la calidad del producto para la emisora INCIRadio y el Centro Audiovisual.</t>
  </si>
  <si>
    <t>Se realiza actualización del modelo de procedimientos tanto de la emisora como del centro audiovisual.</t>
  </si>
  <si>
    <t>Se realiza actualización de los cronogramas de audio descripción  cronograma de audio descripción y el formato de producción y emisión de la emisora INCIRadio. Se incluye porcentaje de cumplimiento de meta para así determinar avance en la creación de videos y se actualiza el manual operativo tanto de INCIRadio como del Centro Audiovisual.</t>
  </si>
  <si>
    <t>Se realiza actualización de los cronogramas de audio descripción  cronograma de audio descripción y el formato de producción y emisión de la emisora INCIRadio.</t>
  </si>
  <si>
    <t>Se realizó actualización de los cronogramas de audio descripción  cronograma de audio descripción y el formato de producción y emisión de la emisora INCIRadio.</t>
  </si>
  <si>
    <t>CRONOGRAMA DE PRODUCCIÓN AUDIODESCRIPCIÓN 2022 ABRIL</t>
  </si>
  <si>
    <t>Se realizó actualización del cronograma de audio descripción, este formato pasó de ser anual a  mensual, evidenciando los avances porcentualmente frente a la meta pactada. En caso de requererirse se actualizarán los documentos.</t>
  </si>
  <si>
    <t>CRONOGRAMA DE PRODUCCIÓN AUDIODESCRIPCIÓN 2022 MARZO</t>
  </si>
  <si>
    <t>Se realizó actualización del cronograma de audio descripción, este formato pasó de ser anual a ser mensual mostrando los avances porcentualmente frente a la meta pactada. En caso de requererirse se actualizarán los documentos.</t>
  </si>
  <si>
    <t>Se hace  revisión con la servidora Martha Gómez y en marzo seguirá haciendose la actualización del mismo</t>
  </si>
  <si>
    <t>Se hizo revisión con la servidora Martha Gómez y en febrero se hará la actualización del mismo</t>
  </si>
  <si>
    <t>Actualizar los documentos del  SIG del proceso de producción radial y audiovisual y gestionar su migración al Sofware SIG</t>
  </si>
  <si>
    <t>Producción radial y audiovisual</t>
  </si>
  <si>
    <t>Se envía 10  capturas de pantalla con los programas montados al software de streaming, informe resumen PAA diciembre, además del formato registro de producción y emisión  y listado de producción radial y audiovisual de diciembre</t>
  </si>
  <si>
    <t>En el mes se realizan 27 piezas de producción y 71 programas</t>
  </si>
  <si>
    <t>Se envía 9  capturas de pantalla con los programas montados al software de streaming, informe resumen PAA noviembre, además del formato registro de producción y emisión  y listado de producción radial y audiovisual de noviembre.</t>
  </si>
  <si>
    <t>En el mes se realizan 26 piezas de producción y 86 programas</t>
  </si>
  <si>
    <t>Se envía 9  capturas de pantalla con los programas montados al software de streaming, informe resumen PAA octubre, además del formato registro de producción y emisión  y listado de producción radial y audiovisual de octubre.</t>
  </si>
  <si>
    <t>En el mes se realizan 17 piezas de producción y 79 programas</t>
  </si>
  <si>
    <t>Se envía 11  capturas de pantalla con los programas montados al software de streaming, informe resumen PAA septiembre, además del formato registro de producción y emisión  y listado de producción radial y audiovisual de septiembre.</t>
  </si>
  <si>
    <t>En el mes se realiza 14 piezas de producción y 106 programas</t>
  </si>
  <si>
    <t>Se envía 11 capturas de pantalla con los programas montados al software de streaming, informe resumen PAA agosto, además el formato registro de producción y emisión  y listado de producción radial y audiovisual de agosto</t>
  </si>
  <si>
    <t xml:space="preserve">En el mes se realiza 7 piezas de producción y 101 programas </t>
  </si>
  <si>
    <t>Se envía 9  capturas de pantalla con los programas montados al software de streaming, informe resumen PAA julio, además el formato registro de producción y emisión  y listado de producción radial y audiovisual de julio.</t>
  </si>
  <si>
    <t xml:space="preserve">En el mes se realiza 9 piezas de producción y 71 programas </t>
  </si>
  <si>
    <t>Se envía 8  capturas de pantalla con los programas montados al software de streaming, informe resumen PAA junio, además el formato registro de producción y emisión  y listado de producción radial y audiovisual de junio.</t>
  </si>
  <si>
    <t xml:space="preserve">En el mes se realiza 4 piezas de producción y 74 programas </t>
  </si>
  <si>
    <t>Se envía 8  capturas de pantalla con los programas montados al software de streaming, informe resumen PAA mayo, además el formato registro de producción y emisión  y listado de producción radial y audiovisual de mayo</t>
  </si>
  <si>
    <t xml:space="preserve">En el mes se realiza 21 piezas de producción y 78 programas </t>
  </si>
  <si>
    <t>Se envía 9 capturas de pantalla con los programas montados al software de streaming, informe resumen PAA abril, además el formato registro de producción y emisión  y listado de producción radial y audiovisual de abril</t>
  </si>
  <si>
    <t xml:space="preserve">En el mes se realiza 8 piezas de producción y 65 programas </t>
  </si>
  <si>
    <t>Se envía 8 capturas de pantalla con los programas montados al software de streaming, informe resumen PAA marzo, además el formato registro de producción y emisión  y listado de producción radial y audiovisual de marzo</t>
  </si>
  <si>
    <t xml:space="preserve">En el mes se realiza 23 piezas de producción y 81 programas </t>
  </si>
  <si>
    <t>Se envía 1 captura de pantalla con los programas montados al software de streaming, informe resumen PAA enero, además el formato registro de producción y emisión  y listado de producción radial y audiovisual de enero</t>
  </si>
  <si>
    <t xml:space="preserve">En el mes se realiza 9 piezas de producción y 8 programas </t>
  </si>
  <si>
    <t>Seguimiento de los programas emitidos realizado</t>
  </si>
  <si>
    <t xml:space="preserve">Realizar el seguimiento de los contenidos radiales </t>
  </si>
  <si>
    <t>Fortalecer las condiciones de actores públicos y privados para la inclusión de las personas con discapacidad visual</t>
  </si>
  <si>
    <t>Direccionamiento Estratégico y Planeación
Gestión con Valores para Resultados</t>
  </si>
  <si>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</si>
  <si>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t>Objetivo 4: Garantizar una educación inclusiva, equitativa y de calidad y promover oportunidades de aprendizaje durante toda la vida para todos
Objetivo 10: Reducción de las desigualdades</t>
  </si>
  <si>
    <t>Se envía formato de producción y emisión   con los códigos correspondientes</t>
  </si>
  <si>
    <t>En el mes se realiza 71  programas</t>
  </si>
  <si>
    <t>Se envía formato de producción y emisión actualizado hasta el 29 de octubre  con los códigos correspondientes
PL: Se suman 10 unidades mas susstetadas por el lider por diferencias durante el registro del año</t>
  </si>
  <si>
    <t xml:space="preserve">En el mes se realiza 86  programas </t>
  </si>
  <si>
    <t>Se envía formato de producción y emisión actualizado hasta el 28 de octubre  con los códigos correspondientes</t>
  </si>
  <si>
    <t xml:space="preserve">En el mes se realiza 78 programas y 1 el foro del Braille </t>
  </si>
  <si>
    <t>Se envía formato de producción y emisión con los códigos correspondientes
PL: Revisar consolidado en cifra total vs evidencia</t>
  </si>
  <si>
    <t xml:space="preserve">En el mes se realiza 106 programas no se realizan eventos. </t>
  </si>
  <si>
    <t>En el mes se realiza 100 programas y 1 evento: Foro Peatones Ciegos</t>
  </si>
  <si>
    <t>Se envía formato de producción y emisión con los códigos correspondientes
PL: Se incluye un faltante de marzo</t>
  </si>
  <si>
    <t>En el mes se realiza 69 programas y 2 eventos: Cumpleaños INCI 67 y Balance agenda Legislativa</t>
  </si>
  <si>
    <t>Se envía formato de producción y emisión con los códigos correspondientes</t>
  </si>
  <si>
    <t xml:space="preserve">En el mes se realiza 72 programas y 2 eventos: segunda vuelta, y cumpleaños inciradio </t>
  </si>
  <si>
    <t>En el mes se realiza 78 programas y 4 eventos: elecciones, accesibilidad, día del docente y foro de empleo.</t>
  </si>
  <si>
    <t xml:space="preserve">En el mes se realiza 65 programas y 2 eventos: Día del niño y día del idioma.  </t>
  </si>
  <si>
    <t xml:space="preserve">En el mes se realiza 81 programas y 3 eventos: Día de la  baldosa podotácti, Foro cero discriminación y Conversatorio electoral </t>
  </si>
  <si>
    <t>En el mes se realiza 69 programas, y un evento del Proyecto Cero</t>
  </si>
  <si>
    <t>En el mes se realiza 8 programas, se van reactivando los programas conforme van regresando de vaciones los diferentes equipos de trabajo.</t>
  </si>
  <si>
    <t>Número de contenidos radiales emitidos</t>
  </si>
  <si>
    <t xml:space="preserve">Realizar la grabación y emisión de los programas </t>
  </si>
  <si>
    <t>Parrilla 2022 Listado 36 programas con participantes parrilla y novedades actualizado 19 diciembre  2022
PL:  El prorama INCI mundialista se registro como avance en el mes de noviembre</t>
  </si>
  <si>
    <t>Desde el 21 noviembre hasta el lunes 19 de diciembre se emite el programa INCI Mundialista, este espacio saldrá del aire y volverá la jornada de película al medio día</t>
  </si>
  <si>
    <t>Parrilla 2022 Listado 35 programas con participantes parrilla y novedades actualizado 29 noviembre  2022</t>
  </si>
  <si>
    <t xml:space="preserve">A partir del 21 de noviembre y hasta el 19 de diciembre se emitirá el programa INCIMundialista la mejor información del mundial, los datos curiosos, las mejores historias, los marcadores y todos los por mayores del Mundial Catar 2022. Este espacio se emite de lunes a viernes a la 1 de la tarde.						
			</t>
  </si>
  <si>
    <t>Parrilla INCIRadio septiembre 2022 en formato Excel</t>
  </si>
  <si>
    <t>A partir de octubre Brailleando Ando contará con un nuevo horario, este es el viernes a las 9 de la mañana y Desde el 27 de octubre hasta el 30 de octubre  la parrilla cambiará para darle paso al festival de cine para ciegos, este estará desde las 9 am hasta la 3 de la tarde y desde las 6 de la tarde hasta las 12 de la noche, desde el 31 la programación será la habitual.</t>
  </si>
  <si>
    <t>Parrilla INCIRadio agosto 2022 en formato Excel</t>
  </si>
  <si>
    <t xml:space="preserve">En el mes de septiembre entró a la parrilla el programa Ciudad al tacto,  a partir del  17 de septiembre  contará con la emisión principal los  sábados a las 3 de la tarde y repetirá el  lunes a las 12 del medio día, martes 11 de la noche y el viernes a las cinco de la mañana  </t>
  </si>
  <si>
    <t>En el mes de agosto se toma la decisión  de repetir el programa Mañanas INCI, el espacio inicialmente sonará a las cuatro de la mañana y se volverá a emitir  a las siete de la mañana del mismo día.</t>
  </si>
  <si>
    <t>Parrilla INCIRadio junio 2022 en formato Excel</t>
  </si>
  <si>
    <t xml:space="preserve">En el mes de julio se pacta horario semanal para reactivar Mañanas INCI que estará dirigido y locutado por el equipo principal de INCIRadio (Carlos, Adriana, Camilo, Nicolás y Henry) cada uno de ellos estará un día a la semana presentando el espacio. Este se emitirá de lunes a viernes a las 7 de la mañana. </t>
  </si>
  <si>
    <t>En el mes de junio se pacta horario para un nuevo espacio que se llamará Spinoff  y hará parte de la parrila de INCIRadio, este espacio será presentado por Adriana Pardo</t>
  </si>
  <si>
    <t>Parrilla INCIRadio mayo 2022 en formato Excel</t>
  </si>
  <si>
    <t>En el mes de mayo  INCIMovies deja de ser de dos horas y pasa a una hora, para darle espacio a un nuevo programa que se lanzará en junio 15</t>
  </si>
  <si>
    <t>Parrilla INCIRadio abril 2022 en formato Excel</t>
  </si>
  <si>
    <t>En el mes de abril  se reactiva el programa de Café Cultural, este programa no había dado comienzo toda vez que se tenía que fortalecer el nuevo equipo, a partir de la fecha y luego de una reunión con subdirección se acuerda el reinicio del espacio.</t>
  </si>
  <si>
    <t>Parrilla inciradio marzo 2022 en formato Excel</t>
  </si>
  <si>
    <t>En el mes de marzo  se reactiva el programa de Acceso Inclusivo, este programa no había dado comienzo toda vez que se debía dar cumplimiento a  los video que estaban pendientes, a partir de la fecha y luego de una reunión con subdirección se acuerda el reinicio del espacio.</t>
  </si>
  <si>
    <t>Adjunto listado de producción audiovisual febrero  2022 documento Excel y evidencia producción radial y audiovisual febrero</t>
  </si>
  <si>
    <t>EnEn el mes de febrero sale del aire Salud Emocional y le da paso al programa el Backstage MARTES 10 AM, VIERNES 5 PM, MIERCOLES 4 AM, SABADO 9 PM</t>
  </si>
  <si>
    <t>formato responsabiilidades y parrilla inciradio enero 2022 en formato Excel</t>
  </si>
  <si>
    <t>En el mes de enero se reactivan las grabaciones luego de realizar la contratación del equipo base,  hasta la fecha los programas siguen iguales. Para esta entrega hago envío del formato de responsabilidades donde se incluye la forma de participar del equipo de INCIRadio en cada uno de estos espacios.</t>
  </si>
  <si>
    <t>Parrilla de programación de INCI Radio actualizada</t>
  </si>
  <si>
    <t>Actualizar la Parrilla de programación de INCI Radio</t>
  </si>
  <si>
    <t>Adjunto envío "CRONOGRAMA DE PRODUCCIÓN AUDIODESCRIPCIÓN 2022 Diciembre" y listado de producción audiovisual diciembre 2022 documento excel y evidencia producción radial y audiovisual diciembre</t>
  </si>
  <si>
    <t xml:space="preserve">En el mes de Diciembre comienza la producción de tres videos de empleabilidad para entregarlos en el mes de enero con su respectiva animación. Se hace entrega del video de rendición de cuentas versión 2022. </t>
  </si>
  <si>
    <t>Adjunto envío "CRONOGRAMA DE PRODUCCIÓN AUDIODESCRIPCIÓN 2022 NOVIEMBRE"  y listado de producción audiovisual noviembre 2022 documento excel y evidencia producción radial y audiovisual noviembre.</t>
  </si>
  <si>
    <t xml:space="preserve">En el mes de noviembre no se entrega ningún video toda vez que quedan en producción varios videos que tienen mucha producción y que se publicarán en los meses de diciembre y enero. </t>
  </si>
  <si>
    <t>Adjunto envío "CRONOGRAMA DE PRODUCCIÓN AUDIODESCRIPCIÓN 2022 OCTUBRE" con la inclusión  de 9 videos  y listado de producción audiovisual octubre 2022 documento excel y evidencia producción radial y audiovisual octubre.</t>
  </si>
  <si>
    <t xml:space="preserve">En el mes de octubre se proyecta para cumplir la meta anual  11 videos, el equipo del Centro Audiovisual realiza  9 piezas informativas, alcanzando la meta mensual en un 82 % . Se realiza un video con los 6 recomendados de la biblioteca virtual para ciegos mes de octubre, 1 video conmemorativo del día del bastón blanco,  1 video del día mundial de la visión, video del día del patrimonio audiovisual explicando la audio descripción.  4 videos de accesibilidad del sistema operativo Windows, 1 video de Gestión Institucional sobre Participación e incidencia política. </t>
  </si>
  <si>
    <t>Adjunto envío "CRONOGRAMA DE PRODUCCIÓN AUDIODESCRIPCIÓN 2022 SEPTIEMBRE" con la inclusión  de 11 videos  y listado de producción audiovisual septiembre 2022 documento excel y evidencia producción radial y audiovisual septiembre.</t>
  </si>
  <si>
    <t>En el mes de septiembre se proyecta para cumplir la meta anual  6 videos, el equipo del Centro Audiovisual realiza 11 piezas informativas, cumpliendo la meta mensual en un 183%. Se realiza un video con los 6 recomendados de la biblioteca virtual para ciegos mes de septiembre, 4 videos promo de INCIRadio de 4 videos promocionales emisora: Especial Bitacora INCIRADIO, Una cita con el Doc INCIRADIO, Brailleando Ando INCIRADIO, Maratoneando INCIRADIO;   2 videos educación: taller de capacitación kit de familia, estimulación de 0 a 7 años.  y  1 video accesibildad Uso de la Calculadora de Windows con lector de pantalla - INCI, 3 videos ley braille: Colombia aprende Carlos Parra INCI, Capsula 1 Ley 2265 Carlos Parra INCI, Capsula 2 Asesoría en educación inclusiva Carlos Parra - INCI</t>
  </si>
  <si>
    <t>Adjunto envío "CRONOGRAMA DE PRODUCCIÓN AUDIODESCRIPCIÓN 2022 AGOSTO" con la inclusión  de 10 videos  y listado de producción audiovisual agosto 2022 documento excel y evidencia producción radial y audiovisual agosto.</t>
  </si>
  <si>
    <t>En el mes de agosto  se proyecta para cumplir la meta anual  10 videos, el equipo del Centro Audiovisual realiza 10 piezas informativas, cumpliendo la meta mensual en un 100%. Se realiza un video con los 6 recomendados de la biblioteca virtual para ciegos mes de agosto, video relanzamiento Biblioteca Virtual para Ciegos,  videos promo de INCIRadio de Sábado de Película, Acceso Inclusivo, Usted tiene la palabra, Sábado de Película y Balón Sonoro;  y 3 videos sobre herramientas accesibles: Excel, Lectura de títulos e imágenes y Estructura y textos alternativos</t>
  </si>
  <si>
    <t>Adjunto envío "CRONOGRAMA DE PRODUCCIÓN AUDIODESCRIPCIÓN 2022 JULIO" con la inclusión  de 8 videos  y listado de producción audiovisual julio 2022 documento excel y evidencia producción radial y audiovisual julio.</t>
  </si>
  <si>
    <t xml:space="preserve">En el mes de julio se proyecta para cumplir la meta anual  4 videos, el equipo del Centro Audiovisual realiza 8 piezas informativas, cumpliendo la meta mensual en un 200%. Se realiza un video con los 6 recomendados de la biblioteca virtual para ciegos mes de julio, videos promo de INCIRadio de Interactuando con la Baja Visión, Tribuna INCI y Punto RPm;  videos del día de la independencia, video interno de habilidades socioemocionales y video promocional de los 67 años del INCI. </t>
  </si>
  <si>
    <t>Adjunto envío "CRONOGRAMA DE PRODUCCIÓN AUDIODESCRIPCIÓN 2022 JUNIO" con la inclusión  de 11 videos  y listado de producción audiovisual junio 2022 documento excel y evidencia producción radial y audiovisual junio..</t>
  </si>
  <si>
    <t>En el mes de junio se proyecta para cumplir la meta anual  7 videos, el equipo del Centro Audiovisual realiza 11 piezas informativas, cumpliendo la meta mensual en un 150%. Se realiza un video con los 6 recomendados de la biblioteca virtual para ciegos mes de junio, videos promo de INCIRadio de Entre amigas, Crecimiento Emocional, Bitácora, INCIMovies; videos del día del doblaje y donante de sangre, video rendición de cuentas Director ante el MEN; Tarjeta electoral para personas ciegas segunda vuelta y conversatorios segunda vuelta y elecciones.</t>
  </si>
  <si>
    <t>Adjunto envío "CRONOGRAMA DE PRODUCCIÓN AUDIODESCRIPCIÓN 2022 MAYO" con la inclusión  de 13 videos  y listado de producción audiovisual mayo 2022 documento excel y evidencia producción radial y audiovisual mayo.</t>
  </si>
  <si>
    <t>En el mes de mayo se proyecta para cumplir la meta anual  8 videos, el equipo del Centro Audiovisual realiza 13 piezas informativas, cumpliendo la meta mensual en un 130%. Se realiza un video con los 6 recomendados de la biblioteca virtual para ciegos, otro del día del maestro, agua, internet, reciclaje, accesibilidad web, Salud visual, Afrocolombianidad; programa Letras a Ciegas de INCIRadio, video interno del día del agua, video elecciones 2022, tarjeta electoral, y recomendaciones para votar.</t>
  </si>
  <si>
    <t>Adjunto envío "CRONOGRAMA DE PRODUCCIÓN AUDIODESCRIPCIÓN 2022 ABRIL" con la inclusión  de 10 videos  y listado de producción audiovisual abril 2022 documento excel y evidencia producción radial y audiovisual abril.</t>
  </si>
  <si>
    <t xml:space="preserve">En el mes de abril se proyecta para cumplir la meta anual  8 videos, el equipo del Centro Audiovisual realiza 10 piezas informativas, cumpliendo la meta mensual en un 125%. Se realiza un video del día del agua, día de la tierra, día de la lengua,  día del perro guía, día del trabajo, también video informativo sobre le programa Las Cosas Al Derecho, conversatorios del día del idioma y día del niño; sumado a esto está también el video del servidor Público Carlos Pico. </t>
  </si>
  <si>
    <t>Adjunto envío "CRONOGRAMA DE PRODUCCIÓN AUDIODESCRIPCIÓN 2022 MARZO" con la inclusión  de 9 videos  y listado de producción audiovisual marzo 2022 documento excel y evidencia producción radial y audiovisual marzo.
PL: Se incluyen 8 faltantes del mes de febrero en marzo</t>
  </si>
  <si>
    <t>En el mes de marzo se proyecta para cumplir la meta anual  8 videos, el equipo del Centro Audiovisual realiza 9 piezas informativas, cumpliendo la meta mensual en un 113%. Se realiza un video del día de la mujer, otro informativo del día del glaucoma por solicitud de comunicaciones, 4 videos informativos de los programas de la emisora INCIRadio: Café cultural 2.0, URbano live, INCI Variedades, El camello. Un video del Centro Cultural de los 5 recomendados; un video del día del agua y  un video de la señal podotáctil.</t>
  </si>
  <si>
    <t>Avance de 9 videos: Se realiza un video de la historia de la radio, y 8 videos sobre la emisora INCIRadio según el plan de trabajo planteado por el equipo, en este se referencia los programas: INCINautas, La Voz Jurídica, Educación INCIRadio, Voces INCI, Libreta de Apuntes, Espacio Audio Descripción, Acción CIudadana y Conexión INCI</t>
  </si>
  <si>
    <t>Adjunto listado de producción audiovisual enero  2022 documento Excel y evidencia producción radial y audiovisual enero</t>
  </si>
  <si>
    <t>Avance de 1 video: Se realiza un video informativo sobre los 5 libros recomendados en febrero de la Biblioteca Virtual para Ciegos INCI</t>
  </si>
  <si>
    <t xml:space="preserve">Número de contenidos audiovisuales publicados </t>
  </si>
  <si>
    <t>Grabar, editar y publicar el contenido audiovisual</t>
  </si>
  <si>
    <t>Adjunto envío "CRONOGRAMA DE PRODUCCIÓN AUDIODESCRIPCIÓN 2022-2-2 ENERO" con la inclusión  de 1 video realizado para el mes de enero, dando así un avance del 8% de la meta final.</t>
  </si>
  <si>
    <t>Por sugerencia de la servidora de Planeación Martha Gómez se actualiza el formato para poder hacer un seguimiento más eficaz mes a mes y así poder darle cumplimiento a la meta anual, se realizó la reunión virtual el 26 de enero de 2022 donde se establecieron mes a mes el número de piezas a crear</t>
  </si>
  <si>
    <t>Cronograma para la producción de contenidos audiovisuales elaborado</t>
  </si>
  <si>
    <t>Elaborar el cronograma para la producción de contenidos audiovisuales</t>
  </si>
  <si>
    <t>Informe seguimiento  dotación</t>
  </si>
  <si>
    <t>Se entrega informe de dotación que da cuenta de la información recolectada en las 82  entidades  territoriales  certificadas, con un total de  115  instituciones  educativas  que  respondieron  el  formato de  seguimiento  durante  la  vigencia.</t>
  </si>
  <si>
    <t xml:space="preserve">Formatos de seguimiento  y archivo excel formulario  Google </t>
  </si>
  <si>
    <t>Seguimiento a las instituciones educativas  IE Cadena las Playas (Apartadó), IE El Cusiana (Tauramena – Casanare), IE Instituto Técnica empresarial  ITEY (Yopal), Alberto Lleras Camargo (Villavicencio), IE Brisas de Irique (Granada- Meta), IE José María Villegas, IE Narciso Cabal Salcedo (Guadalajara de Buga), IE Eduardo Carranza (Vichada), IE  Ricaurte, IE Integrado de Soacha (Soacha), IE Diosa Chía, IE Fonquetá (Chía), IE Técnica Agropecuaria San Ramón, IE Bicentenario (Funza), IE Tecnológico (Madrid), IE Antonio Nariño (Mosquera), IE  Liceo Integrado, IE Cundinamarca (Zipaquirá), IE Nuevo Horizonte, IE Eben Ezer (Fusagasugá), IE Santa Helana, IE  Nuevo Horizonte (Girardot), IE Manuel Ayala de Gaitán (Facatativá), IE Manuel Elkin Patarroyo, IE  Juan Manuel González (Dos quebradas), IE Juan Hurtado (Belén de Umbría – Risaralda), IE Lorencita Villegas de Santo (Santa Rosa de Cabal- Risaralda), IE Pablo Emilio Cardona, IE Escuela Normal Superior, IE José Antonio Galán (Pereira), IE  Olga González Arraut (Cartagena), IE San Mateo (Magangué), IE Nuestra Señora del Palmar, I.E. Cárdenas Mirriñao (Palmira), I.E. Escuela Normal Superior Indígena de Uribía (Uribia), I.E. Institución Educativa No 11 (Maicao), IE Isabel María Cuesta de Riohacha  (Riohacha), I.E. Colegio Republica de china (Bogotá), IE Pedro Luis Álvarez Correa (Caldas- Antioquía),   IE Josefina Muñoz(Rionegro), IE Escuela San José Obrero (Bello).</t>
  </si>
  <si>
    <t>Formato de seguimiento</t>
  </si>
  <si>
    <t xml:space="preserve">Seguimiento a las instituciones educativas IE Agrícola Guadalajara de Buga (Buga), IE Central de bachillerato integrado (Jamundí) IE Diocesano Jesús Adolescente (Buenaventura); IE Francisco José de Caldas (Arauca) </t>
  </si>
  <si>
    <t xml:space="preserve">Seguimiento a las instituciones educativas IE Seráfico, Inem Baldomiro Sanín Cano (Manizales), IE Escuela Normal de Ibagué, IE Winnipeg (Pitalito) IE Gerardo Díaz Jordán (Garzón- Huila), IE Tierra de Promisiones (Neiva), Liceo central de Nariño, IE Marco Fidel Súarez (Pasto), IE Rosa Florida (Arboleda- Nariño) IE Indígena San Juan (Ipiales), I.E Natania, IE Flowers Hill </t>
  </si>
  <si>
    <t xml:space="preserve">Seguimiento a las IE Gonzalo Suarez Rendon (Tunja), IE Nacionalizado la Presentación, IE Santo Tomás (Duitama), IE Magdalena, San Martín de Tours (Sogamoso), IE Técnica y Académica Antonio Nariño (Villa de Leiva-Boyacá) Liceo Nacional José Joaquín Casas( Chiquinquirá- Boyacá) IE Sochaquirá Abajo(Guayatá- Boyacá), Homeschool (Envigado), IE Ciudad Nuevo Occidente, Juan de  Dios (Medellín), IE Esteban  Ochoa (Itagüí), Centro de Desarrollo Rural – CDR (San José  del  Guaviare, IE Seráfico, E Leonardo Davicci (Manizales), IE  Bartolomé Mitre (Chichina-Caldas), IE Instituto Tecnológico Popular de la Costa (Tumaco-Nariño) </t>
  </si>
  <si>
    <t xml:space="preserve">Seguimiento a las IE Francisco del Rosario Vela, San Juan Bosco, Escuela Normal Superior Marceliano Eduardo Canyes Santacana, INEM José Eustasio Rivera (Leticia – Amazonas). IE Antonia Santos, IE La Magdalena, IE Simón Bolívar (Barranquilla) IE Mesolandia (Malambo), IE Técnica Comercial e Industrial Palmar de Varela (Palmar de Varela- Atlántico), IE Comercial de Sabanagrande (Sabanagrande- Atlántico), IE Francisco José de Caldas (Soledad).  </t>
  </si>
  <si>
    <t xml:space="preserve">Seguimiento a las IE Alfonso López Pumarejo (cartago), IE Inmaculada Concepción (Candelaria-Valle del cauca), IE Alfredo Posada Correa (Pradera- Valle del Cauca), IE Maria Antonia Ruíz (Tuluá), IE Moderna (Tuluá), IE República de Israel (Santiago de Cali), IE Consuelo Araujo (Valledupar), IE José Eugenio Martínez (Valledupar), IE Manuel Torres (San Diego- Cesar), IE Cervantes (Morelia-Caquetá), IE Gabriela Mistral (Belén de los Andaquies- Caquetá), IE Bautista La Salle (Florencia), Chester Palmer School (Barrancabermeja) IE El castillo (Barrancabermeja), IE Diego Hernández  de Gallego  (Barrancabermeja),IE Ciudadela Educativa del Magdalena Medio(Barrancabermeja), IE Heraclio Mena (Apartado), IE IMPES (Sincelejo), IE San Vicente de Paul (Sincelejo)  IE San Vicente de  Cavides (Ovejas- Sucre), IE San José  (Circasia - Quindío), IE Sagrado Corazón de  Jesús (Finlandia- Quindío)  </t>
  </si>
  <si>
    <t>Seguimiento a la IE Normal Superior Manuel Cañizalez (Quibdó), IE Cecilia de Lleras (Montería), IE Las Llanadas (Sahagún), IE Divino niño (San Pelayo), Instituto Técnico Agrícola e IE Antonio de la Torre y Miranda (Lorica).</t>
  </si>
  <si>
    <t xml:space="preserve">Seguimiento a las instituciones educativas  Nuestra Señora del Carmen (Villa Garzón)   Institución educativa Puerto Limón  (Puerto Limón) </t>
  </si>
  <si>
    <t>No se planearon actividades para este mes</t>
  </si>
  <si>
    <t>Número de instituciones a las cuales se les realizó seguimiento de la dotación de libros y textos en braille y material en relieve y macrotipo y/o en formato digital accesible</t>
  </si>
  <si>
    <t>Realizar seguimiento a la dotación de libros y textos en braille y material en relieve y macrotipo y/o en formato digital accesible de las instituciones del año 2021 y 2022</t>
  </si>
  <si>
    <t xml:space="preserve">Grupo Educación
</t>
  </si>
  <si>
    <t xml:space="preserve">Resolución </t>
  </si>
  <si>
    <t>Se doto de libros y textos en sistema braille y material en relieve y macrotipoa  159  instituciones educativas, y 16 instituciones que atienden personas con discapacidad visual</t>
  </si>
  <si>
    <t>Se doto de libros y textos en sistema braille y material en relieve y macrotipoa 133 instituciones educativas.</t>
  </si>
  <si>
    <t>Resolución de  dotación</t>
  </si>
  <si>
    <t>Proyección de resolución para realizar dotación a IE</t>
  </si>
  <si>
    <t xml:space="preserve">Se doto de libros y textos en sistema braille y material en relieve y macrotipoa 115 instituciones educativas  </t>
  </si>
  <si>
    <t xml:space="preserve">Se proyectó resolución de  dotación y descarga de kti en almacen de 133 instituciones educativas </t>
  </si>
  <si>
    <t>Resoluciones</t>
  </si>
  <si>
    <t xml:space="preserve">Dotación del Kit de familia  a  10 Instituciones educativas- Dotacióncon libros y textos en sistema braille y material en relieve y macrotipo  a 37 Instituciones educativas </t>
  </si>
  <si>
    <t xml:space="preserve">Dotación a noventa y tres Instituciones educativas del Kit de familia </t>
  </si>
  <si>
    <t xml:space="preserve">Se rrealizo  dotación a 100m Instituciones educativas  28 de estas  eran  de la resolución del año pasao  </t>
  </si>
  <si>
    <t xml:space="preserve">No se planearon actividades para este mes  </t>
  </si>
  <si>
    <t xml:space="preserve">Número de instituciones dotadas con libros y textos en sistema braille y material en relieve y macrotipo y/o en formato digital. </t>
  </si>
  <si>
    <t xml:space="preserve">Seleccionar y dotar a las instituciones  que atiendan personas con discapacidad visual con libros y textos en sistema braille y material en relieve y macrotipo y/o en formato digital. </t>
  </si>
  <si>
    <t xml:space="preserve">No aplica
PL: Se verifica el listado de titulos entregados para la producción se otorga avance   
</t>
  </si>
  <si>
    <t xml:space="preserve">De los 15  títulos  solicitados  a las 12  editoriales  solo  una de  ellas  no entregó  archivos,  se  realizará   la  producción  de 200 ejemplares  de  8  títulos  en tinta  ejemplares   y  5  títulos  en  formato digital que  serán  ubicados  en la  Biblioteca  para  Ciegos  INCI. </t>
  </si>
  <si>
    <t xml:space="preserve">Se realizó reunión el 17 de noviembre en donde el MEN presentó el operador “Utilibros”; como compromiso el MEN envió al operador el listado de los 15 títulos propuestos por el INCI para producción en Braille-tinta, formato digital, así como la carta de intención a las 12 editoriales en donde se especifican las condiciones de entrega y producción de este material por parte de cada editorial y del INCI. Se programa reunión de seguimiento el 30 de noviembre la cual no fue posible realizar, aun así, el operador Utilibros envía a la imprenta INCI un archivo en donde se evidencian la gestión realizada por este operador para la adquisición de los archivos de cada uno de los títulos.  </t>
  </si>
  <si>
    <t xml:space="preserve">De acuerdo con el listado de 110 títulos, enviados por el Plan  Nacional de  Lectura  y  Escritura  se  hizo  la selección  de  15  títulos , de ellos  5  se seleccionaron para ser  impresos  en  tinta-macrotipo -  Braille  y  10  títulos para ser estructurados  y ubicados  en la  biblioteca  para  ciegos, en estos  momentos  el PNLE y el operador  están enviando  los  oficios  a  las  editoriales  para que  confirmen  si entregan los  archivos  editables  al  INCI.  </t>
  </si>
  <si>
    <t xml:space="preserve">Junto con la imprenta se revisaron cinco títulos del  Plan Nacional de Lectura y escritura para que el MEN solicite al operador del PNL la entrega por parte de las editoriales  los  archivos editables  para ser producidos  por la  imprenta  del INCI. </t>
  </si>
  <si>
    <t>Número de títulos adquiridos</t>
  </si>
  <si>
    <t>Gestionar la adquisición de títulos de lectura para personas con discapacidad visual con el Ministerio de Educación Nacional</t>
  </si>
  <si>
    <t>Seguimieto según crononograma Actualización migración documentos  SIG</t>
  </si>
  <si>
    <t>carpeta SIG</t>
  </si>
  <si>
    <t>se actualizó la "caracterización proceso Comunicaciones" y "política de comunicación corporativa"</t>
  </si>
  <si>
    <t>Actualizar los documentos del  SIG del proceso de comunicaciones y gestionar su migración al Sofware SIG</t>
  </si>
  <si>
    <t xml:space="preserve"> Comunicaciones</t>
  </si>
  <si>
    <t xml:space="preserve">https://inci.gov.co/blog/cuide-sus-ojos-en-esta-navidad             https://inci.gov.co/blog/el-inci-conmemora-el-dia-de-la-discapacidad         https://inci.gov.co/blog/inciradio-la-emisora-del-mundial-en-el-2022       </t>
  </si>
  <si>
    <t>se realizaron 4 campañas en el mes de diciembre, rendición de cuentas, día de la discapacidad, INCI Mundialista humanos y la campaña de salud visual, cero polvora y alcohol adulterado.</t>
  </si>
  <si>
    <t>Presentaciòn Rendiciòn de cuentas</t>
  </si>
  <si>
    <t>Acorde informe de rendición de cuentas se registra el avance de campañas para este mes</t>
  </si>
  <si>
    <t>Plan de Comunicaciones 2022.xlsx.   https://inci.gov.co/blog/el-inci-conmemora-el-dia-de-la-vision-traves-del-cuidado-ocular.      https://inci.gov.co/blog/el-baston-blanco-un-instrumento-seguro-para-la-discapacidad-visual.      https://inci.gov.co/blog/el-patrimonio-audiovisual-un-legado-para-las-nuevas-generaciones</t>
  </si>
  <si>
    <t>Día de la Visión, Bastón Blanco y Festival de Cine para Ciegos</t>
  </si>
  <si>
    <t>https://institutonacionalparaciegos-my.sharepoint.com/:x:/r/personal/comunicaciones_inci_gov_co/_layouts/15/Doc.aspx?sourcedoc=%7B428A328C-2AC1-4F9E-8E0F-F0AF391CE6B9%7D&amp;file=Plan%20de%20Comunicaciones%202022.xlsx&amp;action=default&amp;mobileredirect=true</t>
  </si>
  <si>
    <t xml:space="preserve"> se trabajaron estas campañas en el mes:Cursos elearning- Tips ofertas laborales - educación en las regiones - imprenta nuevos títulos - Sugerencias Biblioteca - expectativa Rendición de cuentas - Campaña acceso a la información, de las cuales 3 son nuevas </t>
  </si>
  <si>
    <t>https://institutonacionalparaciegos-my.sharepoint.com/:x:/r/personal/comunicaciones_inci_gov_co/_layouts/15/Doc.aspx?sourcedoc=%7B428A328C-2AC1-4F9E-8E0F-F0AF391CE6B9%7D&amp;file=Plan%20de%20Comunicaciones%202022.xlsx&amp;action=default&amp;mobileredirect=true                   https://www.inci.gov.co/blog/biblioteca-virtual-para-ciegos-8-anos-trabajando-por-la-inclusion               https://www.inci.gov.co/blog/capacitate-con-la-plataforma-de-aprendizaje-del-inci</t>
  </si>
  <si>
    <t xml:space="preserve"> </t>
  </si>
  <si>
    <t>https://inci.gov.co/blog/el-inci-conmemoro-67-anos-de-una-colombia-mas-incluyente                        https://inci.gov.co/index.php/blog/educacion-incluyente-para-todos                   https://inci.gov.co/blog/balance-de-legislatura-de-discapacidad-2021-2022</t>
  </si>
  <si>
    <t>3 campañas relacionadas con el aniverdsario del INCI, la dotación de material a bibliotecas y un balance sobre la legislatura 2021-2022</t>
  </si>
  <si>
    <t>https://inci.gov.co/blog/la-radio-incluyente-de-colombia-esta-de-aniversario             https://inci.gov.co/blog/el-19-de-junio-los-colombianos-con-discapacidad-visual-votaran-en-tarjeta-braille</t>
  </si>
  <si>
    <t>2 - Campaña de servicios de INCIRadio, tema: Aniversario INCIRadio,; Campaña de pedagogía electoral</t>
  </si>
  <si>
    <t>https://www.facebook.com/INCIColombia/photos/a.279112145496654/7519477461460050/?type=3           https://www.facebook.com/INCIColombia/photos/a.279112145496654/7522620667812396/?type=3         https://www.facebook.com/INCIColombia/photos/a.279112145496654/7483231065084690/?type=3           https://www.facebook.com/INCIColombia/photos/a.279112145496654/7453837508024046/?type=3             https://www.facebook.com/INCIColombia/photos/a.279112145496654/7429982693742861/?type=3</t>
  </si>
  <si>
    <t>se avanzó en 3 campañas nuevas y se profundizó en 3 más: campañas nuevas, Día del Maestro,Pedagogía electoral y accesibilidad web y se trabajo en las campañas inclusión laboral,  INCI sostenible y revista INCIDigital</t>
  </si>
  <si>
    <t>https://www.facebook.com/INCIColombia/photos/a.279112145496654/7351565098251288/?type=3  /  https://fb.watch/cYV__SC9SR/  -  Perro Guía: https://www.inci.gov.co/blog/dia-internacional-del-perro-guia-un-homenaje-su-labor-con-los-ciegos  /  https://www.facebook.com/INCIColombia/photos/a.279112145496654/7365849140156217/?type=3  /  https://www.facebook.com/INCIColombia/photos/a.279112145496654/7375043219236809/?type=3  -  Día del Niño: https://www.inci.gov.co/blog/celebra-el-dia-del-nino-con-el-inci  /  https://fb.watch/cYVPTeZTDQ/  /  https://www.facebook.com/INCIColombia/photos/a.279112145496654/7383089871765477/?type=3</t>
  </si>
  <si>
    <t>se adelantaron tres campañas: Campaña sobre el día del idioma, Campaña sobre el día del perro guía y campaña sobre INCINiños</t>
  </si>
  <si>
    <t>https://twitter.com/INCI_colombia/status/1507115042713399302.          https://twitter.com/INCI_colombia/status/1506697284209156102.        https://twitter.com/INCI_colombia/status/1504850832801546244.     https://twitter.com/INCI_colombia/status/1498734824839913479.       https://twitter.com/INCI_colombia/status/1498697720789409798</t>
  </si>
  <si>
    <t>dos campañas grandes, día de la cero discriminación enfocado desde (lenguaje inclusivo) y días del anden podotáctil, en la campaña de movilidad</t>
  </si>
  <si>
    <t>https://inci.gov.co/blog/el-inci-y-el-periodismo-incluyente                    https://inci.gov.co/blog/premio-internacional-para-inciradio.   https://fb.watch/bvxAPZTOAH/</t>
  </si>
  <si>
    <t>se realizaron dos campañas relacionadas al plan de comunicaciones : Lenguaje Inclusivo e INCIRadio en el marco del día del periodista además de conmemorar el día de la radio y el premio de INCIRadio Zero Project. A las dos campañas se les hizo cubrimeinto en redes sociales, se les dedicó la revista INCIDigital 138 y 139 respectivamente y a la premisación de INCIRadio se le hizo un conversatorio en Facebook live</t>
  </si>
  <si>
    <t>Campaña Braille en la revista número 137: https://inci.gov.co/blog/4-de-enero-celebremos-el-dia-del-braille    y en redes sociales: https://www.facebook.com/INCIColombia/photos/a.279112145496654/6949827228425079/.   Campaña educación en redes sociales: https://www.facebook.com/INCIColombia/photos/a.279112145496654/6919667134774422/</t>
  </si>
  <si>
    <t>Se realizaron dos camañas en enero: Iniciamos campaña sobre braille y sobre educación inclusiva</t>
  </si>
  <si>
    <t>Dicembre de 2022</t>
  </si>
  <si>
    <t xml:space="preserve">Número de campañas del plan de comunicaciones realizadas </t>
  </si>
  <si>
    <t xml:space="preserve">Ejecutar las campañas del plan de comunicaciones </t>
  </si>
  <si>
    <t>MC-01</t>
  </si>
  <si>
    <t>Fortalecer las entidades publicas y privadas para la atención de personas con discapacidad visual</t>
  </si>
  <si>
    <t>https://institutonacionalparaciegos-my.sharepoint.com/:f:/g/personal/comunicaciones_inci_gov_co/Eqrgso3yo7lDk2-hbZljNEABUyF6-rha4n-6WvykFIkz8g?e=0npmvN</t>
  </si>
  <si>
    <t>Se envió a planeación y se subió a un drive para hacer seguimiento</t>
  </si>
  <si>
    <t>Plan de comunicaciones elaborado</t>
  </si>
  <si>
    <t xml:space="preserve">Elaborar el plan de comunicaciones </t>
  </si>
  <si>
    <t>https://institutonacionalparaciegos-my.sharepoint.com/:x:/g/personal/webmaster_inci_gov_co/ETIJI6TUlUVJjw-PnRa0CLkBk9B-4Ff1MOGs5UlcBof-Cg</t>
  </si>
  <si>
    <t>se sumaron unos arreglos al portal de transparencia, se actualizó la información de la página de rendición de cuentas y se lanzó la página de educación</t>
  </si>
  <si>
    <t>https://institutonacionalparaciegos-my.sharepoint.com/:x:/g/personal/webmaster_inci_gov_co/ETIJI6TUlUVJjw-PnRa0CLkBk9B-4Ff1MOGs5UlcBof-Cg?rtime=cc4cyWbC2kg</t>
  </si>
  <si>
    <t>se desarrollaron nuevas páginas, sumando 22 portales a la página web del INCI, de las cuales ya se han entregado 18</t>
  </si>
  <si>
    <t>el avance se reflejo en la adaptación de la página de participa, aumentando a 71% el desarrollo del cronograma de lapágina web</t>
  </si>
  <si>
    <t>https://institutonacionalparaciegos-my.sharepoint.com/:x:/g/personal/webmaster_inci_gov_co/ETIJI6TUlUVJjw-PnRa0CLkBk9B-4Ff1MOGs5UlcBof-Cg?rtime=lHEcbAyR2kg</t>
  </si>
  <si>
    <t>se actualizaron contenidos de diferentes portales como de la imprenta, atención al ciudadano, y del Home, pendeintes de las últimas observaciones del equipo de educación para lanzar esta página</t>
  </si>
  <si>
    <t>Cronograma_2022 2.xlsx</t>
  </si>
  <si>
    <t>Secrearon nuevas páginas para dar soporte las campañas relacionadas a las nuevas leyes de gobierno, las dispocisiones y resoluciones actualizadas de la entidad y la primera exposición del Centro Cultural.</t>
  </si>
  <si>
    <t>https://institutonacionalparaciegos-my.sharepoint.com/:x:/g/personal/webmaster_inci_gov_co/ETIJI6TUlUVJjw-PnRa0CLkBk9B-4Ff1MOGs5UlcBof-Cg?rtime=G2xD38NI2kg</t>
  </si>
  <si>
    <t>se avanzó en la maquetación y producción de varias páginas del pertal, se programa su entrega en julio</t>
  </si>
  <si>
    <t>Se desarrollaron dos páinas nuevas, para los estadois electrónicos y para el montaje de los contenidos de educación de asistencia técnica además de un trabajo de acttualización del Blog del INCI</t>
  </si>
  <si>
    <t>se adjunta el cronograma de la página web con las actualizaciones a la fecha</t>
  </si>
  <si>
    <t>https://institutonacionalparaciegos-my.sharepoint.com/:x:/g/personal/webmaster_inci_gov_co/EYb8eLmrkytBn0eGKTFWg8AB5Mk6xB4WrnZeF-j5dfDuXg?e=4%3amY7Yat&amp;at=9</t>
  </si>
  <si>
    <t xml:space="preserve">Se avanzó en tres páginas nuevas del cronograma, en el traslado de información de la Emisora virtual INCIRadio  </t>
  </si>
  <si>
    <t>ya se envió el cronograma a planeación, estamos ajustando unas fechas de entrega de los portales de acuerdo a los nuevos planes de producción de la biblioteca y de asistencia técnica</t>
  </si>
  <si>
    <t>Se está desarrollando el plan con el contratista y está dentro de sus obligaciones a entregar en Febrero.</t>
  </si>
  <si>
    <t>Porcentaje de ejecución del cronograma para la actualización de los contenidos de los micrositios de la página web</t>
  </si>
  <si>
    <t>Ejecutar el cronograma para la actualización de los contenidos de los micrositios de la página web</t>
  </si>
  <si>
    <t>Seguimiento según crononograma Actualización migración documentos  SIG</t>
  </si>
  <si>
    <t>Actualizar los documentos del  SIG del proceso asistencia técnica y gestionar su migración al Sofware SIG</t>
  </si>
  <si>
    <t>Asistencia Técnica</t>
  </si>
  <si>
    <t>Informe de la validación</t>
  </si>
  <si>
    <t>Se realizo  la  validación, analisis e implementación  del   instrumento de caracterización de inclusión social laboral y productiva de la población con discapacidad visual en el Distrito de Barranquilla y su área Metropolitana  para fortalecer el proceso de empleabilidad</t>
  </si>
  <si>
    <t xml:space="preserve">Se entrega el informe que envio la universidad, el cual esta siendo en este momento  ajustado por la univerdidad de auerdo a las sugerencias del INCI para entregar el informe final
</t>
  </si>
  <si>
    <t xml:space="preserve">Se realizo la validación del instrumento por parte de la universidad metropolitana </t>
  </si>
  <si>
    <t>N.A para este mes en noviembre se entrega el informe final</t>
  </si>
  <si>
    <t>El convenio se encuentra en ejcución se hara la entrega del instrumento validado y la prueba piloto la primera semana de noviembre para el primer desembolso</t>
  </si>
  <si>
    <t>Convenio de asociación de la Univeridad Metropolitana - INCI en ejecución. La univeridad esta haciendo la validación del instrumento.</t>
  </si>
  <si>
    <t>Se esta a la espera de las polizas del convenio que se firmo con la Universidad Metropolitana para la validación del instrumento
Se iniciara la ejecución del convenio en septiembre</t>
  </si>
  <si>
    <t>Estudio previos aptobados y se estan realizando las accoiones adminidstrativa</t>
  </si>
  <si>
    <t xml:space="preserve">Se estan elaborando los estudios previos para realizar un convenio de asociación para el desarrollo de esta actividad </t>
  </si>
  <si>
    <r>
      <t xml:space="preserve">Informe de resultado de la validación, analisis e implementación del instrumento aplicado </t>
    </r>
    <r>
      <rPr>
        <b/>
        <sz val="12"/>
        <color theme="1"/>
        <rFont val="Arial"/>
        <family val="2"/>
      </rPr>
      <t>en la ciudad</t>
    </r>
    <r>
      <rPr>
        <sz val="12"/>
        <color theme="1"/>
        <rFont val="Arial"/>
        <family val="2"/>
      </rPr>
      <t xml:space="preserve">
</t>
    </r>
  </si>
  <si>
    <r>
      <t xml:space="preserve">Adelantar la  validación, analisis e implementación  del   instrumento de caracterización de inclusión social laboral y productiva de la población con discapacidad visual   en el </t>
    </r>
    <r>
      <rPr>
        <b/>
        <sz val="12"/>
        <color theme="1"/>
        <rFont val="Arial"/>
        <family val="2"/>
      </rPr>
      <t>Distrito de Barranquilla y su área Metropolitana</t>
    </r>
    <r>
      <rPr>
        <sz val="12"/>
        <color theme="1"/>
        <rFont val="Arial"/>
        <family val="2"/>
      </rPr>
      <t xml:space="preserve"> para fortalecer el proceso de empleabilidad</t>
    </r>
  </si>
  <si>
    <t>No aplica
PL:  Teniendo en cuenta el trabajo realizado por el grupo entregando los guiones</t>
  </si>
  <si>
    <t xml:space="preserve"> Los videos se entregaran al SENA en el mes de enero</t>
  </si>
  <si>
    <t>No aplica
PL:  No se otorga avance en razón al indicador</t>
  </si>
  <si>
    <t xml:space="preserve">Se elaboraron los guiones de 5 videos, 3 sobre estrategias pedagogicas y dos sobre atencion de las personas con discapacidad visual en la agencia de mpleo.
En este momento se encuentran en produccion </t>
  </si>
  <si>
    <t>Los videos se entregaron al coordinador de produccion</t>
  </si>
  <si>
    <t>No aplica
PL:  Se habia otorgado avance para el primer semestre pero se corrigió en razón a la medida del indicador que indica videos entregados al SENA</t>
  </si>
  <si>
    <t>Se entregaron los guiones de los  videos para su elaboración.</t>
  </si>
  <si>
    <t>Se entregaron los guiones de los  videos sobre estrategias pedagogicas y para orientadores a subdirección y al coordinador de audio descripción para su revisión y visto bueno y posterior elaboración.</t>
  </si>
  <si>
    <t>Se adjunta el guión del video</t>
  </si>
  <si>
    <t xml:space="preserve"> Video elaborado</t>
  </si>
  <si>
    <t xml:space="preserve">Guiones de los videos  en elaboración
Se elaboraron los guiones de los videos los cuales fueron revisados por la   coordinadora del grupo y se están haciendo los ajustes para entregarlo para producción </t>
  </si>
  <si>
    <t>Guiones de los videos  en elaboración
PL:No se otorga avance teniendo en cuenta</t>
  </si>
  <si>
    <t xml:space="preserve">Se elaboró el guion de un video sobre Estrategias pedagogicas.  </t>
  </si>
  <si>
    <t>Se estan elaborando los guiones de los videos</t>
  </si>
  <si>
    <t>Videos entregados al SENA</t>
  </si>
  <si>
    <t xml:space="preserve">Elaborar los guiones de dos videos para mejorar la atención de las personas con discapacidad visual en los servicios y programas que ofrece el SENA </t>
  </si>
  <si>
    <t xml:space="preserve">Documento de articulaciòn con la media </t>
  </si>
  <si>
    <t>Se entrega el documento final de atriculación con la media con la estrategia a implementar. 
Debido a que no se pudo implementar con la instituciòn piloto</t>
  </si>
  <si>
    <t>Se esta elaborando la estrategia para implementarla el año entrante.
Se entregara la estrategia en el mes de diciembre y se implementara en el 2023</t>
  </si>
  <si>
    <t xml:space="preserve">Documento final se entregara la primera semana de novimbre  </t>
  </si>
  <si>
    <t>Se ewsta elaborando la estrategia</t>
  </si>
  <si>
    <t>Estrategia implementada</t>
  </si>
  <si>
    <t xml:space="preserve">
Diseñar e implementar estrategia de articulación de la educación media con la superior y con el sector productivo</t>
  </si>
  <si>
    <t>Se entregan listados de inscritos a los cursos de inglés
PL:Se observan los Registros para inscripción  de la formación complementaria de los dos cursos, se otorga avance pero se sugerirá  otro registro para tener mas relación con el indicador de dictados</t>
  </si>
  <si>
    <t xml:space="preserve">
Iniciaron dos curso de ingles Nivel 1</t>
  </si>
  <si>
    <t>Se observan los Registros para inscripción  de la formación complementaria de los dos cursos, se otorga avance pero se sugerirá  otro registro para tener mas relación con el indicador de dictados</t>
  </si>
  <si>
    <t>En el mes de septiembre se iniciaron dos curso en alianza con el SENA  curso de marketing digital y liderazgo efectivo</t>
  </si>
  <si>
    <t xml:space="preserve">Se inicio un curso del nivcel 2 de ingles </t>
  </si>
  <si>
    <t>Se esta dictando el curso de ingles nivel 2 que se inicio en el mes de abril</t>
  </si>
  <si>
    <t xml:space="preserve">Se entrega listado de participantes de los cursos </t>
  </si>
  <si>
    <t>Se inicio un nuevo curso de ingles nivel 2 y un curso de técnicas de ventas</t>
  </si>
  <si>
    <t>Se envia el listado de PDV inscritas al curso de inglés</t>
  </si>
  <si>
    <t>Se realizo en conjunto con el SENA la inscripción a un tercer curso de ingles</t>
  </si>
  <si>
    <t>Listado de inscritos al curso</t>
  </si>
  <si>
    <t>Se inico un curso de ingles básico para las perssonas con discapacidad visual en alianza con el SENA Regional Distrito Capital</t>
  </si>
  <si>
    <t>Numero de cursos de formación dictados</t>
  </si>
  <si>
    <t xml:space="preserve">Dictar cursos de formación propios o  en alianza con entidades de formación para el trabajo, para promover y fortalecer las competencias de las PDV  
(plan de formación) </t>
  </si>
  <si>
    <t>20 emprendeores asesorados en el primer semestre 
5 /20 continuan con la asesoría
87 emprendeores en proceso de caracterización</t>
  </si>
  <si>
    <t>Se continua brindado la asesoría y al acompañamiento a los 5 emprendimientos que continuaron en el proceso de asesoría con la universidad
Por otra parte, a otro grupò de emprendeores en total 87 se esta realizando por parte de la Universidad la caracterización para brindar la asesoría el proximo semestre</t>
  </si>
  <si>
    <t>Se retomaron las acciones con la  Se sostuvo una reunión con nuevos emprendedores identificados  para informarles sobre la caracteización (listado que se entrego a planeación  en el mes de agosto)
Con estos nuevos emprendedores se inicara la asesorìa en el año 202</t>
  </si>
  <si>
    <t>Listado de emprendeores que contnuar recibiendi asesorría y acompañamiento.
Emprendeores que se caractrizaran para 202</t>
  </si>
  <si>
    <t xml:space="preserve">Se retomaron las acciones con la Universidad Gran Colombia para continuar con el acompñamiento a cinco (5) emprendedores del primer semestre 
Asi mismo se realizara la caracterización de nuevos emprendedores para brindar asesoría en el 2023 los emprendedores por parte de los estudiantes.
 5/20 emprendedores del primer semestre primer semestre  
69 nuevos emprendeores para caracterizar </t>
  </si>
  <si>
    <t>Se completo la asesorìa y acompañamiento a 20 inicitativas de negocio al mes de junio.información que se entrego a planeación
Se continuara el acompañmiento con 6 de las 20 iniciativas desde el mes de agotsto.s</t>
  </si>
  <si>
    <t>Cuadro con la informaciòn de los emprendimientos y actividades realizadas. 
PL:  Se verifica con el proceso y se aclara que son las 20 iniciativas de negocio mes a mes</t>
  </si>
  <si>
    <t>La Universidad Gran Colombia brindo la asesoría y acompañamiemnto a 20 emprendedores con discapacidad visual de difrentes territorios del país</t>
  </si>
  <si>
    <t>Queda pendiente el informe por parte de la universidad 
PL: Verificar si varian los proyectos asesorados</t>
  </si>
  <si>
    <t xml:space="preserve">Se continua  brindando la asesorìa y el acompañamiento por parte de la Universidad la Gran Colombia a los emprendedores para la  presentación de sus iniciativas de negocio a entidaes que les puedan entregar capital semilla </t>
  </si>
  <si>
    <t>Se entrega la información de los emprendedores que están recibiendo asesoría para la formuación de sus iniciativas de negocio por parte de la U. Gran Colombia</t>
  </si>
  <si>
    <t xml:space="preserve">Se continua brindando la asesoría a las PDV para el desarrollo de emrendimientos con el apoyo de la Universidad Gran Colombia </t>
  </si>
  <si>
    <t>Se entrega información del sguimiento a las asesorías brindadas por la Universidad Gran Colombia l</t>
  </si>
  <si>
    <t>Se continua en conjunto con la universidad Gran Coombia asesorando las iniciativas de negocio de las PDV</t>
  </si>
  <si>
    <t>Listado de interesados en iniciativas de negocios que se entregó a la universidad</t>
  </si>
  <si>
    <t xml:space="preserve">Se realizo reunión con la universidad La Gran Colombia para darles a conocer el listado de PDV interesadas en dasarrollar iniciativas de negocios </t>
  </si>
  <si>
    <t xml:space="preserve">Iniciativas de negocio  de las  personas con discapacidad visual articuladas
</t>
  </si>
  <si>
    <t>Articular acciones con entidades competentes para promover y fortalecer las iniciativas de negocio de las personas con discapacidad visual</t>
  </si>
  <si>
    <t xml:space="preserve">Matriz de avances en empleabilidad 
PL: No se genera avance ya que la instancia ya genero avance </t>
  </si>
  <si>
    <t xml:space="preserve"> Se brindo asistencia técnica a dos entidades privadas </t>
  </si>
  <si>
    <t>Matriz de asistencias para promover la empleabilidad
PL:  Acorde con la verificación el avance de las actividades corresponden a una instancia a la cual ya se le genero avance por lo tanto no se genera avance</t>
  </si>
  <si>
    <t>Se realizo la asistencia tecnica a 3 entidades  corresodientes a las instancias:  empesas privadas y servicio publico de empleo</t>
  </si>
  <si>
    <t xml:space="preserve">Se entrega la matriz con los avances de empleabilidad en al mes de octubre 
Y la matriz de las empresas que han recibido asistencia tecnica durante todo el año
PL:  Se ajusta a la cifra de SPI </t>
  </si>
  <si>
    <t xml:space="preserve">Se brindo asesoría a una empresa privada y a una publica en el marco de las acciones realizadas con el SENA - Agencia Publica de Empleo SENA Regi9onal distrito Capital </t>
  </si>
  <si>
    <t>Se entrega la matriz con los avances de empleabilidad en al mes de septiembre 
PL:  Al revisar se encuentra observación sobre que no hay claridad en las entidades relacionadas con la instancia DAFP, Revisar avance con SPI, se ajusta a la cifra de SIP y pendiente adicionar según revisión</t>
  </si>
  <si>
    <t>Se cumplio con la asistencia tecnica a dos(2) entidades privadas y se brindo asesoría a una (1)
Se brindo la asesoría al SENA dos(2) agencias de empleo del , Regionales Nariño y Huila
.Se brindo la asesoría al Servicio Publico de Empleo dos(2) cajas de compensación COMFAMILIAR Nariño y COMFAMILIAR Huila
Se sostuvo una reunión con la CNSC
Departamento administrativo de la función publica se cumplio con la asistencia  técnica a Bancoldex</t>
  </si>
  <si>
    <t>Entrega de  informaciòn en el formato con las entidades a las que se ha realizado asesoría  asistencia tècnica m en cudro en excel. Va en amarillo lo realizado en el mes de junio..</t>
  </si>
  <si>
    <t>Se realizo asesoría a dos empresas privadas Efecty   y Supergiros de Riohacha  
Servicio Publico de Empleo  SPE:Cajas de compensación  Comfaguajira de Riohacha,  de Bolivar: 
Comfamiliar
Comfenalco y 
U. de Cartagema
SENA : Agencia Publica de EmpleoAPE de Las Regionales SENA de  La Gujira y de Bolivar
Con la Función Publica: Bancoldex, Fondo Nacional de Garantía FNG</t>
  </si>
  <si>
    <t>Entrega de  informaciòn en el fornato con la enbtidades a las que se ha realizado asistencia tècnica m en cudro en excel. Va en amarillo lo realizado en el mes de junio.</t>
  </si>
  <si>
    <t>Se realizo la asesorìa a tres(3) entidades privadass, A la Agencia Publica de empleo del SENA Casanare, Al centro de Empleo COMFACASANARE 
y acompañamiento a Scotiabank Colpatria</t>
  </si>
  <si>
    <t xml:space="preserve">Entrega informaciòn en cudro en excel. Va en amarillo lo realizado en el mes de junio.
PL:  Se evidencia acompañamiento solo para una instancia se aumenta el indicador en 1 </t>
  </si>
  <si>
    <t>Se realizo la asesorìa a tres(3) entidades privadass 
A la Agencia Publica de empleo del SENA Casanare
Al centro de Empleo COMFACASANARE 
y acompañamiento a Scotiabank Colpatria</t>
  </si>
  <si>
    <t>Se entrega la matriz con la información de asesoría brindadas
PL:  al Verificar con matriz el cumplimiento por cada instancia no se observa avance en acompañamiento</t>
  </si>
  <si>
    <t xml:space="preserve">Se brindaron asesoría a 4  instancias </t>
  </si>
  <si>
    <t>Se entrega la matriz con la información de asesoría brindadas</t>
  </si>
  <si>
    <t xml:space="preserve">Se brindaron asesoría a 5  instancias </t>
  </si>
  <si>
    <t>Se entrega información de las entidades asesoradas</t>
  </si>
  <si>
    <t>Se brindo asesoría a una entidad mixta con la función publica y a dos entidades privadas</t>
  </si>
  <si>
    <t>Se realizo reunión con la función publica, el SENA y la Unidad del Servicio Publico deEmpleo para articular las acciones de promocion laboral de las PDV</t>
  </si>
  <si>
    <t>Febrero 2022</t>
  </si>
  <si>
    <t>Avance en el  seguimiento de las asesorias realizadas a las instancias  (cuadro)</t>
  </si>
  <si>
    <t xml:space="preserve">Asesorar instancias para promover la empleabilidad de las personas con discapacidad visual   </t>
  </si>
  <si>
    <t>Se adjunta correo electrónico como constancia de l aconformación del curso de accesibilidad de contenidos digitales
PL: Se evidencia la gestión realizada por el grupo de accesibilidad</t>
  </si>
  <si>
    <t>Con el reporte del mes de octubre se registró la culminación del desarrollo curricular del curso de accesibilidad para contenidos digitales, el cual se denominó Enfoque universal aplicado a contenidos digitales, sin embargo, se está en espera de gestiones internas del SENA para que el curso quede en la plataforma Sofía Plus y la conformación de contenidos que el denominado ecosistema digital del SENA debe producir y con ello la Escuela Nacional de Instructores de la entidad pueda hacer convocatoria de los insturctores a capacitar.</t>
  </si>
  <si>
    <t>Se adjunta correo electrónico como constancia de l aconformación del curso de accesibilidad de contenidos digitales</t>
  </si>
  <si>
    <t>Con el reporte del mes de octubre se registró la culminación del desarrollo curricular del curso de accesibilidad para contenidos digitales, el cual se denominó Enfoque universal aplicado a contenidos digitales, sin embargo, se está en espera de gestiones internas del SENA para que el curso quede en la plataforma Sofía Plus y la conformación de contenidos que el denominado ecosistema digital del SENA debe producir y con ello la Escuela Nacional de Instructores de la entidad pueda hacer convocatoria de los insturctores a capacitar</t>
  </si>
  <si>
    <t>Se terminó el desarrollo curricular del curso de accesibilidad para contenidos digitales, el cual se denominó Enfoque universal aplicado a contenidos digitales, sin embargo, se está en espera de gestiones internas que deben cursar en el SENA para que el curso quede en la plataforma Sofía Plus y con ello la Escuela Nacional de Instructores de la entidad pueda hacer convocatoria de los insturctores a capacitar.</t>
  </si>
  <si>
    <t>Se completaron los contenidos del desarrollo curricular y se enviaron a la metodologa del SENA, quien gestionará la inclusión del curso en la plataforma Sofía Plus y a partir de ello articular con la escuela nacional de instructores de esa entidad la convocatoria de los instructres que se capacitarán.</t>
  </si>
  <si>
    <t>Se está aún en etapa de conformación de contenidos para completar el desarrollo curricular y más adelante capacitar a los instructores sobre los temas.</t>
  </si>
  <si>
    <t>Se está aún en etapa de conformación de contenidos para completar el desarrollo curricular y más adelante capacitar a los instructores sobre los temas..</t>
  </si>
  <si>
    <t>Se está haciendo consolidación de recursos tales como documentos y videos para finalizar el desarrollo curricular del curso y después si generar las acciones para dictarlo a los instructores.</t>
  </si>
  <si>
    <t>Se articularán acciones en el mes de febrero con la Escuela Nacional de Instructores y la dirección del SENA para la convocatoria a instructores.</t>
  </si>
  <si>
    <t>Curso dictado</t>
  </si>
  <si>
    <t>Dictar curso de accesibilidad en contenidos digitales a instructores SENA.</t>
  </si>
  <si>
    <t>Brindar asesoría a entidades públicas y privadas que generen condiciones de accesibilidad al espacio físico, a la información y al uso de tecnología especializada para las personas con discapacidad visual</t>
  </si>
  <si>
    <t>Grupo Accesibilidad</t>
  </si>
  <si>
    <t>Se anexa listado de los intructores capacitados, tanto los aprobados como los no aprobados.</t>
  </si>
  <si>
    <t>Se dictaron sesiones virtuales en el mes de mayo y en el mes de junio sesiones presenciales en Bogotá, en estos momentos se encuentra en proceso de cerificacion de los 15 instructores que aprobaron el curso.</t>
  </si>
  <si>
    <t>A partir de la convocatoria de los instructores realizada a través de la Escuela Nacional de Instructores - ENI, se inciaron las jornadas de capacitación, de las cuales se llevarn a cabo 6 sesiones virtuales y en la semana del 6 al 10 de junio este grupo de instructores estarán recibiendo capacitación de presencialmente en Bogotá en horario de 8:00 a.m. a 5:00 p.m., las sesiones se llevarán a cabo en la sede del SENA, carrera 30 # 15 - 53 de Bogotá, el curso será certificado por el SENA.</t>
  </si>
  <si>
    <t>Se realizaron varias reuniones con la Escuela Nacional de instructores del SENA y con la dirección d eformación de la entidad, a partir de las cuales se realizó la convocatoría de instructores para inciar capacitaciones el 9 de mayo.</t>
  </si>
  <si>
    <t>Se gestionó con la Dirección general del SENA, el sitio y espacio donde se dictarán las sesiones presenciales en el mes de junio, también la propuesta de formación que se realizará en tres semanas de manera virtual y una semana presencial en Bogotá en la que el SENA traerá a los instructores de fuera de Bogotá. La Escuela Nacional de instructores est´por publicar la convoctoria para los instructores</t>
  </si>
  <si>
    <t>En el mes de marzo con la Escuela Nacional de Instructores y la dirección del SENA se continuarán realizando reuniones para los acuerdos correspondientes y la convocatoria de los instructores.</t>
  </si>
  <si>
    <t>Dictar un curso virtual de refuerzo a instructores SENA que aprobaron el curso del 2021 de apropiación de tecnología informática, herramientas ofimáticas y manejo de dispositivos móviles para el acceso a la información de personas con discapacidad visual.</t>
  </si>
  <si>
    <t>Se adjunta correo electrónico del estado actual de las gestiones que se realizan ante SENA por lo que se está esperando la entidad avance para continuar
PL: Se evidencia la gestión realizada por el grupo de accesibilidad</t>
  </si>
  <si>
    <t>Con el reporte del mes de octubre se registró información sobre los inconvenietes presentados a nivel interno del SENA que dificultaron la continuación de las actividades para la conformación del diselo curricular del curso de accesibilidad en el espacio físico,  Si bien se realizaron todas las gestiones y reuniones correspondientes con los profesionales asignados por el SENA para esta actividad no se pudo avanzar por la demora en los procedimientos internos del SENA para dar continuidad.</t>
  </si>
  <si>
    <t>Se adjunta correo electrónico del estado actual de las gestiones que se realizan ante SENA por lo que se está esperando la entidad avance para continuar.</t>
  </si>
  <si>
    <t>Con el reporte del mes de octubre se registró información sobre los inconvenietes presentados a nivel interno del SENA que dificultaron la continuación de las actividades para la conformación del diselo curricular del curso de accesibilidad en el espacio físico,  Si bien se realizaron todas las gestiones y reuniones correspondientes con los profesionales asignados por el SENA para esta actividad no se pudo avanzar por la demora en los procedimientos internos del SENA para dar continuidad</t>
  </si>
  <si>
    <t>Se adjunta correo electrónico del estado actual de las gestiones que se realizan ante SENA y lo que se está esperando la entidad avance para continuar.</t>
  </si>
  <si>
    <t>Se han prsentado inconvenientes para la conformación del curso, porque la persona que en principio estuvo designada por el SENA para liderar esta actividad falleció y posterior a ello la entidad demoró en asignar otra persona, en la actualidad aunque se han seguido haciendo las gestiones se está en espera que desde SENA se realicen algunos trámites internos de los que dependemos para avanzar en la conformación del curso.</t>
  </si>
  <si>
    <t>Se está trabajando con SENA en el diseño del curso de accesibilidad en el espacio físico a través de reuniones virtuales que se realizan cada 8 días los jueves en la tarde.</t>
  </si>
  <si>
    <t>Se continua en gestiones con el SENA para la conformación del curso, porque la persona que desde SENA se iba a encargar de liderar falleció y no ha sido posible retomar el tema con la entidad.</t>
  </si>
  <si>
    <t>Se continua en gestiones con el SENA para la conformación del curso, porque la persona que desde SENA se iba a encargar de liderar falleció.</t>
  </si>
  <si>
    <t>Se llevó a cabo reunion con la dirección de empleo y trabajo del SENA, en el mes de julio se llevará a cabo reunión con metodologas para realizar acciones de conformación del diseño curricular..</t>
  </si>
  <si>
    <t>Se está conformando estructura de los contenidos para presentarla al SENA e iniciar con las reuniones de construcción del diseño curricular.</t>
  </si>
  <si>
    <t>Se programará reunión nuevamente con la diección del SENA nuevamente en abril para fijar fechas de elaboración del diseño y las personas que desde SENA participarán en este</t>
  </si>
  <si>
    <t>Se tuvo reunión con Magda Hernandez e la dirección General del SENA, para articular las acciones entre las dos entidades y desde el SENA se estarán designando los profesionales que participarán en este desarrollo con INCI.</t>
  </si>
  <si>
    <t>A partir del mes de febrero se inciarán las acciones de articulación con SENA.</t>
  </si>
  <si>
    <t>Curso de accesibilidad en el espacio físico en articulación con el SENA diseñado.</t>
  </si>
  <si>
    <t>Realizar el diseño curricular de un curso de accesibilidad en el espacio físico en articulación con el SENA.</t>
  </si>
  <si>
    <t>No se realizaron acompañamientos en este mes, solamente asesorías y algunas entidades manifestaron que para el año 2023 seguirían los procesos.</t>
  </si>
  <si>
    <t>Se entrega archivo excel con los acompañamientos del mes de noviembre</t>
  </si>
  <si>
    <t>Se realizaron 6 acompañamientos en los diferentes temas.</t>
  </si>
  <si>
    <t>Se entrega archivo excel con los acompañamientos del mes de octubre</t>
  </si>
  <si>
    <t>Se realizaron 5 acompañamientos en los diferentes temas.</t>
  </si>
  <si>
    <t>Se anexa archivo excel con el listado de entidades a las que se hizo acompañamiento...</t>
  </si>
  <si>
    <t>En el mes de septiembre se realizó acompañamiento a 4 entidades, sin embargo se reporta 6 entidades más que faltaron en el mes de agosto.</t>
  </si>
  <si>
    <t>Se anexa archivo excel con el listado de entidades a las que se hizo acompañamiento..</t>
  </si>
  <si>
    <t>En el mes de agosto se realizó acompañamiento a 9 entidades en su mayoría en accesibilidad al espacio físico</t>
  </si>
  <si>
    <t>Se entrega listado de las entidades que se les hizo acompañamiento.</t>
  </si>
  <si>
    <t>En esl mes de julio se realizó acompañamiento a 9 entidades en su mayoría en accesibilidad al espacio físico</t>
  </si>
  <si>
    <t>Se adjunta lista de entidades que se les hizo acompañamiento</t>
  </si>
  <si>
    <t>Se entrega listado de entidades a las que se le hizo aompañamiento</t>
  </si>
  <si>
    <t>Número de entidades  acompañadas en temas de accesibilidad física, contenidos digitales  y tecnología especializada</t>
  </si>
  <si>
    <t xml:space="preserve">Realizar acompañamiento a entidades de alta incidencia y las demás que soliciten asistencia técnica en temas de accesibilidad física, contenidos digitales  y tecnología especializada </t>
  </si>
  <si>
    <t>Se entrega archivo excel con las asesorías del mes de noviembre.</t>
  </si>
  <si>
    <t>Se realizaron 19 asesorías en los diferentes temas.</t>
  </si>
  <si>
    <t>Se entrega archivo excel con las asesorías del mes de noviembre..</t>
  </si>
  <si>
    <t>Se realizaron 31 asesorías</t>
  </si>
  <si>
    <t>Se entrega archivo excel con las asesorías del mes de octubre.</t>
  </si>
  <si>
    <t>Se realizaron 58 asesorías</t>
  </si>
  <si>
    <t>Se anexa archivo excel con el listado de asesorías del mes de septiembre que corresponde a 69 y 7 asesorías que faltó reportar en agosto.</t>
  </si>
  <si>
    <t>En los dos últimos meses ha incrementado la demanda en las asesorías de accesibilidad al espacio físico..</t>
  </si>
  <si>
    <t>Se anexa archivo excel con el listado de asesorías del mes de julio</t>
  </si>
  <si>
    <t>En los dos últimos meses ha incrementado la demanda en las asesorías de accesibilidad al espacio físico.</t>
  </si>
  <si>
    <t>En el mes de julio se replanteó el indicador que se encontraba en 200 por 250 asesorías y se revisará en dos meses nuevamente teniendo en cuenta la demanda del servicio a través de solicitudes por atención al ciudadano.</t>
  </si>
  <si>
    <t>Se adjunta listado de asesorías</t>
  </si>
  <si>
    <t>Se entrega listado de asesorías realizadas</t>
  </si>
  <si>
    <t>Número de asesorías en temas de accesibilidad física, contenidos digitales y tecnología especializada brindadas</t>
  </si>
  <si>
    <t xml:space="preserve">Brindar asesoría a entidades de alta incidencia  y las demás que soliciten asistencia técnica en temas de accesibilidad física, contenidos digitales y tecnología especializada </t>
  </si>
  <si>
    <t>Se entrega en adjunto el documento finalizado.</t>
  </si>
  <si>
    <t>Se terminó el documento y se enviará a subdirección para solicitar a la oficina de comunicaciones para diagramar en PDF y también se solicitará su ISBN</t>
  </si>
  <si>
    <t>El documento se entregará apenas se completen los ajustes.</t>
  </si>
  <si>
    <t>Se estaba proyectando la culminación del documento para el 15 de septiembre, sin embargo no se logró porque se están haciendo ajustes a este..</t>
  </si>
  <si>
    <t>Se adjunta documento en construcción</t>
  </si>
  <si>
    <t>Se entregará versión final del documento el 15 de septiembre.</t>
  </si>
  <si>
    <t>A partir de la estructura construida para la cartilla se está trabajando en el contenido de esta, se anexa documento con lo avanzado..</t>
  </si>
  <si>
    <t>A partir de la estructura construida para la cartilla se está trabajando en el contenido de esta.</t>
  </si>
  <si>
    <t>Se tiene la estructura de los contenidos que llevará la cartilla de señalización y está en revisión.</t>
  </si>
  <si>
    <t>Se está elaborando la estructura d elos contenidos que llevará la cartilla de señalización</t>
  </si>
  <si>
    <t>Se está revisando y cosolidando información  bibliográfica sobre el tema.</t>
  </si>
  <si>
    <t>Ya se encuentra contratada  la profesional encargada de manejar el tema de accesibilidad al espacio físico y se encuentra en revisión Bibliográfica..</t>
  </si>
  <si>
    <t>Aún no había iniciado el contrato de la profesional encargada de manejar el tema de accesibilidad al espacio físico.</t>
  </si>
  <si>
    <t>Cartillas de señalización para espacio físico en sitios cerrados elaborada.</t>
  </si>
  <si>
    <t>Elaborar cartilla de señalización para el espacio físico de sitios cerrados con base en estandares y normas técnicas dirigido a entidades públicas y privadas</t>
  </si>
  <si>
    <t>Informes de  actividades 
PL: Se verifica el cumplimiento de las actividades y se encuentran ok con los registrados por el proceso.</t>
  </si>
  <si>
    <t xml:space="preserve">Se realizó seguimiento presencial a las ETC  de  magdalena, Santa Marta  y Cienaga.
El seguimiento a la SED de  Bogotá  se realizará en el mes de  enero, según reunión acordada  por esta entidad  territorial  </t>
  </si>
  <si>
    <t xml:space="preserve">Informes de  actividades 
PL: Verificar con cuadro de control  y con la coordinadora se incluye una que no  se habia registrado en julio </t>
  </si>
  <si>
    <t xml:space="preserve">Se realizó seguimiento presencial a las ETC Norte de Santander, Cúcuta, Bolívar, Cartagena, Magangué, Antioquia, Bello, Rionegro, Sabaneta y seguimiento virtual a Palmira, Yumbo, Jamundí, Maicao. </t>
  </si>
  <si>
    <t>Se realizó seguimiento presencial a las ETC Risaralda, Pereira, Dosquebradas, Buga, Buenaventura, Vichada, Arauca, Cauca, Popayán.</t>
  </si>
  <si>
    <t>Informes de  actividades 
PL: Verificar con cuadro de control  y con la coordinadora</t>
  </si>
  <si>
    <t xml:space="preserve">Se realizó seguimiento presencial a las ETC de Caldas, Manizales, Tolima, Ibagué, Huila, Neiva, Pitalito, Girardot,  Fusagasugá. La Guajira, Riohacha, Uribia, Vaupés; Nariño, Pasto, Ipiales y seguimiento virtual a la ETC de San Andrés  Islas   </t>
  </si>
  <si>
    <t>Informe de actividades desarrpññadas 
PL: En cual informe se encuentra chia?? Porque no hay registro de  Chiquinquira y T... Ver cuadro anexo en rojo</t>
  </si>
  <si>
    <t xml:space="preserve">Se realizó seguimiento presencial a las ETC de Cundinamarca, Chía, Funza, Zipaquirá, Mosquera, Facatativá, Soacha, Boyacá, Tunja, Duitama, Sogamoso, Medellín, Envigado, Itagüí, Guaviare,y seguimiento virtual a la ETC de Tumaco    </t>
  </si>
  <si>
    <t xml:space="preserve">Informes de  comisión </t>
  </si>
  <si>
    <t xml:space="preserve">Se realizó seguimiento a  las  ETC de  Amazonas, Atlántico, Barranquilla  y Malambo  </t>
  </si>
  <si>
    <t xml:space="preserve">Informe de actividades desarrolladas </t>
  </si>
  <si>
    <t xml:space="preserve">Seguimiento a las ETC de Turbo, Apartadó, Cesar, Valledupar, Valle del Cauca, Cartago, Tuluá, Santiago de Cali, Sucre, Sincelejo, Caquetá, Florencia, Santander, Barrancabermeja, Quindio, Armenia . </t>
  </si>
  <si>
    <t xml:space="preserve">Seguimiento a las ETC de Casanare, Yopal, Chocó, Quibdó, Cordoba, Montería, Lorica, Sahagún, Guainía, Meta, Villavicencio. </t>
  </si>
  <si>
    <t>Seguimiento a las ETC de Bucaramanga, Floridablanca, Girón, Piedecuesta y Putumayo.
Gestión para realizar seguimiento en el mes de junio a las ETC de Quindío- Armenia, Santander- Barrancabermeja- Medellín- Envigado- Itagüí.</t>
  </si>
  <si>
    <t>Se adelantó gestión con las Secretarías de Educación de Putumayo, Bucaramanga, Piedecuesta, Girón, Floridablanca, Turbo, Apartadó, Bolívar, Cartagena, Magangué, Cesar, Valledupar, Caquetá, Florencia, Casanare, Yopal, Guainía, Choco, Quibdó, Meta, Villavicencio, Valle del Cauca, Cali, Tuluá y Cartago para realizar seguimiento</t>
  </si>
  <si>
    <t xml:space="preserve">S realizó gestion  con las secretarias de educación de Córdoba, Montería, Lorica y sahagún para realizar seguimiento en el mes de abril </t>
  </si>
  <si>
    <t xml:space="preserve">No se planearon actividades para este mes </t>
  </si>
  <si>
    <t xml:space="preserve">Realizar seguimiento  a las Entidades Territoriales Certificadas en Educación  </t>
  </si>
  <si>
    <t>Listado de personas  para  constancia de cursos 
PL: Se evidencia el listado de las personas que finalizaron los cursos no se otorga avance ya que se otorgo para el mes de noviembre</t>
  </si>
  <si>
    <t xml:space="preserve">Se terminaron los cursos: 
1) Capacitación de lectores para población con discapacidad visual PDV como apoyo a la presentación de Pruebas escritas - Modalidad presencial (3 estudiantes).
2) Formación de agentes educativos en Primera Infancia “Atención integral a niños y niñas con discapacidad visual” (2 estudiantes).
Se entregó a la oficina de comunicaciones el archivo de personas que terminaron los cursos para la elaboración de constancias de las cinco personas que finalizaron los dos cursos (5) personas.  </t>
  </si>
  <si>
    <t>NA
PL:Verificar evidencias</t>
  </si>
  <si>
    <t>En este segundo semestre se ofertaron cuatro cursos, dos de ellos son el complemento de los 7 programados en esta vigencia. 
1) Capacitación de lectores para población con discapacidad visual PDV como apoyo a la presentación de Pruebas escritas - Modalidad presencial (3 estudiantes).
2) Formación de agentes educativos en Primera Infancia “Atención integral a niños y niñas con discapacidad visual” (2 estudiantes).</t>
  </si>
  <si>
    <t xml:space="preserve">Se vienen desarrollando los cursos de:
1)Baja Visión y Entorno Escolar (6 estudiantes)
2)Familia (3 estudiantes)
3) Capacitación de lectores para población con discapacidad visual PDV como apoyo a la presentación de Pruebas escritas - Modalidad presencial (3 estudiantes)
4) Formación de agentes educativos en Primera Infancia “Atención integral a niños y niñas con discapacidad visual” (7 estudiantes) </t>
  </si>
  <si>
    <t>Se iniciaron los cursos de:
1)Baja Visión y Entorno Escolar 
2)Familia 
3) Capacitación de lectores para población con discapacidad visual PDV como apoyo a la presentación de Pruebas escritas - Modalidad presencial 
4) Formación de agentes educativos en Primera Infancia “Atención integral a niños y niñas con discapacidad visual”</t>
  </si>
  <si>
    <t>Constancia   
PL:  Se de avance a Musicografia Braile</t>
  </si>
  <si>
    <t>Se finalizó el Curso básico de notación musical en sistema Braille. 
Se inicio el proceso de inscripción a los siguientes cursos:
1)Baja Visión y Entorno Escolar 
2)Familia 
3) Capacitación de lectores para población con discapacidad visual PDV como apoyo a la presentación de Pruebas escritas - Modalidad presencial 
4) Formación de agentes educativos en Primera Infancia “Atención integral a niños y niñas con discapacidad visual</t>
  </si>
  <si>
    <t xml:space="preserve">Constancias </t>
  </si>
  <si>
    <t xml:space="preserve">Se hizo entrega de constancias de participación a cada una de las personas que finalizaron los cursos:
1)Baja Visión y Entorno Escolar 
2)Familia 
3) Braille 
4)Orientación y Movilidad   
Se finalizó el Curso de Primera Infancia en donde no se entregó constancia de participación ya que ninguna persona completo el curso.  Nuevamente en el mes de agosto se ofertará este curso.  d   </t>
  </si>
  <si>
    <r>
      <t xml:space="preserve">No aplica
</t>
    </r>
    <r>
      <rPr>
        <b/>
        <sz val="12"/>
        <rFont val="Arial"/>
        <family val="2"/>
      </rPr>
      <t xml:space="preserve">
EVIDENCIA</t>
    </r>
  </si>
  <si>
    <t xml:space="preserve">Se finalizaron los siguientes cursos  
1)Baja Visión y Entorno Escolar 
2)Familia 
3) Braille 
4)Orientación y Movilidad   </t>
  </si>
  <si>
    <t xml:space="preserve">Se inició el desarrollo a los cursos  
1)Primera Infancia 
2)Baja Visión y Entorno Escolar 
3)Familia 
4) Braille 
5)Orientación y Movilidad 
</t>
  </si>
  <si>
    <t xml:space="preserve">Se inicia proceso de inscripción a los cursos  
1)Primera Infancia 
2)Baja Visión y Entorno Escolar 
3)Familia 
4) Braille 
5)Orientación y Movilidad   
</t>
  </si>
  <si>
    <t>Cada uno de los profesionales responsables del curso están realizando los  ajustes  al curso si se requiere</t>
  </si>
  <si>
    <t xml:space="preserve">Número de cursos virtuales dictados </t>
  </si>
  <si>
    <r>
      <t>Dictar 7 cursos virtuales en los siguientes temas: 
1)Primera Infancia 
2)</t>
    </r>
    <r>
      <rPr>
        <b/>
        <sz val="12"/>
        <color theme="4"/>
        <rFont val="Arial"/>
        <family val="2"/>
      </rPr>
      <t xml:space="preserve">Baja Visión y Entorno Escolar </t>
    </r>
    <r>
      <rPr>
        <b/>
        <sz val="12"/>
        <color theme="1"/>
        <rFont val="Arial"/>
        <family val="2"/>
      </rPr>
      <t xml:space="preserve">
3)</t>
    </r>
    <r>
      <rPr>
        <b/>
        <sz val="12"/>
        <color theme="4"/>
        <rFont val="Arial"/>
        <family val="2"/>
      </rPr>
      <t xml:space="preserve">Familia </t>
    </r>
    <r>
      <rPr>
        <b/>
        <sz val="12"/>
        <color theme="1"/>
        <rFont val="Arial"/>
        <family val="2"/>
      </rPr>
      <t xml:space="preserve">
4) </t>
    </r>
    <r>
      <rPr>
        <b/>
        <sz val="12"/>
        <color theme="4"/>
        <rFont val="Arial"/>
        <family val="2"/>
      </rPr>
      <t xml:space="preserve">Braille </t>
    </r>
    <r>
      <rPr>
        <b/>
        <sz val="12"/>
        <color theme="1"/>
        <rFont val="Arial"/>
        <family val="2"/>
      </rPr>
      <t xml:space="preserve">
5)</t>
    </r>
    <r>
      <rPr>
        <b/>
        <sz val="12"/>
        <color theme="4"/>
        <rFont val="Arial"/>
        <family val="2"/>
      </rPr>
      <t xml:space="preserve">Orientación y Movilidad </t>
    </r>
    <r>
      <rPr>
        <b/>
        <sz val="12"/>
        <color theme="1"/>
        <rFont val="Arial"/>
        <family val="2"/>
      </rPr>
      <t xml:space="preserve">  
6)</t>
    </r>
    <r>
      <rPr>
        <b/>
        <sz val="12"/>
        <color theme="4"/>
        <rFont val="Arial"/>
        <family val="2"/>
      </rPr>
      <t xml:space="preserve">Musicografia Braile </t>
    </r>
    <r>
      <rPr>
        <b/>
        <sz val="12"/>
        <color theme="1"/>
        <rFont val="Arial"/>
        <family val="2"/>
      </rPr>
      <t xml:space="preserve">
7)Capacitación de lectores para personas con discapacidad visual como apoyo a la presentación de pruebas escritas</t>
    </r>
  </si>
  <si>
    <t>NA
PL: No se otorga avance ya que no corresponde a asistencia técnica si no a seguimiento.</t>
  </si>
  <si>
    <t>Se realizó seguimiento al proyecto Piloto de ruralidad desarrollado en las  ETC de Sucre y de Cesar.</t>
  </si>
  <si>
    <t xml:space="preserve">Se elaboro plan de trabajo para desarrollar el seguimiento en la ETC de Sucre y en este momento se está realizando el seguimiento a la ETC de Cesar. </t>
  </si>
  <si>
    <t xml:space="preserve">Se reviso la cherpa de la cartilla de Ruralidad  y discapacidad visual para iniciar producción en la  imprenta y entregar  a las  instituciones educativas en el seguimiento. </t>
  </si>
  <si>
    <t>Informe de actividade</t>
  </si>
  <si>
    <t>Se brindo asistencia técnica a las entidades territoriales de Cesar (La Paz, Manaure, Codazzi) y Sucre (Sincelejo vereda San Rafael, San Antonio de palmitos, Tolú viejo, Los Palmitos () en el marco del proyecto de educación rural</t>
  </si>
  <si>
    <t xml:space="preserve">Se  realizó  gestion con las  ETC de  Sucre  y Cesar  para brindar  asistencia  técnica  en  el mes de  agosto </t>
  </si>
  <si>
    <t>Reunión con la imprenta para realizar ajustes a los  materiales a entregar, recolección de  información de cada uno de los municipios en donde se va a implementar  elproyecto de ruralidad  (Etapa de alistamiento)</t>
  </si>
  <si>
    <t xml:space="preserve">Gestión con las Entidades territoriales de Sucre y Cesar para identificar cuales son los municipios en donde se desarrollará el piloto del proyecto. 
Recolectando información cada una de las Entidades territoriales para avanzar en el alistamiento. 
</t>
  </si>
  <si>
    <t>Se envio a la imprenta los  brichuere  y infografia   para la producción d el material y se modifico  la asi</t>
  </si>
  <si>
    <t>Número de entidades territoriales asistidas técnicamente</t>
  </si>
  <si>
    <t>Brindar asistencia técnica a dos entidades territoriales en la implementación del "Proyecto de Educación Rural" para la atención de estudiantes con discapacidad visual</t>
  </si>
  <si>
    <t xml:space="preserve">Se realiza informe reportando que no se entrego material por lo tanto no se realiza seguimiento </t>
  </si>
  <si>
    <t xml:space="preserve">Se envió oficio al MEN solicitando registro de jóvenes ya adultos  con discapacidad  visual  en ciclo ACRECER  y se está  depurando el SIMAT  para  saber  en que IE  están incluidos  jóvenes  y adultos  con discapacidad  visual para hacer entrega del material y capacitar a los docentes. </t>
  </si>
  <si>
    <t>Se dio concepto  técnico  al porgrama de alfabetización del IMPEC</t>
  </si>
  <si>
    <t>Número de entidades territoriales con seguimiento realizado</t>
  </si>
  <si>
    <t>Realizar seguimiento en el uso del material que hace parte del kit del programa de Alfabetización ACRECER ciclo 1</t>
  </si>
  <si>
    <t xml:space="preserve">Se realiza informe de la gestión realizada para la entrega de los  materiales dando como resultado que no se registran jóvenes y adultos con discapacidad visual atendidos en esta vigencia con el modelo A crecer Ciclo1. </t>
  </si>
  <si>
    <t>Se elaboró concepto de la metodología de alfabetización CLEI  para el técnico para el INPEC</t>
  </si>
  <si>
    <t>Número de entidades territoriales capacitadas</t>
  </si>
  <si>
    <t>Capacitar en el uso del material que hace parte del kit del programa de Alfabetización ACRECER ciclo 1</t>
  </si>
  <si>
    <t>Se realizo seguimiento a las 57 entidades que fueron capacitadas en el uso del kit  y a  las  sistieron a la capacitación . y a las IE. Andrés Bello e I.E. Nueva Generación de Bello, I.E. Francis Luis Hernández e I.E. Héctor Abad Gómez de Medellín, Escuela Normal Superior de María e I.E. José María Córdoba de Rionegro y la I.E. San Luis Beltrán de Barranquilla</t>
  </si>
  <si>
    <t xml:space="preserve">Correo electrónico </t>
  </si>
  <si>
    <t xml:space="preserve">Se envió  correo  con el enlace del formulario de seguimiento a  las  IE que recibieron el  Kit de familia   </t>
  </si>
  <si>
    <t>Drive  https://docs.google.com/forms/d/1UpB8b3MR8l2wq_OmMKJE4SNDm729widYgmfEORoDFpE/edit</t>
  </si>
  <si>
    <t xml:space="preserve"> 
 Se elaboró el formulario para realizar los seguimientos  </t>
  </si>
  <si>
    <t xml:space="preserve">Verificación con cada institución educativa del recibido del Kit y se informa de proceso de inscripción en formulario Google. </t>
  </si>
  <si>
    <t>Número de instituciones educativas y entidades territoriales  a las cuales se les realizó seguimiento capacitadas en el uso del material de la caja de herramientas de familia</t>
  </si>
  <si>
    <t>Realizar seguimiento al uso de  los  materiales  de la  caja de herramientas  de  familia entregados durante el año 2021 a Entidades Territoriales Certificadas y 2022 a Instituciones educativas</t>
  </si>
  <si>
    <t xml:space="preserve">Informe semestral </t>
  </si>
  <si>
    <t>Se realizó capacitación a la Secretaria de Educación Departamental de La Guajira, Institución Educativa La Camila (Bello), Secretaria de Educación de Riohacha, Diócesis de Riohacha, IE Rural guamachito (Hato nuevo- Guajira), IE Paulo VI, IE Provincial (Barrancas-Guajira) IE San Rafael de Albania (Albania-Guajira), IE Maria Auxiliadora (San Juan del cesar – Guajira), IE Isabel María Cuesta González, IE Sierra Nevada  (Riohacha)  IE Carlos Vieco Ortiz(Medellín), IE Libertador Simón Bolívar (Tunja), IE Técnica Comercial del Valle, IE Rozo, . E. Jorge Eliecer Gaitán, Secretaría de educación Palmira, IE Agropecuario del Huila (Garzón), Secretaria de Educación de Piedecuesta. IE Indalecio Penilla (Cartago), Secretaría de Educación Municipal Pitalito, Fundación Progresa (Nátaga), IETA Nuestra Señora del Carmen (Tumaco), Institución Educativa Técnica Comercial e Industrial (Palmar de Varela)</t>
  </si>
  <si>
    <t>Informe de actividades</t>
  </si>
  <si>
    <t xml:space="preserve">Se capacitó a 17 instituciones educativas a las que se les entrego el Kit y atienden Personas con Discapacidad Visual: Institución Educativa General Santander, IE Alberto Mendoza Mayor, I. E Policarpa Salavarrieta, Institución Educativa Titán, Institución Educativa Juan XXIII, Secretaría de Educación,  (Yumbo), Institución Educativa Técnico-Industrial Diez de Mayo, IE Republica de Israel, IEO Nuevo Latir, I. E. Santa Cecilia, Secretaria de Educación,  (Santiago de Cali), IE Román María Valencia (Calarcá),  Policarpa Salavarrieta (Quimbaya), Secretaría de educación del Quindío, Secretaría de Educación Pereira, Fundación Maria Elena Restrepo FUNDAVE (Barranquilla) , IE Técnica Comercial Francisco Cartusciello (Sabana grande), Institución Educativa Libertador Simón Bolívar (Tunja)  </t>
  </si>
  <si>
    <t>Se capacitó a 15 instituciones educativas a las que se les entrego el Kit y atienden Personas con Discapacidad Visual: IE Simón Bolívar, IE Jenaro Díaz Jordán (Garzón-Huila), IE Winnipeg (Pitalito), IED Tierra de promisión (Neiva), IE Nuevo Latir (Cali),  IE Román Maria Valencia (Buenaventura), IED OEA, IE Delia Zapata Olivella, IED Colegio técnico José Félix Restrepo, IED Carlos Albán Holguín (Bogotá), IE Pablo Sexto (Dosquebradas), IE Pablo Emilio Cardona (Pereira), Hogar Infantil Araucarias (Santa Rosa de Cabal-Risaralda),  IE Policarpa Salavarrieta Quimbaya-Quindío), IE Integrado San Bernardo (Floridablanca)</t>
  </si>
  <si>
    <t>En el  formulario  Google  se han  inscrito 43  docentes  para asistir a las  capacitaciones  los  días  1  y 2  de Junioo</t>
  </si>
  <si>
    <t>En el  formulario  Google  se han  inscrito  19  docentes  para asistir a las  capacitaciones  los  días  1  y 2  de Junio</t>
  </si>
  <si>
    <t>Creación de formulario en Google para   inscripción de jornadas de capacitación el cual se esta enviando a las IE que recibieron el kit.</t>
  </si>
  <si>
    <t xml:space="preserve">Se hace entrega del listado de 93 Instituciones educativas quienes recibirán el kit  de familia  y se realizan los  trámites administrativos  para  la resolución de  envió a las  IE </t>
  </si>
  <si>
    <t>Número de instituciones educativas capacitadas en el uso del material de la caja de herramientas de familia</t>
  </si>
  <si>
    <t>Capacitar a instituciones educativas en el uso del material de la caja de herramientas de familia</t>
  </si>
  <si>
    <t>Matriz  registro participación espacios  educación
PL: No se observa registro del avance del plan. El plan no cuenta con porcentaje de avance TOTALIZADO EJECUTADO/PLANEADO</t>
  </si>
  <si>
    <t xml:space="preserve">Se asistió a los siguientes espacios:   
1. Se realizo reunión el MEN – INCI- Sed Bogotá.      </t>
  </si>
  <si>
    <t xml:space="preserve">Se asistio a la reunión del Plan Nacional de Lectura y escritura </t>
  </si>
  <si>
    <r>
      <t xml:space="preserve">Matriz  registro participación espacios  educación
</t>
    </r>
    <r>
      <rPr>
        <b/>
        <sz val="12"/>
        <rFont val="Arial"/>
        <family val="2"/>
      </rPr>
      <t>PL: No se observa registro del avance del plan. El pla no cuenta con porcentaje de avance TOTALIZADO EJECUTADO/PLANEADO</t>
    </r>
  </si>
  <si>
    <t xml:space="preserve">Se asistió a los siguientes espacios:  
1.Reunión ICFES  
2.Reunión Plan Nacional de Lectura y Escritura   
3. Reunión MEN  </t>
  </si>
  <si>
    <t>Se asistió a los siguientes espacios:  
1.Comisión de niñez, infancia y adolescencia 
2.Mesa de educación inclusiva 
3. Red de universidades por la discapacidad
 4. Mesa permanente Escuela, Biblioteca y Lenguaje.</t>
  </si>
  <si>
    <t xml:space="preserve">Se asistió a los siguientes espacios:  
Comisión de niñez, infancia y adolescencia 
Mesa de educación inclusiva </t>
  </si>
  <si>
    <r>
      <t xml:space="preserve">Matriz  registro participación espacios  educación
</t>
    </r>
    <r>
      <rPr>
        <b/>
        <sz val="12"/>
        <rFont val="Arial"/>
        <family val="2"/>
      </rPr>
      <t>PL: No se observa registro del avance del plan. El pla no cuenta con porcentaje de avance</t>
    </r>
  </si>
  <si>
    <t xml:space="preserve">Se asistió a los siguientes espacios:  
Red de colombiana de IES para la discapacidad.
Mesa permanente “Escuela, biblioteca y lenguaje”, cuya sesión # 4 </t>
  </si>
  <si>
    <r>
      <t xml:space="preserve">Plan OperativoMinisterio de educación avances Junio
</t>
    </r>
    <r>
      <rPr>
        <b/>
        <sz val="12"/>
        <rFont val="Arial"/>
        <family val="2"/>
      </rPr>
      <t>PL: No se observa registro del avance del plan</t>
    </r>
  </si>
  <si>
    <t xml:space="preserve">Se desarrollaron las siguientes reuniones: 
 ICBF Sede Nacional  
Comisión de Educación inclusiva Acuerdo 3 Bloque 1 Gobierno Nacional FECODE  
Equipo Inclusión y Equidad en la Educación MEN </t>
  </si>
  <si>
    <r>
      <t xml:space="preserve">Plan OperativoMinisterio de educación avances mayo
</t>
    </r>
    <r>
      <rPr>
        <b/>
        <sz val="12"/>
        <rFont val="Arial"/>
        <family val="2"/>
      </rPr>
      <t>PL: No se observa registro del avance del plan</t>
    </r>
  </si>
  <si>
    <t xml:space="preserve">Se desarrollaron las siguientes reuniones: 
Política nacional de lectura, escritura, oralidad y bibliotecas escolares (LEOBE)
Red colombiana de IES para la discapacidad, 
 ICBF Sede Nacional  
GES Educación Inclusiva 
MEN Mesa de trabajo recursos Colombia aprende 
GES Infancia y adolescencia  
Subcomité de discapacidad </t>
  </si>
  <si>
    <t xml:space="preserve">Planoperativo Marzo </t>
  </si>
  <si>
    <t xml:space="preserve">Reunión con el MEN- ICFES -INCI-INSOR para conocer estrategia de Evaluar para Avanzar. 
Reunión RED de Universidades por la discapacidad 
</t>
  </si>
  <si>
    <t xml:space="preserve">Plan operativo  mes de febrero </t>
  </si>
  <si>
    <t>Se asistió al subcomité técnico operativo para la atención a las personas con discapacidad en el marco de la educación inclusiva del MEN, al Ges de educación inclusiva.</t>
  </si>
  <si>
    <t>Ejecución plan operativo de la gestión adelantada con el Ministerio de Educación Nacional para promover la educación inclusiva de las personas con discapacidad visual</t>
  </si>
  <si>
    <t xml:space="preserve">Ejecutar un plan operativo de la gestión adelantada con el Ministerio de Educación Nacional para promover la educación inclusiva de las personas con discapacidad visual </t>
  </si>
  <si>
    <t>Se anexa en plan de acción en archivo excell</t>
  </si>
  <si>
    <t xml:space="preserve">Conjuntamente con la oficina de  planeación se  elaboro  el plan  operativo de gestión. </t>
  </si>
  <si>
    <t>Plan operativo elaborado de la gestión adelantada con el Ministerio de Educación Nacional para promover la educación inclusiva de las personas con discapacidad visual</t>
  </si>
  <si>
    <t xml:space="preserve">Elaborar un plan operativo de la gestión adelantada con el Ministerio de Educación Nacional para promover la educación inclusiva de las personas con discapacidad visual </t>
  </si>
  <si>
    <t xml:space="preserve">Informe  segundo semestre  </t>
  </si>
  <si>
    <t>Se realizó informe de las acciones desarrolladas en el segundo semestre. 
Se envió correo electrónico recordando la revisión del documento preliminar del convenio</t>
  </si>
  <si>
    <t xml:space="preserve">No aplica </t>
  </si>
  <si>
    <t xml:space="preserve">A la fecha no se ha recibido por parte del ICFES observaciones sobre el documento borrador de convenio enviado en el mes de octubre  </t>
  </si>
  <si>
    <t xml:space="preserve">El 05 de octubre se realizó reunión con el ICFES en donde se  acordó  que  se  firmaría  un  convenio,  en la  semana  del  17 de  este  mismo  mes  el  Icfes  envió  documento  borrador  de  convenio  el  cual  fue  revisado  y ajustado  por  la  subdirección  técnica  y enviado a la  oficina  jurídica  para  su  revisión el  viernes  21 de  octubre.  </t>
  </si>
  <si>
    <t>Se envió correo electrónico solicitando reunión para retomar la carta de acuerdo de voluntades elaborada en el primer  semestre, la reunión quedo programada  para el  5 de octubre de  2022</t>
  </si>
  <si>
    <t xml:space="preserve">Informe  semestral </t>
  </si>
  <si>
    <t xml:space="preserve">Se realizó  liquidación al convenio  y se esta haciendo  el nuevo acuerdo de  voluntades  para  asesorar al ICFES </t>
  </si>
  <si>
    <t xml:space="preserve">Por solicitud del ICFES se realizó reunión con la Contraloría quien este año estará con ellos realizando auditoria con el fin de dar respuestas a preguntas relacionada con el objeto del convenio. 
las Oficinas jurídicas de cada una de las entidades están revisando la carta de intención para la asesoría y acompañamiento en esta vigencia. </t>
  </si>
  <si>
    <t xml:space="preserve">Se continúa con el proceso de liquidación del convenio y se realiza reunión con la secretaría general, la dirección de evaluación, la subdirección de producción de instrumentos, y la subdirección de diseño de instrumentos de ICFES, para acordar los puntos a bordar en la carta de intención que se va a firmar en este año para continuar aunando esfuerzos y garantizar las presentación de las pruebas con los ajustes razonables que se  requieran para que las personas  con discapacidad visual. </t>
  </si>
  <si>
    <t>Número de informes elaborados de la gestión adelantada</t>
  </si>
  <si>
    <t xml:space="preserve">Gestionar con el ICFES las condiciones para ofrecer la asistencia técnica por parte del INCI en la presentación de las pruebas SABER por parte de las personas con discapacidad visual </t>
  </si>
  <si>
    <t>Evidencia mes diciembre</t>
  </si>
  <si>
    <t>Avance númerico o porcentual mes diciembre</t>
  </si>
  <si>
    <t>observaciones gestión mes  diciembre</t>
  </si>
  <si>
    <t>Evidencia mes noviembre</t>
  </si>
  <si>
    <t>Avance númerico o porcentual mes noviembre</t>
  </si>
  <si>
    <t>observaciones gestión mes noviembre</t>
  </si>
  <si>
    <t>Evidencia mes octubre</t>
  </si>
  <si>
    <t>Avance númerico o porcentual mes octubre</t>
  </si>
  <si>
    <t>observaciones gestión mes  octubre</t>
  </si>
  <si>
    <t>Evidencia mes septiembre</t>
  </si>
  <si>
    <t>Avance númerico o porcentual mes septiembre</t>
  </si>
  <si>
    <t>observaciones gestión mes septiembre</t>
  </si>
  <si>
    <t>Evidencia mes agosto</t>
  </si>
  <si>
    <t>Avance númerico o porcentual mes agosto</t>
  </si>
  <si>
    <t>observaciones gestión mes agosto</t>
  </si>
  <si>
    <t>Evidencia mes julio</t>
  </si>
  <si>
    <t>Avance númerico o porcentual mes julio</t>
  </si>
  <si>
    <t>observaciones gestión mes julio</t>
  </si>
  <si>
    <t>Evidencia mes junio</t>
  </si>
  <si>
    <t>Avance númerico o porcentual mes junio</t>
  </si>
  <si>
    <t>observaciones gestión mes junio</t>
  </si>
  <si>
    <t>Evidencia mes mayo</t>
  </si>
  <si>
    <t>Avance númerico o porcentual mes mayo</t>
  </si>
  <si>
    <t>observaciones gestión mes mayo</t>
  </si>
  <si>
    <t>Evidencia mes abril</t>
  </si>
  <si>
    <t>Avance númerico o porcentual mes abril</t>
  </si>
  <si>
    <t>observaciones gestión mes abril</t>
  </si>
  <si>
    <t>Evidencia mes marzo</t>
  </si>
  <si>
    <t>Avance númerico o porcentual mes marzo</t>
  </si>
  <si>
    <t>observaciones gestión mes marzo</t>
  </si>
  <si>
    <t>Evidencia mes febrero</t>
  </si>
  <si>
    <t>Avance numérico o porcentual mes febrero</t>
  </si>
  <si>
    <t>observaciones gestión mes febrero</t>
  </si>
  <si>
    <t>Evidencia mes enero</t>
  </si>
  <si>
    <t>Avance númerico o porcentual mes enero</t>
  </si>
  <si>
    <t>observaciones gestión mes enero</t>
  </si>
  <si>
    <t>Avance Acumulado númerico o Porcentaje de la Actividad</t>
  </si>
  <si>
    <t>Fecha Fin de la actividad</t>
  </si>
  <si>
    <t>Fecha Inicio de la actividad</t>
  </si>
  <si>
    <t xml:space="preserve"> Presupuesto por Meta del proyecto de inversión</t>
  </si>
  <si>
    <t>Indicador Eficacia de cada actividad</t>
  </si>
  <si>
    <t>Avance con relación al peso porcentual</t>
  </si>
  <si>
    <t xml:space="preserve">Peso Porcentual de la Actividad en relación con la Meta </t>
  </si>
  <si>
    <t>Avance Porcentual Acumulado (Indicador)</t>
  </si>
  <si>
    <t>Meta 2022
 de la Actividad ó Meta anual</t>
  </si>
  <si>
    <t xml:space="preserve">Actividad </t>
  </si>
  <si>
    <t>Meta Cuatrienio</t>
  </si>
  <si>
    <t>Meta Plan Estratégico</t>
  </si>
  <si>
    <t>Grupo de trabajo y/o proceso</t>
  </si>
  <si>
    <t>Proceso Responsable</t>
  </si>
  <si>
    <t>Código Producto del Proyecto o Código plan de adquisiciones</t>
  </si>
  <si>
    <t>Producto del proyecto</t>
  </si>
  <si>
    <t>Proyecto de inversión</t>
  </si>
  <si>
    <t>Objetivo Especifico</t>
  </si>
  <si>
    <t>Objetivo Institucional</t>
  </si>
  <si>
    <t>Dimensión Modelo Integrado de Planeación y Gestión</t>
  </si>
  <si>
    <t>Derechos Humanos</t>
  </si>
  <si>
    <t>OBJETIVOS DE DESARROLLO SOSTENIBLE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</si>
</sst>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
  </numFmts>
  <fonts count="32" x14ac:knownFonts="1">
    <font>
      <sz val="11"/>
      <color theme="1"/>
      <name val="Calibri"/>
      <family val="2"/>
      <scheme val="minor"/>
    </font>
    <font>
      <sz val="11"/>
      <color theme="1"/>
      <name val="Calibri"/>
      <family val="2"/>
      <scheme val="minor"/>
    </font>
    <font>
      <sz val="14"/>
      <color theme="0"/>
      <name val="Arial"/>
      <family val="2"/>
    </font>
    <font>
      <sz val="12"/>
      <color theme="0"/>
      <name val="Arial"/>
      <family val="2"/>
    </font>
    <font>
      <sz val="11"/>
      <color indexed="8"/>
      <name val="Calibri"/>
      <family val="2"/>
      <scheme val="minor"/>
    </font>
    <font>
      <sz val="12"/>
      <color indexed="8"/>
      <name val="Arial"/>
      <family val="2"/>
    </font>
    <font>
      <sz val="10"/>
      <name val="Arial"/>
      <family val="2"/>
    </font>
    <font>
      <sz val="12"/>
      <color theme="1"/>
      <name val="Arial"/>
      <family val="2"/>
    </font>
    <font>
      <b/>
      <sz val="12"/>
      <color rgb="FFFFFFFF"/>
      <name val="Arial"/>
      <family val="2"/>
    </font>
    <font>
      <b/>
      <sz val="12"/>
      <name val="Arial"/>
      <family val="2"/>
    </font>
    <font>
      <b/>
      <sz val="12"/>
      <color rgb="FF000000"/>
      <name val="Arial"/>
      <family val="2"/>
    </font>
    <font>
      <sz val="12"/>
      <name val="Arial"/>
      <family val="2"/>
    </font>
    <font>
      <b/>
      <sz val="12"/>
      <color theme="1"/>
      <name val="Arial"/>
      <family val="2"/>
    </font>
    <font>
      <b/>
      <sz val="12"/>
      <color theme="0"/>
      <name val="Arial"/>
      <family val="2"/>
    </font>
    <font>
      <b/>
      <sz val="12"/>
      <color indexed="8"/>
      <name val="Arial"/>
      <family val="2"/>
    </font>
    <font>
      <b/>
      <sz val="12"/>
      <color rgb="FFFF0000"/>
      <name val="Arial"/>
      <family val="2"/>
    </font>
    <font>
      <b/>
      <sz val="9"/>
      <color indexed="81"/>
      <name val="Tahoma"/>
      <family val="2"/>
    </font>
    <font>
      <sz val="9"/>
      <color indexed="81"/>
      <name val="Tahoma"/>
      <family val="2"/>
    </font>
    <font>
      <sz val="12"/>
      <color theme="4"/>
      <name val="Arial"/>
      <family val="2"/>
    </font>
    <font>
      <b/>
      <sz val="12"/>
      <color theme="4"/>
      <name val="Arial"/>
      <family val="2"/>
    </font>
    <font>
      <u/>
      <sz val="11"/>
      <color theme="10"/>
      <name val="Calibri"/>
      <family val="2"/>
      <scheme val="minor"/>
    </font>
    <font>
      <sz val="11"/>
      <name val="Calibri"/>
      <family val="2"/>
      <scheme val="minor"/>
    </font>
    <font>
      <b/>
      <u/>
      <sz val="11"/>
      <name val="Calibri"/>
      <family val="2"/>
      <scheme val="minor"/>
    </font>
    <font>
      <sz val="12"/>
      <color rgb="FF0070C0"/>
      <name val="Arial"/>
      <family val="2"/>
    </font>
    <font>
      <u/>
      <sz val="11"/>
      <name val="Calibri"/>
      <family val="2"/>
      <scheme val="minor"/>
    </font>
    <font>
      <u/>
      <sz val="11"/>
      <color theme="4"/>
      <name val="Calibri"/>
      <family val="2"/>
      <scheme val="minor"/>
    </font>
    <font>
      <u/>
      <sz val="11"/>
      <color rgb="FF0070C0"/>
      <name val="Calibri"/>
      <family val="2"/>
      <scheme val="minor"/>
    </font>
    <font>
      <sz val="12"/>
      <color rgb="FFFF0000"/>
      <name val="Arial"/>
      <family val="2"/>
    </font>
    <font>
      <sz val="12"/>
      <color theme="3"/>
      <name val="Arial"/>
      <family val="2"/>
    </font>
    <font>
      <sz val="12"/>
      <color theme="4" tint="-0.249977111117893"/>
      <name val="Arial"/>
      <family val="2"/>
    </font>
    <font>
      <u/>
      <sz val="11"/>
      <color theme="1"/>
      <name val="Calibri"/>
      <family val="2"/>
      <scheme val="minor"/>
    </font>
    <font>
      <sz val="14"/>
      <name val="Arial"/>
      <family val="2"/>
    </font>
  </fonts>
  <fills count="25">
    <fill>
      <patternFill patternType="none"/>
    </fill>
    <fill>
      <patternFill patternType="gray125"/>
    </fill>
    <fill>
      <patternFill patternType="solid">
        <fgColor theme="4" tint="-0.499984740745262"/>
        <bgColor indexed="64"/>
      </patternFill>
    </fill>
    <fill>
      <patternFill patternType="solid">
        <fgColor rgb="FF31849B"/>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00206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C000"/>
        <bgColor indexed="64"/>
      </patternFill>
    </fill>
  </fills>
  <borders count="24">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002060"/>
      </left>
      <right style="thin">
        <color rgb="FF002060"/>
      </right>
      <top style="thin">
        <color rgb="FF002060"/>
      </top>
      <bottom style="thin">
        <color rgb="FF002060"/>
      </bottom>
      <diagonal/>
    </border>
    <border>
      <left/>
      <right style="thin">
        <color indexed="64"/>
      </right>
      <top style="thin">
        <color indexed="64"/>
      </top>
      <bottom style="thin">
        <color indexed="64"/>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xf numFmtId="42" fontId="1" fillId="0" borderId="0" applyFont="0" applyFill="0" applyBorder="0" applyAlignment="0" applyProtection="0"/>
    <xf numFmtId="9" fontId="1" fillId="0" borderId="0" applyFont="0" applyFill="0" applyBorder="0" applyAlignment="0" applyProtection="0"/>
    <xf numFmtId="0" fontId="1" fillId="0" borderId="0"/>
    <xf numFmtId="0" fontId="4" fillId="0" borderId="0"/>
    <xf numFmtId="9" fontId="6" fillId="0" borderId="0" applyFont="0" applyFill="0" applyBorder="0" applyAlignment="0" applyProtection="0"/>
    <xf numFmtId="9" fontId="4" fillId="0" borderId="0" applyFont="0" applyFill="0" applyBorder="0" applyAlignment="0" applyProtection="0"/>
    <xf numFmtId="42" fontId="4" fillId="0" borderId="0" applyFont="0" applyFill="0" applyBorder="0" applyAlignment="0" applyProtection="0"/>
    <xf numFmtId="0" fontId="20" fillId="0" borderId="0" applyNumberFormat="0" applyFill="0" applyBorder="0" applyAlignment="0" applyProtection="0"/>
  </cellStyleXfs>
  <cellXfs count="291">
    <xf numFmtId="0" fontId="0" fillId="0" borderId="0" xfId="0"/>
    <xf numFmtId="0" fontId="2" fillId="2" borderId="0" xfId="3" applyFont="1" applyFill="1" applyAlignment="1">
      <alignment horizontal="center" vertical="center" wrapText="1"/>
    </xf>
    <xf numFmtId="0" fontId="2" fillId="2" borderId="1" xfId="3" applyFont="1" applyFill="1" applyBorder="1" applyAlignment="1">
      <alignment horizontal="center" vertical="center" wrapText="1"/>
    </xf>
    <xf numFmtId="9" fontId="3" fillId="2" borderId="2" xfId="3" applyNumberFormat="1" applyFont="1" applyFill="1" applyBorder="1" applyAlignment="1">
      <alignment horizontal="center" vertical="center" wrapText="1"/>
    </xf>
    <xf numFmtId="9" fontId="3" fillId="2" borderId="3" xfId="3" applyNumberFormat="1" applyFont="1" applyFill="1" applyBorder="1" applyAlignment="1">
      <alignment horizontal="center" vertical="center" wrapText="1"/>
    </xf>
    <xf numFmtId="9" fontId="3" fillId="0" borderId="0" xfId="3" applyNumberFormat="1" applyFont="1" applyAlignment="1">
      <alignment horizontal="center" vertical="center" wrapText="1"/>
    </xf>
    <xf numFmtId="0" fontId="5" fillId="0" borderId="0" xfId="4" applyFont="1"/>
    <xf numFmtId="9" fontId="3" fillId="2" borderId="4" xfId="3" applyNumberFormat="1" applyFont="1" applyFill="1" applyBorder="1" applyAlignment="1">
      <alignment horizontal="center" vertical="center" wrapText="1"/>
    </xf>
    <xf numFmtId="9" fontId="7" fillId="0" borderId="5" xfId="5" applyFont="1" applyBorder="1" applyAlignment="1">
      <alignment horizontal="center" vertical="center"/>
    </xf>
    <xf numFmtId="9" fontId="7" fillId="0" borderId="6" xfId="5" applyFont="1" applyBorder="1" applyAlignment="1">
      <alignment horizontal="center" vertical="center"/>
    </xf>
    <xf numFmtId="9" fontId="7" fillId="0" borderId="0" xfId="5" applyFont="1" applyBorder="1" applyAlignment="1">
      <alignment horizontal="center" vertical="center"/>
    </xf>
    <xf numFmtId="0" fontId="7" fillId="0" borderId="0" xfId="3" applyFont="1" applyAlignment="1">
      <alignment wrapText="1"/>
    </xf>
    <xf numFmtId="0" fontId="8" fillId="3" borderId="7" xfId="4" applyFont="1" applyFill="1" applyBorder="1" applyAlignment="1">
      <alignment horizontal="center" vertical="center" wrapText="1"/>
    </xf>
    <xf numFmtId="0" fontId="8" fillId="3" borderId="8" xfId="4" applyFont="1" applyFill="1" applyBorder="1" applyAlignment="1">
      <alignment horizontal="center" vertical="center" wrapText="1"/>
    </xf>
    <xf numFmtId="0" fontId="8" fillId="3" borderId="9" xfId="4" applyFont="1" applyFill="1" applyBorder="1" applyAlignment="1">
      <alignment horizontal="center" vertical="center" wrapText="1"/>
    </xf>
    <xf numFmtId="0" fontId="9" fillId="4" borderId="9" xfId="4" applyFont="1" applyFill="1" applyBorder="1" applyAlignment="1">
      <alignment horizontal="center" vertical="center" wrapText="1"/>
    </xf>
    <xf numFmtId="0" fontId="10" fillId="5" borderId="9" xfId="3" applyFont="1" applyFill="1" applyBorder="1" applyAlignment="1">
      <alignment horizontal="center" vertical="center" wrapText="1"/>
    </xf>
    <xf numFmtId="0" fontId="10" fillId="4" borderId="7" xfId="3" applyFont="1" applyFill="1" applyBorder="1" applyAlignment="1">
      <alignment horizontal="center" vertical="center" wrapText="1"/>
    </xf>
    <xf numFmtId="0" fontId="10" fillId="6" borderId="7" xfId="3" applyFont="1" applyFill="1" applyBorder="1" applyAlignment="1">
      <alignment horizontal="center" vertical="center" wrapText="1"/>
    </xf>
    <xf numFmtId="0" fontId="10" fillId="6" borderId="10" xfId="3" applyFont="1" applyFill="1" applyBorder="1" applyAlignment="1">
      <alignment horizontal="center" vertical="center" wrapText="1"/>
    </xf>
    <xf numFmtId="0" fontId="8" fillId="3" borderId="11" xfId="4" applyFont="1" applyFill="1" applyBorder="1" applyAlignment="1">
      <alignment horizontal="center" vertical="center" wrapText="1"/>
    </xf>
    <xf numFmtId="0" fontId="5" fillId="0" borderId="7" xfId="4" applyFont="1" applyBorder="1" applyAlignment="1">
      <alignment horizontal="center" vertical="center"/>
    </xf>
    <xf numFmtId="0" fontId="11" fillId="0" borderId="12" xfId="4" applyFont="1" applyBorder="1" applyAlignment="1">
      <alignment horizontal="justify" vertical="center" wrapText="1"/>
    </xf>
    <xf numFmtId="0" fontId="11" fillId="0" borderId="7" xfId="4" applyFont="1" applyBorder="1" applyAlignment="1">
      <alignment horizontal="justify" vertical="center" wrapText="1"/>
    </xf>
    <xf numFmtId="0" fontId="11" fillId="0" borderId="7" xfId="4" applyFont="1" applyBorder="1" applyAlignment="1">
      <alignment horizontal="center" vertical="center" wrapText="1"/>
    </xf>
    <xf numFmtId="0" fontId="9" fillId="7" borderId="7" xfId="4" applyFont="1" applyFill="1" applyBorder="1" applyAlignment="1">
      <alignment horizontal="center" vertical="center" wrapText="1"/>
    </xf>
    <xf numFmtId="9" fontId="11" fillId="5" borderId="7" xfId="6" applyFont="1" applyFill="1" applyBorder="1" applyAlignment="1">
      <alignment horizontal="center" vertical="center" wrapText="1"/>
    </xf>
    <xf numFmtId="1" fontId="7" fillId="0" borderId="7" xfId="3" applyNumberFormat="1" applyFont="1" applyBorder="1" applyAlignment="1">
      <alignment horizontal="center" vertical="center"/>
    </xf>
    <xf numFmtId="1" fontId="12" fillId="6" borderId="7" xfId="3" applyNumberFormat="1" applyFont="1" applyFill="1" applyBorder="1" applyAlignment="1">
      <alignment horizontal="center" vertical="center"/>
    </xf>
    <xf numFmtId="1" fontId="7" fillId="8" borderId="7" xfId="3" applyNumberFormat="1" applyFont="1" applyFill="1" applyBorder="1" applyAlignment="1">
      <alignment horizontal="center" vertical="center"/>
    </xf>
    <xf numFmtId="1" fontId="12" fillId="8" borderId="7" xfId="3" applyNumberFormat="1" applyFont="1" applyFill="1" applyBorder="1" applyAlignment="1">
      <alignment horizontal="center" vertical="center"/>
    </xf>
    <xf numFmtId="1" fontId="12" fillId="0" borderId="7" xfId="3" applyNumberFormat="1" applyFont="1" applyBorder="1" applyAlignment="1">
      <alignment horizontal="center" vertical="center"/>
    </xf>
    <xf numFmtId="0" fontId="11" fillId="0" borderId="11" xfId="3" applyFont="1" applyBorder="1" applyAlignment="1">
      <alignment horizontal="left" vertical="center" wrapText="1"/>
    </xf>
    <xf numFmtId="3" fontId="9" fillId="7" borderId="7" xfId="4" applyNumberFormat="1" applyFont="1" applyFill="1" applyBorder="1" applyAlignment="1">
      <alignment horizontal="center" vertical="center" wrapText="1"/>
    </xf>
    <xf numFmtId="3" fontId="11" fillId="0" borderId="7" xfId="4" applyNumberFormat="1" applyFont="1" applyBorder="1" applyAlignment="1">
      <alignment horizontal="center" vertical="center" wrapText="1"/>
    </xf>
    <xf numFmtId="3" fontId="7" fillId="0" borderId="7" xfId="3" applyNumberFormat="1" applyFont="1" applyBorder="1" applyAlignment="1">
      <alignment horizontal="center" vertical="center"/>
    </xf>
    <xf numFmtId="3" fontId="12" fillId="6" borderId="7" xfId="3" applyNumberFormat="1" applyFont="1" applyFill="1" applyBorder="1" applyAlignment="1">
      <alignment horizontal="center" vertical="center"/>
    </xf>
    <xf numFmtId="3" fontId="7" fillId="8" borderId="7" xfId="3" applyNumberFormat="1" applyFont="1" applyFill="1" applyBorder="1" applyAlignment="1">
      <alignment horizontal="center" vertical="center"/>
    </xf>
    <xf numFmtId="3" fontId="12" fillId="0" borderId="7" xfId="3" applyNumberFormat="1" applyFont="1" applyBorder="1" applyAlignment="1">
      <alignment horizontal="center" vertical="center"/>
    </xf>
    <xf numFmtId="0" fontId="5" fillId="0" borderId="0" xfId="4" applyFont="1" applyAlignment="1">
      <alignment horizontal="center" vertical="center"/>
    </xf>
    <xf numFmtId="0" fontId="11" fillId="0" borderId="0" xfId="4" applyFont="1" applyAlignment="1">
      <alignment horizontal="justify" vertical="center" wrapText="1"/>
    </xf>
    <xf numFmtId="0" fontId="11" fillId="0" borderId="0" xfId="4" applyFont="1" applyAlignment="1">
      <alignment horizontal="center" vertical="center" wrapText="1"/>
    </xf>
    <xf numFmtId="3" fontId="11" fillId="0" borderId="0" xfId="4" applyNumberFormat="1" applyFont="1" applyAlignment="1">
      <alignment horizontal="center" vertical="center" wrapText="1"/>
    </xf>
    <xf numFmtId="9" fontId="11" fillId="0" borderId="0" xfId="6" applyFont="1" applyFill="1" applyBorder="1" applyAlignment="1">
      <alignment horizontal="center" vertical="center" wrapText="1"/>
    </xf>
    <xf numFmtId="3" fontId="7" fillId="0" borderId="0" xfId="3" applyNumberFormat="1" applyFont="1" applyAlignment="1">
      <alignment horizontal="center" vertical="center"/>
    </xf>
    <xf numFmtId="3" fontId="12" fillId="0" borderId="0" xfId="3" applyNumberFormat="1" applyFont="1" applyAlignment="1">
      <alignment horizontal="center" vertical="center"/>
    </xf>
    <xf numFmtId="0" fontId="13" fillId="9" borderId="13" xfId="4" applyFont="1" applyFill="1" applyBorder="1" applyAlignment="1">
      <alignment horizontal="center" vertical="center"/>
    </xf>
    <xf numFmtId="0" fontId="13" fillId="8" borderId="13" xfId="4" applyFont="1" applyFill="1" applyBorder="1" applyAlignment="1">
      <alignment horizontal="center" vertical="center"/>
    </xf>
    <xf numFmtId="3" fontId="7" fillId="8" borderId="0" xfId="3" applyNumberFormat="1" applyFont="1" applyFill="1" applyAlignment="1">
      <alignment horizontal="center" vertical="center"/>
    </xf>
    <xf numFmtId="3" fontId="12" fillId="8" borderId="0" xfId="3" applyNumberFormat="1" applyFont="1" applyFill="1" applyAlignment="1">
      <alignment horizontal="center" vertical="center"/>
    </xf>
    <xf numFmtId="0" fontId="5" fillId="8" borderId="0" xfId="4" applyFont="1" applyFill="1"/>
    <xf numFmtId="0" fontId="5" fillId="0" borderId="7" xfId="4" applyFont="1" applyBorder="1" applyAlignment="1">
      <alignment horizontal="center" vertical="center" wrapText="1"/>
    </xf>
    <xf numFmtId="0" fontId="11" fillId="0" borderId="14" xfId="4" applyFont="1" applyBorder="1" applyAlignment="1">
      <alignment horizontal="center" vertical="center" wrapText="1"/>
    </xf>
    <xf numFmtId="0" fontId="11" fillId="10" borderId="7" xfId="4" applyFont="1" applyFill="1" applyBorder="1" applyAlignment="1">
      <alignment horizontal="center" vertical="center" wrapText="1"/>
    </xf>
    <xf numFmtId="0" fontId="11" fillId="0" borderId="7" xfId="4" applyFont="1" applyFill="1" applyBorder="1" applyAlignment="1">
      <alignment horizontal="center" vertical="center" wrapText="1"/>
    </xf>
    <xf numFmtId="1" fontId="11" fillId="0" borderId="7" xfId="4" applyNumberFormat="1" applyFont="1" applyBorder="1" applyAlignment="1">
      <alignment horizontal="center" vertical="center" wrapText="1"/>
    </xf>
    <xf numFmtId="1" fontId="11" fillId="0" borderId="7" xfId="4" applyNumberFormat="1" applyFont="1" applyBorder="1" applyAlignment="1">
      <alignment horizontal="center" vertical="center"/>
    </xf>
    <xf numFmtId="9" fontId="11" fillId="0" borderId="7" xfId="2" applyFont="1" applyBorder="1" applyAlignment="1">
      <alignment horizontal="center" vertical="center"/>
    </xf>
    <xf numFmtId="0" fontId="11" fillId="0" borderId="9" xfId="4" applyFont="1" applyBorder="1" applyAlignment="1">
      <alignment horizontal="center" vertical="center" wrapText="1"/>
    </xf>
    <xf numFmtId="0" fontId="9" fillId="4" borderId="7" xfId="4" applyFont="1" applyFill="1" applyBorder="1" applyAlignment="1">
      <alignment horizontal="center" vertical="center" wrapText="1"/>
    </xf>
    <xf numFmtId="1" fontId="11" fillId="11" borderId="7" xfId="4" applyNumberFormat="1" applyFont="1" applyFill="1" applyBorder="1" applyAlignment="1">
      <alignment horizontal="center" vertical="center"/>
    </xf>
    <xf numFmtId="0" fontId="7" fillId="10" borderId="7" xfId="4" applyFont="1" applyFill="1" applyBorder="1" applyAlignment="1">
      <alignment horizontal="center" vertical="center" wrapText="1"/>
    </xf>
    <xf numFmtId="0" fontId="7" fillId="0" borderId="7" xfId="4" applyFont="1" applyFill="1" applyBorder="1" applyAlignment="1">
      <alignment horizontal="center" vertical="center"/>
    </xf>
    <xf numFmtId="0" fontId="9" fillId="4" borderId="7" xfId="4" applyFont="1" applyFill="1" applyBorder="1" applyAlignment="1">
      <alignment horizontal="center" vertical="center"/>
    </xf>
    <xf numFmtId="1" fontId="9" fillId="0" borderId="7" xfId="4" applyNumberFormat="1" applyFont="1" applyBorder="1" applyAlignment="1">
      <alignment horizontal="center" vertical="center" wrapText="1"/>
    </xf>
    <xf numFmtId="1" fontId="5" fillId="0" borderId="7" xfId="4" applyNumberFormat="1" applyFont="1" applyBorder="1" applyAlignment="1">
      <alignment horizontal="center" vertical="center"/>
    </xf>
    <xf numFmtId="0" fontId="11" fillId="0" borderId="15" xfId="4" applyFont="1" applyBorder="1" applyAlignment="1">
      <alignment horizontal="center" vertical="center" wrapText="1"/>
    </xf>
    <xf numFmtId="0" fontId="9" fillId="12" borderId="7" xfId="4" applyFont="1" applyFill="1" applyBorder="1" applyAlignment="1">
      <alignment horizontal="center" vertical="center" wrapText="1"/>
    </xf>
    <xf numFmtId="1" fontId="9" fillId="13" borderId="7" xfId="4" applyNumberFormat="1" applyFont="1" applyFill="1" applyBorder="1" applyAlignment="1">
      <alignment horizontal="center" vertical="center" wrapText="1"/>
    </xf>
    <xf numFmtId="1" fontId="9" fillId="14" borderId="7" xfId="4" applyNumberFormat="1" applyFont="1" applyFill="1" applyBorder="1" applyAlignment="1">
      <alignment horizontal="center" vertical="center" wrapText="1"/>
    </xf>
    <xf numFmtId="1" fontId="9" fillId="6" borderId="7" xfId="4" applyNumberFormat="1" applyFont="1" applyFill="1" applyBorder="1" applyAlignment="1">
      <alignment horizontal="center" vertical="center" wrapText="1"/>
    </xf>
    <xf numFmtId="9" fontId="9" fillId="5" borderId="7" xfId="2" applyFont="1" applyFill="1" applyBorder="1" applyAlignment="1">
      <alignment horizontal="center" vertical="center"/>
    </xf>
    <xf numFmtId="0" fontId="14" fillId="0" borderId="0" xfId="4" applyFont="1"/>
    <xf numFmtId="1" fontId="9" fillId="0" borderId="0" xfId="4" applyNumberFormat="1" applyFont="1" applyAlignment="1">
      <alignment horizontal="center" wrapText="1"/>
    </xf>
    <xf numFmtId="0" fontId="11" fillId="0" borderId="7" xfId="4" applyFont="1" applyBorder="1" applyAlignment="1">
      <alignment horizontal="center" vertical="center" wrapText="1"/>
    </xf>
    <xf numFmtId="1" fontId="11" fillId="10" borderId="7" xfId="4" applyNumberFormat="1" applyFont="1" applyFill="1" applyBorder="1" applyAlignment="1">
      <alignment horizontal="center" vertical="center" wrapText="1"/>
    </xf>
    <xf numFmtId="1" fontId="11" fillId="0" borderId="7" xfId="6" applyNumberFormat="1" applyFont="1" applyFill="1" applyBorder="1" applyAlignment="1">
      <alignment horizontal="center" vertical="center" wrapText="1"/>
    </xf>
    <xf numFmtId="9" fontId="5" fillId="0" borderId="7" xfId="2" applyFont="1" applyBorder="1" applyAlignment="1">
      <alignment horizontal="center" vertical="center"/>
    </xf>
    <xf numFmtId="1" fontId="9" fillId="0" borderId="7" xfId="4" applyNumberFormat="1" applyFont="1" applyFill="1" applyBorder="1" applyAlignment="1">
      <alignment horizontal="center" vertical="center" wrapText="1"/>
    </xf>
    <xf numFmtId="1" fontId="7" fillId="10" borderId="7" xfId="4" applyNumberFormat="1" applyFont="1" applyFill="1" applyBorder="1" applyAlignment="1">
      <alignment horizontal="center" vertical="center" wrapText="1"/>
    </xf>
    <xf numFmtId="1" fontId="7" fillId="0" borderId="7" xfId="4" applyNumberFormat="1" applyFont="1" applyBorder="1" applyAlignment="1">
      <alignment horizontal="center" vertical="center" wrapText="1"/>
    </xf>
    <xf numFmtId="9" fontId="14" fillId="5" borderId="7" xfId="2" applyFont="1" applyFill="1" applyBorder="1" applyAlignment="1">
      <alignment horizontal="center" vertical="center"/>
    </xf>
    <xf numFmtId="0" fontId="14" fillId="0" borderId="0" xfId="4" applyFont="1" applyAlignment="1">
      <alignment horizontal="center" vertical="center"/>
    </xf>
    <xf numFmtId="0" fontId="5" fillId="0" borderId="15" xfId="4" applyFont="1" applyBorder="1" applyAlignment="1">
      <alignment horizontal="center" vertical="center" wrapText="1"/>
    </xf>
    <xf numFmtId="0" fontId="11" fillId="10" borderId="15" xfId="4" applyFont="1" applyFill="1" applyBorder="1" applyAlignment="1">
      <alignment horizontal="justify" vertical="center" wrapText="1"/>
    </xf>
    <xf numFmtId="3" fontId="11" fillId="0" borderId="15" xfId="4" applyNumberFormat="1" applyFont="1" applyBorder="1" applyAlignment="1">
      <alignment horizontal="center" vertical="center" wrapText="1"/>
    </xf>
    <xf numFmtId="3" fontId="5" fillId="0" borderId="15" xfId="6" applyNumberFormat="1" applyFont="1" applyBorder="1" applyAlignment="1">
      <alignment horizontal="center" vertical="center"/>
    </xf>
    <xf numFmtId="9" fontId="5" fillId="0" borderId="15" xfId="2" applyFont="1" applyBorder="1" applyAlignment="1">
      <alignment horizontal="center" vertical="center"/>
    </xf>
    <xf numFmtId="0" fontId="11" fillId="10" borderId="7" xfId="4" applyFont="1" applyFill="1" applyBorder="1" applyAlignment="1">
      <alignment horizontal="justify" vertical="center" wrapText="1"/>
    </xf>
    <xf numFmtId="3" fontId="5" fillId="11" borderId="7" xfId="4" applyNumberFormat="1" applyFont="1" applyFill="1" applyBorder="1" applyAlignment="1">
      <alignment horizontal="center" vertical="center"/>
    </xf>
    <xf numFmtId="3" fontId="9" fillId="4" borderId="7" xfId="4" applyNumberFormat="1" applyFont="1" applyFill="1" applyBorder="1" applyAlignment="1">
      <alignment horizontal="center" vertical="center" wrapText="1"/>
    </xf>
    <xf numFmtId="3" fontId="5" fillId="0" borderId="7" xfId="4" applyNumberFormat="1" applyFont="1" applyBorder="1" applyAlignment="1">
      <alignment horizontal="center" vertical="center"/>
    </xf>
    <xf numFmtId="3" fontId="14" fillId="11" borderId="7" xfId="4" applyNumberFormat="1" applyFont="1" applyFill="1" applyBorder="1" applyAlignment="1">
      <alignment horizontal="center" vertical="center"/>
    </xf>
    <xf numFmtId="1" fontId="11" fillId="10" borderId="7" xfId="4" applyNumberFormat="1" applyFont="1" applyFill="1" applyBorder="1" applyAlignment="1">
      <alignment horizontal="justify" vertical="center" wrapText="1"/>
    </xf>
    <xf numFmtId="3" fontId="9" fillId="13" borderId="7" xfId="4" applyNumberFormat="1" applyFont="1" applyFill="1" applyBorder="1" applyAlignment="1">
      <alignment horizontal="center" vertical="center" wrapText="1"/>
    </xf>
    <xf numFmtId="3" fontId="9" fillId="15" borderId="7" xfId="4" applyNumberFormat="1" applyFont="1" applyFill="1" applyBorder="1" applyAlignment="1">
      <alignment horizontal="center" vertical="center" wrapText="1"/>
    </xf>
    <xf numFmtId="3" fontId="9" fillId="6" borderId="7" xfId="4" applyNumberFormat="1" applyFont="1" applyFill="1" applyBorder="1" applyAlignment="1">
      <alignment horizontal="center" vertical="center" wrapText="1"/>
    </xf>
    <xf numFmtId="9" fontId="14" fillId="5" borderId="15" xfId="2" applyFont="1" applyFill="1" applyBorder="1" applyAlignment="1">
      <alignment horizontal="center" vertical="center"/>
    </xf>
    <xf numFmtId="0" fontId="5" fillId="0" borderId="0" xfId="4" applyFont="1" applyAlignment="1">
      <alignment horizontal="center"/>
    </xf>
    <xf numFmtId="1" fontId="5" fillId="0" borderId="0" xfId="4" applyNumberFormat="1" applyFont="1" applyAlignment="1">
      <alignment horizontal="center" vertical="center"/>
    </xf>
    <xf numFmtId="1" fontId="5" fillId="0" borderId="0" xfId="4" applyNumberFormat="1" applyFont="1"/>
    <xf numFmtId="9" fontId="5" fillId="0" borderId="0" xfId="6" applyFont="1" applyFill="1" applyAlignment="1">
      <alignment horizontal="center" vertical="center"/>
    </xf>
    <xf numFmtId="1" fontId="14" fillId="0" borderId="0" xfId="7" applyNumberFormat="1" applyFont="1" applyFill="1" applyAlignment="1">
      <alignment horizontal="center" vertical="center"/>
    </xf>
    <xf numFmtId="0" fontId="3" fillId="2" borderId="0" xfId="3" applyFont="1" applyFill="1" applyAlignment="1">
      <alignment horizontal="center" vertical="center" wrapText="1"/>
    </xf>
    <xf numFmtId="0" fontId="3" fillId="2" borderId="1" xfId="3" applyFont="1" applyFill="1" applyBorder="1" applyAlignment="1">
      <alignment horizontal="center" vertical="center" wrapText="1"/>
    </xf>
    <xf numFmtId="9" fontId="3" fillId="2" borderId="0" xfId="3" applyNumberFormat="1" applyFont="1" applyFill="1" applyAlignment="1">
      <alignment horizontal="center" vertical="center" wrapText="1"/>
    </xf>
    <xf numFmtId="9" fontId="7" fillId="0" borderId="16" xfId="5" applyFont="1" applyBorder="1" applyAlignment="1">
      <alignment horizontal="center" vertical="center"/>
    </xf>
    <xf numFmtId="9" fontId="7" fillId="0" borderId="17" xfId="5" applyFont="1" applyBorder="1" applyAlignment="1">
      <alignment horizontal="center" vertical="center"/>
    </xf>
    <xf numFmtId="0" fontId="8" fillId="3" borderId="10" xfId="4" applyFont="1" applyFill="1" applyBorder="1" applyAlignment="1">
      <alignment horizontal="center" vertical="center" wrapText="1"/>
    </xf>
    <xf numFmtId="0" fontId="8" fillId="3" borderId="12" xfId="4" applyFont="1" applyFill="1" applyBorder="1" applyAlignment="1">
      <alignment horizontal="center" vertical="center" wrapText="1"/>
    </xf>
    <xf numFmtId="0" fontId="11" fillId="6" borderId="7" xfId="4" applyFont="1" applyFill="1" applyBorder="1" applyAlignment="1">
      <alignment horizontal="center" vertical="center" wrapText="1"/>
    </xf>
    <xf numFmtId="9" fontId="11" fillId="0" borderId="7" xfId="4" applyNumberFormat="1" applyFont="1" applyBorder="1" applyAlignment="1">
      <alignment horizontal="center" vertical="center" wrapText="1"/>
    </xf>
    <xf numFmtId="9" fontId="9" fillId="0" borderId="7" xfId="6" applyFont="1" applyBorder="1" applyAlignment="1">
      <alignment horizontal="center" vertical="center" wrapText="1"/>
    </xf>
    <xf numFmtId="9" fontId="7" fillId="0" borderId="7" xfId="6" applyFont="1" applyBorder="1" applyAlignment="1">
      <alignment horizontal="center" vertical="center"/>
    </xf>
    <xf numFmtId="9" fontId="7" fillId="0" borderId="7" xfId="6" applyFont="1" applyFill="1" applyBorder="1" applyAlignment="1">
      <alignment horizontal="center" vertical="center"/>
    </xf>
    <xf numFmtId="9" fontId="7" fillId="6" borderId="7" xfId="6" applyFont="1" applyFill="1" applyBorder="1" applyAlignment="1">
      <alignment horizontal="center" vertical="center"/>
    </xf>
    <xf numFmtId="0" fontId="11" fillId="0" borderId="10" xfId="3" applyFont="1" applyBorder="1" applyAlignment="1">
      <alignment horizontal="justify" vertical="top" wrapText="1"/>
    </xf>
    <xf numFmtId="0" fontId="11" fillId="0" borderId="12" xfId="3" applyFont="1" applyBorder="1" applyAlignment="1">
      <alignment horizontal="justify" vertical="top" wrapText="1"/>
    </xf>
    <xf numFmtId="0" fontId="7" fillId="0" borderId="7" xfId="3" applyFont="1" applyBorder="1" applyAlignment="1">
      <alignment horizontal="center" vertical="center"/>
    </xf>
    <xf numFmtId="3" fontId="7" fillId="6" borderId="7" xfId="3" applyNumberFormat="1" applyFont="1" applyFill="1" applyBorder="1" applyAlignment="1">
      <alignment horizontal="center" vertical="center"/>
    </xf>
    <xf numFmtId="9" fontId="11" fillId="16" borderId="7" xfId="6" applyFont="1" applyFill="1" applyBorder="1" applyAlignment="1">
      <alignment horizontal="center" vertical="center" wrapText="1"/>
    </xf>
    <xf numFmtId="0" fontId="11" fillId="11" borderId="7" xfId="4" applyFont="1" applyFill="1" applyBorder="1" applyAlignment="1">
      <alignment horizontal="center" vertical="center" wrapText="1"/>
    </xf>
    <xf numFmtId="0" fontId="9" fillId="0" borderId="0" xfId="4" applyFont="1" applyAlignment="1">
      <alignment horizontal="justify" vertical="center" wrapText="1"/>
    </xf>
    <xf numFmtId="9" fontId="7" fillId="0" borderId="0" xfId="6" applyFont="1" applyFill="1" applyBorder="1" applyAlignment="1">
      <alignment horizontal="center" vertical="center"/>
    </xf>
    <xf numFmtId="9" fontId="7" fillId="8" borderId="0" xfId="6" applyFont="1" applyFill="1" applyBorder="1" applyAlignment="1">
      <alignment horizontal="center" vertical="center"/>
    </xf>
    <xf numFmtId="0" fontId="13" fillId="8" borderId="0" xfId="4" applyFont="1" applyFill="1" applyAlignment="1">
      <alignment horizontal="center" vertical="center"/>
    </xf>
    <xf numFmtId="0" fontId="5" fillId="8" borderId="7" xfId="4" applyFont="1" applyFill="1" applyBorder="1" applyAlignment="1">
      <alignment vertical="center" wrapText="1"/>
    </xf>
    <xf numFmtId="0" fontId="11" fillId="8" borderId="10" xfId="4" applyFont="1" applyFill="1" applyBorder="1" applyAlignment="1">
      <alignment horizontal="center" vertical="center" wrapText="1"/>
    </xf>
    <xf numFmtId="1" fontId="11" fillId="8" borderId="18" xfId="4" applyNumberFormat="1" applyFont="1" applyFill="1" applyBorder="1" applyAlignment="1">
      <alignment horizontal="justify" vertical="center" wrapText="1"/>
    </xf>
    <xf numFmtId="9" fontId="5" fillId="8" borderId="18" xfId="4" applyNumberFormat="1" applyFont="1" applyFill="1" applyBorder="1" applyAlignment="1">
      <alignment horizontal="center" vertical="center"/>
    </xf>
    <xf numFmtId="0" fontId="5" fillId="8" borderId="18" xfId="4" applyFont="1" applyFill="1" applyBorder="1" applyAlignment="1">
      <alignment horizontal="center" vertical="center"/>
    </xf>
    <xf numFmtId="9" fontId="5" fillId="8" borderId="18" xfId="2" applyFont="1" applyFill="1" applyBorder="1" applyAlignment="1">
      <alignment horizontal="center" vertical="center"/>
    </xf>
    <xf numFmtId="0" fontId="5" fillId="8" borderId="18" xfId="4" applyFont="1" applyFill="1" applyBorder="1"/>
    <xf numFmtId="0" fontId="5" fillId="8" borderId="12" xfId="4" applyFont="1" applyFill="1" applyBorder="1"/>
    <xf numFmtId="0" fontId="5" fillId="0" borderId="7" xfId="4" applyFont="1" applyBorder="1" applyAlignment="1">
      <alignment horizontal="justify" vertical="top" wrapText="1"/>
    </xf>
    <xf numFmtId="10" fontId="5" fillId="0" borderId="7" xfId="4" applyNumberFormat="1" applyFont="1" applyBorder="1" applyAlignment="1">
      <alignment horizontal="center" vertical="center"/>
    </xf>
    <xf numFmtId="9" fontId="9" fillId="13" borderId="7" xfId="2" applyFont="1" applyFill="1" applyBorder="1" applyAlignment="1">
      <alignment horizontal="center" vertical="center" wrapText="1"/>
    </xf>
    <xf numFmtId="9" fontId="9" fillId="15" borderId="7" xfId="2" applyFont="1" applyFill="1" applyBorder="1" applyAlignment="1">
      <alignment horizontal="center" vertical="center" wrapText="1"/>
    </xf>
    <xf numFmtId="9" fontId="9" fillId="6" borderId="7" xfId="2" applyFont="1" applyFill="1" applyBorder="1" applyAlignment="1">
      <alignment horizontal="center" vertical="center" wrapText="1"/>
    </xf>
    <xf numFmtId="9" fontId="9" fillId="13" borderId="7" xfId="4" applyNumberFormat="1" applyFont="1" applyFill="1" applyBorder="1" applyAlignment="1">
      <alignment horizontal="center" vertical="center" wrapText="1"/>
    </xf>
    <xf numFmtId="0" fontId="5" fillId="8" borderId="0" xfId="4" applyFont="1" applyFill="1" applyAlignment="1">
      <alignment vertical="center" wrapText="1"/>
    </xf>
    <xf numFmtId="0" fontId="9" fillId="8" borderId="0" xfId="4" applyFont="1" applyFill="1" applyAlignment="1">
      <alignment horizontal="center" vertical="center" wrapText="1"/>
    </xf>
    <xf numFmtId="9" fontId="9" fillId="8" borderId="0" xfId="2" applyFont="1" applyFill="1" applyBorder="1" applyAlignment="1">
      <alignment horizontal="center" vertical="center" wrapText="1"/>
    </xf>
    <xf numFmtId="3" fontId="9" fillId="8" borderId="0" xfId="4" applyNumberFormat="1" applyFont="1" applyFill="1" applyAlignment="1">
      <alignment horizontal="center" vertical="center" wrapText="1"/>
    </xf>
    <xf numFmtId="9" fontId="14" fillId="8" borderId="0" xfId="2" applyFont="1" applyFill="1" applyBorder="1" applyAlignment="1">
      <alignment horizontal="center" vertical="center"/>
    </xf>
    <xf numFmtId="0" fontId="14" fillId="8" borderId="0" xfId="4" applyFont="1" applyFill="1" applyAlignment="1">
      <alignment horizontal="center" vertical="center"/>
    </xf>
    <xf numFmtId="0" fontId="5" fillId="0" borderId="14" xfId="4" applyFont="1" applyBorder="1" applyAlignment="1">
      <alignment horizontal="justify" vertical="top" wrapText="1"/>
    </xf>
    <xf numFmtId="0" fontId="5" fillId="0" borderId="14" xfId="4" applyFont="1" applyBorder="1" applyAlignment="1">
      <alignment horizontal="center" vertical="center" wrapText="1"/>
    </xf>
    <xf numFmtId="9" fontId="5" fillId="0" borderId="7" xfId="4" applyNumberFormat="1" applyFont="1" applyBorder="1" applyAlignment="1">
      <alignment horizontal="center" vertical="center"/>
    </xf>
    <xf numFmtId="0" fontId="5" fillId="0" borderId="15" xfId="4" applyFont="1" applyBorder="1" applyAlignment="1">
      <alignment horizontal="justify" vertical="top" wrapText="1"/>
    </xf>
    <xf numFmtId="0" fontId="5" fillId="0" borderId="7" xfId="4" applyFont="1" applyFill="1" applyBorder="1" applyAlignment="1">
      <alignment horizontal="center" vertical="center"/>
    </xf>
    <xf numFmtId="0" fontId="5" fillId="6" borderId="7" xfId="4" applyFont="1" applyFill="1" applyBorder="1" applyAlignment="1">
      <alignment horizontal="center" vertical="center"/>
    </xf>
    <xf numFmtId="9" fontId="5" fillId="5" borderId="7" xfId="2" applyFont="1" applyFill="1" applyBorder="1" applyAlignment="1">
      <alignment horizontal="center" vertical="center"/>
    </xf>
    <xf numFmtId="1" fontId="5" fillId="6" borderId="7" xfId="4" applyNumberFormat="1" applyFont="1" applyFill="1" applyBorder="1" applyAlignment="1">
      <alignment horizontal="center" vertical="center"/>
    </xf>
    <xf numFmtId="0" fontId="5" fillId="0" borderId="19" xfId="4" applyFont="1" applyBorder="1" applyAlignment="1">
      <alignment horizontal="center" vertical="center" wrapText="1"/>
    </xf>
    <xf numFmtId="0" fontId="5" fillId="0" borderId="20" xfId="4" applyFont="1" applyBorder="1" applyAlignment="1">
      <alignment horizontal="center" vertical="center" wrapText="1"/>
    </xf>
    <xf numFmtId="0" fontId="5" fillId="0" borderId="21" xfId="4" applyFont="1" applyBorder="1" applyAlignment="1">
      <alignment horizontal="center" vertical="center" wrapText="1"/>
    </xf>
    <xf numFmtId="9" fontId="14" fillId="15" borderId="7" xfId="2" applyFont="1" applyFill="1" applyBorder="1" applyAlignment="1">
      <alignment horizontal="center" vertical="center"/>
    </xf>
    <xf numFmtId="9" fontId="9" fillId="8" borderId="10" xfId="4" applyNumberFormat="1" applyFont="1" applyFill="1" applyBorder="1" applyAlignment="1">
      <alignment horizontal="center" vertical="center" wrapText="1"/>
    </xf>
    <xf numFmtId="9" fontId="9" fillId="8" borderId="18" xfId="4" applyNumberFormat="1" applyFont="1" applyFill="1" applyBorder="1" applyAlignment="1">
      <alignment horizontal="center" vertical="center" wrapText="1"/>
    </xf>
    <xf numFmtId="9" fontId="9" fillId="8" borderId="12" xfId="4" applyNumberFormat="1" applyFont="1" applyFill="1" applyBorder="1" applyAlignment="1">
      <alignment horizontal="center" vertical="center" wrapText="1"/>
    </xf>
    <xf numFmtId="0" fontId="5" fillId="0" borderId="0" xfId="4" applyFont="1" applyAlignment="1">
      <alignment vertical="center" wrapText="1"/>
    </xf>
    <xf numFmtId="9" fontId="15" fillId="17" borderId="7" xfId="2" applyFont="1" applyFill="1" applyBorder="1" applyAlignment="1">
      <alignment horizontal="center" vertical="center" wrapText="1"/>
    </xf>
    <xf numFmtId="164" fontId="9" fillId="6" borderId="7" xfId="2" applyNumberFormat="1" applyFont="1" applyFill="1" applyBorder="1" applyAlignment="1">
      <alignment horizontal="center" vertical="center" wrapText="1"/>
    </xf>
    <xf numFmtId="0" fontId="5" fillId="8" borderId="0" xfId="4" applyFont="1" applyFill="1" applyAlignment="1">
      <alignment horizontal="justify" vertical="top" wrapText="1"/>
    </xf>
    <xf numFmtId="0" fontId="5" fillId="8" borderId="0" xfId="4" applyFont="1" applyFill="1" applyAlignment="1">
      <alignment horizontal="center" vertical="center" wrapText="1"/>
    </xf>
    <xf numFmtId="9" fontId="9" fillId="8" borderId="0" xfId="4" applyNumberFormat="1" applyFont="1" applyFill="1" applyAlignment="1">
      <alignment horizontal="center" vertical="center" wrapText="1"/>
    </xf>
    <xf numFmtId="0" fontId="5" fillId="0" borderId="7" xfId="4" applyFont="1" applyBorder="1" applyAlignment="1">
      <alignment horizontal="center" vertical="center"/>
    </xf>
    <xf numFmtId="9" fontId="0" fillId="0" borderId="0" xfId="2" applyFont="1"/>
    <xf numFmtId="0" fontId="7" fillId="0" borderId="19" xfId="0" applyFont="1" applyBorder="1" applyAlignment="1">
      <alignment horizontal="center" vertical="center" wrapText="1"/>
    </xf>
    <xf numFmtId="0" fontId="18" fillId="0" borderId="19" xfId="0" applyFont="1" applyBorder="1" applyAlignment="1">
      <alignment horizontal="center" vertical="center" wrapText="1"/>
    </xf>
    <xf numFmtId="0" fontId="7" fillId="0" borderId="14" xfId="0" applyFont="1" applyBorder="1" applyAlignment="1">
      <alignment horizontal="center" vertical="center" wrapText="1"/>
    </xf>
    <xf numFmtId="42" fontId="7" fillId="0" borderId="14" xfId="0" applyNumberFormat="1" applyFont="1" applyBorder="1" applyAlignment="1">
      <alignment horizontal="center" vertical="center" wrapText="1"/>
    </xf>
    <xf numFmtId="164" fontId="7" fillId="0" borderId="14" xfId="0" applyNumberFormat="1" applyFont="1" applyBorder="1" applyAlignment="1">
      <alignment horizontal="center" vertical="center" wrapText="1"/>
    </xf>
    <xf numFmtId="9" fontId="7" fillId="0" borderId="14" xfId="0" applyNumberFormat="1" applyFont="1" applyBorder="1" applyAlignment="1">
      <alignment horizontal="center" vertical="center" wrapText="1"/>
    </xf>
    <xf numFmtId="0" fontId="7" fillId="0" borderId="21" xfId="0" applyFont="1" applyBorder="1" applyAlignment="1">
      <alignment horizontal="center" vertical="center" wrapText="1"/>
    </xf>
    <xf numFmtId="0" fontId="11" fillId="0" borderId="19" xfId="0" applyFont="1" applyBorder="1" applyAlignment="1">
      <alignment horizontal="center" vertical="center" wrapText="1"/>
    </xf>
    <xf numFmtId="0" fontId="19" fillId="0" borderId="19" xfId="0" applyFont="1" applyBorder="1" applyAlignment="1">
      <alignment horizontal="center" vertical="center" wrapText="1"/>
    </xf>
    <xf numFmtId="0" fontId="12" fillId="0" borderId="19" xfId="0" applyFont="1" applyBorder="1" applyAlignment="1">
      <alignment horizontal="center" vertical="center" wrapText="1"/>
    </xf>
    <xf numFmtId="0" fontId="7" fillId="0" borderId="10" xfId="0" applyFont="1" applyBorder="1" applyAlignment="1">
      <alignment horizontal="center" vertical="center" wrapText="1"/>
    </xf>
    <xf numFmtId="42" fontId="7" fillId="0" borderId="14" xfId="1" applyFont="1" applyBorder="1" applyAlignment="1">
      <alignment horizontal="center" vertical="center" wrapText="1"/>
    </xf>
    <xf numFmtId="164" fontId="7" fillId="0" borderId="7" xfId="0" applyNumberFormat="1" applyFont="1" applyBorder="1" applyAlignment="1">
      <alignment horizontal="center" vertical="center" wrapText="1"/>
    </xf>
    <xf numFmtId="9" fontId="7" fillId="0" borderId="7" xfId="0" applyNumberFormat="1" applyFont="1" applyBorder="1" applyAlignment="1">
      <alignment horizontal="center" vertical="center" wrapText="1"/>
    </xf>
    <xf numFmtId="0" fontId="7" fillId="18" borderId="14" xfId="0" applyFont="1" applyFill="1" applyBorder="1" applyAlignment="1">
      <alignment horizontal="center" vertical="center" wrapText="1"/>
    </xf>
    <xf numFmtId="0" fontId="7" fillId="19" borderId="14" xfId="0" applyFont="1" applyFill="1" applyBorder="1" applyAlignment="1">
      <alignment horizontal="center" vertical="center" wrapText="1"/>
    </xf>
    <xf numFmtId="0" fontId="7" fillId="20" borderId="14" xfId="0" applyFont="1" applyFill="1" applyBorder="1" applyAlignment="1">
      <alignment horizontal="center" vertical="center" wrapText="1"/>
    </xf>
    <xf numFmtId="0" fontId="7" fillId="21" borderId="14"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22" borderId="21" xfId="0" applyFont="1" applyFill="1" applyBorder="1" applyAlignment="1">
      <alignment horizontal="center" vertical="center" wrapText="1"/>
    </xf>
    <xf numFmtId="0" fontId="18" fillId="0" borderId="10" xfId="0" applyFont="1" applyBorder="1" applyAlignment="1">
      <alignment horizontal="center" vertical="center" wrapText="1"/>
    </xf>
    <xf numFmtId="9" fontId="11" fillId="0" borderId="10" xfId="2" applyFont="1" applyBorder="1" applyAlignment="1">
      <alignment horizontal="center" vertical="center" wrapText="1"/>
    </xf>
    <xf numFmtId="0" fontId="21" fillId="0" borderId="7" xfId="8" applyFont="1" applyBorder="1" applyAlignment="1">
      <alignment horizontal="center" vertical="center" wrapText="1"/>
    </xf>
    <xf numFmtId="0" fontId="11" fillId="0" borderId="10" xfId="0" applyFont="1" applyBorder="1" applyAlignment="1">
      <alignment horizontal="center" vertical="center" wrapText="1"/>
    </xf>
    <xf numFmtId="9" fontId="18" fillId="0" borderId="10" xfId="2" applyFont="1" applyBorder="1" applyAlignment="1">
      <alignment horizontal="center" vertical="center" wrapText="1"/>
    </xf>
    <xf numFmtId="0" fontId="20" fillId="0" borderId="7" xfId="8" applyBorder="1" applyAlignment="1">
      <alignment horizontal="center" vertical="center" wrapText="1"/>
    </xf>
    <xf numFmtId="0" fontId="22" fillId="0" borderId="7" xfId="8" applyFont="1" applyBorder="1" applyAlignment="1">
      <alignment horizontal="center" vertical="center" wrapText="1"/>
    </xf>
    <xf numFmtId="9" fontId="12" fillId="0" borderId="10" xfId="2" applyFont="1" applyBorder="1" applyAlignment="1">
      <alignment horizontal="center" vertical="center" wrapText="1"/>
    </xf>
    <xf numFmtId="0" fontId="12" fillId="0" borderId="10" xfId="0" applyFont="1" applyBorder="1" applyAlignment="1">
      <alignment horizontal="center" vertical="center" wrapText="1"/>
    </xf>
    <xf numFmtId="9" fontId="7" fillId="0" borderId="10" xfId="0" applyNumberFormat="1" applyFont="1" applyBorder="1" applyAlignment="1">
      <alignment horizontal="center" vertical="center" wrapText="1"/>
    </xf>
    <xf numFmtId="0" fontId="7" fillId="0" borderId="7" xfId="0" applyFont="1" applyBorder="1" applyAlignment="1">
      <alignment horizontal="center" vertical="center" wrapText="1"/>
    </xf>
    <xf numFmtId="42" fontId="7" fillId="0" borderId="7" xfId="1" applyFont="1" applyBorder="1" applyAlignment="1">
      <alignment horizontal="center" vertical="center" wrapText="1"/>
    </xf>
    <xf numFmtId="0" fontId="7" fillId="18" borderId="7" xfId="0" applyFont="1" applyFill="1" applyBorder="1" applyAlignment="1">
      <alignment horizontal="center" vertical="center" wrapText="1"/>
    </xf>
    <xf numFmtId="0" fontId="7" fillId="19" borderId="7" xfId="0" applyFont="1" applyFill="1" applyBorder="1" applyAlignment="1">
      <alignment horizontal="center" vertical="center" wrapText="1"/>
    </xf>
    <xf numFmtId="0" fontId="7" fillId="20" borderId="7" xfId="0" applyFont="1" applyFill="1" applyBorder="1" applyAlignment="1">
      <alignment horizontal="center" vertical="center" wrapText="1"/>
    </xf>
    <xf numFmtId="0" fontId="7" fillId="21" borderId="7"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22" borderId="12" xfId="0" applyFont="1" applyFill="1" applyBorder="1" applyAlignment="1">
      <alignment horizontal="center" vertical="center" wrapText="1"/>
    </xf>
    <xf numFmtId="0" fontId="23" fillId="0" borderId="10" xfId="0" applyFont="1" applyBorder="1" applyAlignment="1">
      <alignment horizontal="center" vertical="center" wrapText="1"/>
    </xf>
    <xf numFmtId="0" fontId="22" fillId="0" borderId="10" xfId="8" applyFont="1" applyBorder="1" applyAlignment="1">
      <alignment horizontal="center" vertical="center" wrapText="1"/>
    </xf>
    <xf numFmtId="0" fontId="9" fillId="0" borderId="10" xfId="0" applyFont="1" applyBorder="1" applyAlignment="1">
      <alignment horizontal="center" vertical="center" wrapText="1"/>
    </xf>
    <xf numFmtId="9" fontId="7" fillId="0" borderId="10" xfId="2" applyFont="1" applyBorder="1" applyAlignment="1">
      <alignment horizontal="center" vertical="center" wrapText="1"/>
    </xf>
    <xf numFmtId="0" fontId="24" fillId="0" borderId="7" xfId="8" applyFont="1" applyBorder="1" applyAlignment="1">
      <alignment horizontal="center" vertical="center" wrapText="1"/>
    </xf>
    <xf numFmtId="0" fontId="25" fillId="0" borderId="7" xfId="8" applyFont="1" applyBorder="1" applyAlignment="1">
      <alignment horizontal="center" vertical="center" wrapText="1"/>
    </xf>
    <xf numFmtId="42" fontId="7" fillId="5" borderId="7" xfId="1" applyFont="1" applyFill="1" applyBorder="1" applyAlignment="1">
      <alignment horizontal="center" vertical="center" wrapText="1"/>
    </xf>
    <xf numFmtId="9" fontId="9" fillId="0" borderId="10" xfId="2" applyFont="1" applyBorder="1" applyAlignment="1">
      <alignment horizontal="center" vertical="center" wrapText="1"/>
    </xf>
    <xf numFmtId="0" fontId="25" fillId="0" borderId="10" xfId="8" applyFont="1" applyBorder="1" applyAlignment="1">
      <alignment horizontal="center" vertical="center" wrapText="1"/>
    </xf>
    <xf numFmtId="0" fontId="26" fillId="0" borderId="10" xfId="8" applyFont="1" applyBorder="1" applyAlignment="1">
      <alignment horizontal="center" vertical="center" wrapText="1"/>
    </xf>
    <xf numFmtId="0" fontId="24" fillId="0" borderId="10" xfId="8" applyFont="1" applyBorder="1" applyAlignment="1">
      <alignment horizontal="center" vertical="center" wrapText="1"/>
    </xf>
    <xf numFmtId="0" fontId="11" fillId="0" borderId="7" xfId="0" applyFont="1" applyBorder="1" applyAlignment="1">
      <alignment horizontal="center" vertical="center" wrapText="1"/>
    </xf>
    <xf numFmtId="42" fontId="7" fillId="20" borderId="7" xfId="1" applyFont="1" applyFill="1" applyBorder="1" applyAlignment="1">
      <alignment horizontal="center" vertical="center" wrapText="1"/>
    </xf>
    <xf numFmtId="10" fontId="7" fillId="0" borderId="7" xfId="0" applyNumberFormat="1" applyFont="1" applyBorder="1" applyAlignment="1">
      <alignment horizontal="center" vertical="center" wrapText="1"/>
    </xf>
    <xf numFmtId="0" fontId="11" fillId="0" borderId="10" xfId="0" applyFont="1" applyFill="1" applyBorder="1" applyAlignment="1">
      <alignment horizontal="center" vertical="center" wrapText="1"/>
    </xf>
    <xf numFmtId="9" fontId="11" fillId="0" borderId="10" xfId="0" applyNumberFormat="1" applyFont="1" applyFill="1" applyBorder="1" applyAlignment="1">
      <alignment horizontal="center" vertical="center" wrapText="1"/>
    </xf>
    <xf numFmtId="0" fontId="11" fillId="17" borderId="10" xfId="0" applyFont="1" applyFill="1" applyBorder="1" applyAlignment="1">
      <alignment horizontal="center" vertical="center" wrapText="1"/>
    </xf>
    <xf numFmtId="9" fontId="11" fillId="0" borderId="10" xfId="0" applyNumberFormat="1" applyFont="1" applyBorder="1" applyAlignment="1">
      <alignment horizontal="center" vertical="center" wrapText="1"/>
    </xf>
    <xf numFmtId="0" fontId="11" fillId="0" borderId="7" xfId="0" applyFont="1" applyFill="1" applyBorder="1" applyAlignment="1">
      <alignment horizontal="center" vertical="center" wrapText="1"/>
    </xf>
    <xf numFmtId="0" fontId="20" fillId="0" borderId="10" xfId="8" applyBorder="1" applyAlignment="1">
      <alignment horizontal="center" vertical="center" wrapText="1"/>
    </xf>
    <xf numFmtId="0" fontId="18" fillId="0" borderId="7" xfId="0" applyFont="1" applyBorder="1" applyAlignment="1">
      <alignment horizontal="center" vertical="center" wrapText="1"/>
    </xf>
    <xf numFmtId="0" fontId="9" fillId="0" borderId="7" xfId="0" applyFont="1" applyBorder="1" applyAlignment="1">
      <alignment horizontal="center" vertical="center" wrapText="1"/>
    </xf>
    <xf numFmtId="9" fontId="12" fillId="0" borderId="7" xfId="0" applyNumberFormat="1" applyFont="1" applyBorder="1" applyAlignment="1">
      <alignment horizontal="center" vertical="center" wrapText="1"/>
    </xf>
    <xf numFmtId="0" fontId="12" fillId="0" borderId="7" xfId="0" applyFont="1" applyBorder="1" applyAlignment="1">
      <alignment horizontal="center" vertical="center" wrapText="1"/>
    </xf>
    <xf numFmtId="1" fontId="11" fillId="0" borderId="10" xfId="0" applyNumberFormat="1" applyFont="1" applyBorder="1" applyAlignment="1">
      <alignment horizontal="center" vertical="center" wrapText="1"/>
    </xf>
    <xf numFmtId="1" fontId="7" fillId="0" borderId="10" xfId="0" applyNumberFormat="1" applyFont="1" applyBorder="1" applyAlignment="1">
      <alignment horizontal="center" vertical="center" wrapText="1"/>
    </xf>
    <xf numFmtId="9" fontId="11" fillId="0" borderId="7" xfId="0" applyNumberFormat="1" applyFont="1" applyBorder="1" applyAlignment="1">
      <alignment horizontal="center" vertical="center" wrapText="1"/>
    </xf>
    <xf numFmtId="0" fontId="27" fillId="0" borderId="10" xfId="0" applyFont="1" applyBorder="1" applyAlignment="1">
      <alignment horizontal="center" vertical="center" wrapText="1"/>
    </xf>
    <xf numFmtId="9" fontId="28" fillId="0" borderId="10" xfId="2" applyFont="1" applyBorder="1" applyAlignment="1">
      <alignment horizontal="center" vertical="center" wrapText="1"/>
    </xf>
    <xf numFmtId="9" fontId="29" fillId="0" borderId="10" xfId="2" applyFont="1" applyBorder="1" applyAlignment="1">
      <alignment horizontal="center" vertical="center" wrapText="1"/>
    </xf>
    <xf numFmtId="2" fontId="11" fillId="0" borderId="10" xfId="0" applyNumberFormat="1" applyFont="1" applyBorder="1" applyAlignment="1">
      <alignment horizontal="center" vertical="center" wrapText="1"/>
    </xf>
    <xf numFmtId="9" fontId="11" fillId="0" borderId="10" xfId="2" applyFont="1" applyFill="1" applyBorder="1" applyAlignment="1">
      <alignment horizontal="center" vertical="center" wrapText="1"/>
    </xf>
    <xf numFmtId="1" fontId="11" fillId="0" borderId="10" xfId="2" applyNumberFormat="1" applyFont="1" applyBorder="1" applyAlignment="1">
      <alignment horizontal="center" vertical="center" wrapText="1"/>
    </xf>
    <xf numFmtId="2" fontId="7" fillId="0" borderId="10" xfId="2" applyNumberFormat="1" applyFont="1" applyBorder="1" applyAlignment="1">
      <alignment horizontal="center" vertical="center" wrapText="1"/>
    </xf>
    <xf numFmtId="0" fontId="30" fillId="0" borderId="10" xfId="8" applyFont="1" applyBorder="1" applyAlignment="1">
      <alignment horizontal="center" vertical="center" wrapText="1"/>
    </xf>
    <xf numFmtId="0" fontId="9" fillId="0" borderId="7" xfId="0" applyFont="1" applyBorder="1" applyAlignment="1">
      <alignment horizontal="justify" vertical="center" wrapText="1"/>
    </xf>
    <xf numFmtId="0" fontId="24" fillId="0" borderId="10" xfId="8" applyFont="1" applyFill="1" applyBorder="1" applyAlignment="1">
      <alignment horizontal="center" vertical="center" wrapText="1"/>
    </xf>
    <xf numFmtId="9" fontId="18" fillId="0" borderId="10" xfId="0" applyNumberFormat="1" applyFont="1" applyBorder="1" applyAlignment="1">
      <alignment horizontal="center" vertical="center" wrapText="1"/>
    </xf>
    <xf numFmtId="42" fontId="7" fillId="7" borderId="7" xfId="1" applyFont="1" applyFill="1" applyBorder="1" applyAlignment="1">
      <alignment horizontal="center" vertical="center" wrapText="1"/>
    </xf>
    <xf numFmtId="0" fontId="7" fillId="7" borderId="7" xfId="0" applyFont="1" applyFill="1" applyBorder="1" applyAlignment="1">
      <alignment horizontal="center" vertical="center" wrapText="1"/>
    </xf>
    <xf numFmtId="42" fontId="7" fillId="16" borderId="7" xfId="1" applyFont="1" applyFill="1" applyBorder="1" applyAlignment="1">
      <alignment horizontal="center" vertical="center" wrapText="1"/>
    </xf>
    <xf numFmtId="1" fontId="7" fillId="0" borderId="7" xfId="0" applyNumberFormat="1" applyFont="1" applyBorder="1" applyAlignment="1">
      <alignment horizontal="center" vertical="center" wrapText="1"/>
    </xf>
    <xf numFmtId="0" fontId="7" fillId="16" borderId="7" xfId="0" applyFont="1" applyFill="1" applyBorder="1" applyAlignment="1">
      <alignment horizontal="center" vertical="center" wrapText="1"/>
    </xf>
    <xf numFmtId="42" fontId="7" fillId="4" borderId="7" xfId="1" applyFont="1" applyFill="1" applyBorder="1" applyAlignment="1">
      <alignment horizontal="center" vertical="center" wrapText="1"/>
    </xf>
    <xf numFmtId="0" fontId="7" fillId="4" borderId="7" xfId="0" applyFont="1" applyFill="1" applyBorder="1" applyAlignment="1">
      <alignment horizontal="center" vertical="center" wrapText="1"/>
    </xf>
    <xf numFmtId="9" fontId="23" fillId="0" borderId="10" xfId="0" applyNumberFormat="1" applyFont="1" applyBorder="1" applyAlignment="1">
      <alignment horizontal="center" vertical="center" wrapText="1"/>
    </xf>
    <xf numFmtId="9" fontId="12" fillId="0" borderId="7"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42" fontId="7" fillId="22" borderId="7" xfId="1" applyFont="1" applyFill="1" applyBorder="1" applyAlignment="1">
      <alignment horizontal="center" vertical="center" wrapText="1"/>
    </xf>
    <xf numFmtId="0" fontId="7" fillId="22" borderId="7" xfId="0" applyFont="1" applyFill="1" applyBorder="1" applyAlignment="1">
      <alignment horizontal="center" vertical="center" wrapText="1"/>
    </xf>
    <xf numFmtId="9" fontId="7" fillId="18" borderId="7" xfId="0" applyNumberFormat="1"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10" borderId="12" xfId="0" applyFont="1" applyFill="1" applyBorder="1" applyAlignment="1">
      <alignment horizontal="center" vertical="center" wrapText="1"/>
    </xf>
    <xf numFmtId="1" fontId="7" fillId="18" borderId="7" xfId="0" applyNumberFormat="1" applyFont="1" applyFill="1" applyBorder="1" applyAlignment="1">
      <alignment horizontal="center" vertical="center" wrapText="1"/>
    </xf>
    <xf numFmtId="0" fontId="11" fillId="7" borderId="7" xfId="0" applyFont="1" applyFill="1" applyBorder="1" applyAlignment="1">
      <alignment horizontal="center" vertical="center" wrapText="1"/>
    </xf>
    <xf numFmtId="42" fontId="7" fillId="14" borderId="7" xfId="1" applyFont="1" applyFill="1" applyBorder="1" applyAlignment="1">
      <alignment horizontal="center" vertical="center" wrapText="1"/>
    </xf>
    <xf numFmtId="0" fontId="7" fillId="14" borderId="7" xfId="0" applyFont="1" applyFill="1" applyBorder="1" applyAlignment="1">
      <alignment horizontal="center" vertical="center" wrapText="1"/>
    </xf>
    <xf numFmtId="9" fontId="11" fillId="0" borderId="10" xfId="2" applyNumberFormat="1" applyFont="1" applyFill="1" applyBorder="1" applyAlignment="1">
      <alignment horizontal="center" vertical="center" wrapText="1"/>
    </xf>
    <xf numFmtId="10" fontId="11" fillId="0" borderId="10" xfId="2" applyNumberFormat="1" applyFont="1" applyBorder="1" applyAlignment="1">
      <alignment horizontal="center" vertical="center" wrapText="1"/>
    </xf>
    <xf numFmtId="42" fontId="7" fillId="21" borderId="7" xfId="1" applyFont="1" applyFill="1" applyBorder="1" applyAlignment="1">
      <alignment horizontal="center" vertical="center" wrapText="1"/>
    </xf>
    <xf numFmtId="0" fontId="18" fillId="17" borderId="10" xfId="0" applyFont="1" applyFill="1" applyBorder="1" applyAlignment="1">
      <alignment horizontal="center" vertical="center" wrapText="1"/>
    </xf>
    <xf numFmtId="0" fontId="19" fillId="18" borderId="7" xfId="0" applyFont="1" applyFill="1" applyBorder="1" applyAlignment="1">
      <alignment horizontal="center" vertical="center" wrapText="1"/>
    </xf>
    <xf numFmtId="42" fontId="7" fillId="10" borderId="7" xfId="1" applyFont="1" applyFill="1" applyBorder="1" applyAlignment="1">
      <alignment horizontal="center" vertical="center" wrapText="1"/>
    </xf>
    <xf numFmtId="0" fontId="7" fillId="10" borderId="7" xfId="0" applyFont="1" applyFill="1" applyBorder="1" applyAlignment="1">
      <alignment horizontal="center" vertical="center" wrapText="1"/>
    </xf>
    <xf numFmtId="42" fontId="7" fillId="23" borderId="7" xfId="1" applyFont="1" applyFill="1" applyBorder="1" applyAlignment="1">
      <alignment horizontal="center" vertical="center" wrapText="1"/>
    </xf>
    <xf numFmtId="0" fontId="7" fillId="23" borderId="7" xfId="0" applyFont="1" applyFill="1" applyBorder="1" applyAlignment="1">
      <alignment horizontal="center" vertical="center" wrapText="1"/>
    </xf>
    <xf numFmtId="42" fontId="7" fillId="18" borderId="7" xfId="1" applyFont="1" applyFill="1" applyBorder="1" applyAlignment="1">
      <alignment horizontal="center" vertical="center" wrapText="1"/>
    </xf>
    <xf numFmtId="42" fontId="7" fillId="24" borderId="7" xfId="1" applyFont="1" applyFill="1" applyBorder="1" applyAlignment="1">
      <alignment horizontal="center" vertical="center" wrapText="1"/>
    </xf>
    <xf numFmtId="0" fontId="7" fillId="24" borderId="7" xfId="0" applyFont="1" applyFill="1" applyBorder="1" applyAlignment="1">
      <alignment horizontal="center" vertical="center" wrapText="1"/>
    </xf>
    <xf numFmtId="0" fontId="24" fillId="0" borderId="7" xfId="8" applyFont="1" applyBorder="1" applyAlignment="1">
      <alignment wrapText="1"/>
    </xf>
    <xf numFmtId="42" fontId="7" fillId="15" borderId="7" xfId="1" applyFont="1" applyFill="1" applyBorder="1" applyAlignment="1">
      <alignment horizontal="center" vertical="center" wrapText="1"/>
    </xf>
    <xf numFmtId="0" fontId="7" fillId="15" borderId="7" xfId="0" applyFont="1" applyFill="1" applyBorder="1" applyAlignment="1">
      <alignment horizontal="center" vertical="center" wrapText="1"/>
    </xf>
    <xf numFmtId="164" fontId="11" fillId="0" borderId="10" xfId="0" applyNumberFormat="1" applyFont="1" applyBorder="1" applyAlignment="1">
      <alignment horizontal="center" vertical="center" wrapText="1"/>
    </xf>
    <xf numFmtId="42" fontId="7" fillId="6" borderId="7" xfId="1" applyFont="1" applyFill="1" applyBorder="1" applyAlignment="1">
      <alignment horizontal="center" vertical="center" wrapText="1"/>
    </xf>
    <xf numFmtId="0" fontId="31" fillId="20" borderId="22" xfId="0" applyFont="1" applyFill="1" applyBorder="1" applyAlignment="1">
      <alignment horizontal="center" vertical="center" wrapText="1"/>
    </xf>
    <xf numFmtId="0" fontId="31" fillId="10" borderId="22" xfId="0" applyFont="1" applyFill="1" applyBorder="1" applyAlignment="1">
      <alignment horizontal="center" vertical="center" wrapText="1"/>
    </xf>
    <xf numFmtId="0" fontId="31" fillId="21" borderId="22" xfId="0" applyFont="1" applyFill="1" applyBorder="1" applyAlignment="1">
      <alignment horizontal="center" vertical="center" wrapText="1"/>
    </xf>
    <xf numFmtId="0" fontId="31" fillId="10" borderId="15" xfId="0" applyFont="1" applyFill="1" applyBorder="1" applyAlignment="1">
      <alignment horizontal="center" vertical="center" wrapText="1"/>
    </xf>
    <xf numFmtId="42" fontId="31" fillId="10" borderId="15" xfId="1" applyFont="1" applyFill="1" applyBorder="1" applyAlignment="1">
      <alignment horizontal="center" vertical="center" wrapText="1"/>
    </xf>
    <xf numFmtId="10" fontId="31" fillId="10" borderId="15" xfId="0" applyNumberFormat="1" applyFont="1" applyFill="1" applyBorder="1" applyAlignment="1">
      <alignment horizontal="center" vertical="center" wrapText="1"/>
    </xf>
    <xf numFmtId="0" fontId="31" fillId="21" borderId="15" xfId="0" applyFont="1" applyFill="1" applyBorder="1" applyAlignment="1">
      <alignment horizontal="center" vertical="center" wrapText="1"/>
    </xf>
    <xf numFmtId="0" fontId="31" fillId="10" borderId="23" xfId="0" applyFont="1" applyFill="1" applyBorder="1" applyAlignment="1">
      <alignment horizontal="center" vertical="center" wrapText="1"/>
    </xf>
    <xf numFmtId="9" fontId="7" fillId="0" borderId="7" xfId="0" applyNumberFormat="1" applyFont="1" applyFill="1" applyBorder="1" applyAlignment="1">
      <alignment horizontal="center" vertical="center" wrapText="1"/>
    </xf>
  </cellXfs>
  <cellStyles count="9">
    <cellStyle name="Hipervínculo" xfId="8" builtinId="8"/>
    <cellStyle name="Moneda [0]" xfId="1" builtinId="7"/>
    <cellStyle name="Moneda [0] 2" xfId="7" xr:uid="{00C0F8DA-7A83-454D-BE1C-360CDD3B162B}"/>
    <cellStyle name="Normal" xfId="0" builtinId="0"/>
    <cellStyle name="Normal 2 2" xfId="3" xr:uid="{096A1FAB-A508-4F14-B9EC-A8D634242CFA}"/>
    <cellStyle name="Normal 4" xfId="4" xr:uid="{D5ED2A63-77E6-4CCD-AD32-BD7101FF4387}"/>
    <cellStyle name="Porcentaje" xfId="2" builtinId="5"/>
    <cellStyle name="Porcentaje 2" xfId="6" xr:uid="{C8DD4308-41ED-4CA0-A189-9D1B5584F213}"/>
    <cellStyle name="Porcentaje 4" xfId="5" xr:uid="{DBAEE3D0-6133-4141-BCCA-37DD42AED202}"/>
  </cellStyles>
  <dxfs count="121">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numFmt numFmtId="32" formatCode="_-&quot;$&quot;\ * #,##0_-;\-&quot;$&quot;\ * #,##0_-;_-&quot;$&quot;\ * &quot;-&quot;_-;_-@_-"/>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numFmt numFmtId="13" formatCode="0%"/>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auto="1"/>
        </top>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70C0"/>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70C0"/>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70C0"/>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164" formatCode="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164" formatCode="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dxf>
    <dxf>
      <font>
        <strike val="0"/>
        <outline val="0"/>
        <shadow val="0"/>
        <u val="none"/>
        <vertAlign val="baseline"/>
        <sz val="14"/>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malaver\OneDrive%20-%20INCI\A_INCI%202022\SPI\1.%20DETALLE%20PROYECTOS%202022\MEJORAMIENTO%20DE%20CONDICIONES%202022_Final%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malaver\OneDrive%20-%20INCI\A_INCI%202022\SPI\1.%20DETALLE%20PROYECTOS%202022\FORTALECIMIENTO%20DE%20PROCESOS%202022_RE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joramiento de condiciones"/>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talecimiento de Procesos"/>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418D53-830D-416D-B39B-4E00F36601C7}" name="Tabla1" displayName="Tabla1" ref="A1:BF154" totalsRowCount="1" headerRowDxfId="120" dataDxfId="119" headerRowBorderDxfId="117" tableBorderDxfId="118" totalsRowBorderDxfId="116">
  <tableColumns count="58">
    <tableColumn id="1" xr3:uid="{00000000-0010-0000-0000-000001000000}" name="OBJETIVOS DE DESARROLLO SOSTENIBLE" dataDxfId="115" totalsRowDxfId="57"/>
    <tableColumn id="2" xr3:uid="{00000000-0010-0000-0000-000002000000}" name="Derechos Humanos" dataDxfId="114" totalsRowDxfId="56"/>
    <tableColumn id="3" xr3:uid="{00000000-0010-0000-0000-000003000000}" name="Dimensión Modelo Integrado de Planeación y Gestión" dataDxfId="113" totalsRowDxfId="55"/>
    <tableColumn id="4" xr3:uid="{00000000-0010-0000-0000-000004000000}" name="Objetivo Institucional" dataDxfId="112" totalsRowDxfId="54"/>
    <tableColumn id="5" xr3:uid="{00000000-0010-0000-0000-000005000000}" name="Objetivo Especifico" dataDxfId="111" totalsRowDxfId="53"/>
    <tableColumn id="6" xr3:uid="{00000000-0010-0000-0000-000006000000}" name="Proyecto de inversión" dataDxfId="110" totalsRowDxfId="52"/>
    <tableColumn id="7" xr3:uid="{00000000-0010-0000-0000-000007000000}" name="Producto del proyecto" dataDxfId="109" totalsRowDxfId="51"/>
    <tableColumn id="8" xr3:uid="{00000000-0010-0000-0000-000008000000}" name="Código Producto del Proyecto o Código plan de adquisiciones" dataDxfId="108" totalsRowDxfId="50"/>
    <tableColumn id="9" xr3:uid="{00000000-0010-0000-0000-000009000000}" name="Proceso Responsable" dataDxfId="107" totalsRowDxfId="49"/>
    <tableColumn id="10" xr3:uid="{00000000-0010-0000-0000-00000A000000}" name="Grupo de trabajo y/o proceso" dataDxfId="106" totalsRowDxfId="48"/>
    <tableColumn id="11" xr3:uid="{00000000-0010-0000-0000-00000B000000}" name="Meta Plan Estratégico" dataDxfId="105" totalsRowDxfId="47"/>
    <tableColumn id="12" xr3:uid="{00000000-0010-0000-0000-00000C000000}" name="Meta Cuatrienio" dataDxfId="104" totalsRowDxfId="46"/>
    <tableColumn id="13" xr3:uid="{00000000-0010-0000-0000-00000D000000}" name="Actividad " dataDxfId="103" totalsRowDxfId="45"/>
    <tableColumn id="14" xr3:uid="{00000000-0010-0000-0000-00000E000000}" name="Meta 2022_x000a_ de la Actividad ó Meta anual" dataDxfId="102" totalsRowDxfId="44"/>
    <tableColumn id="22" xr3:uid="{00000000-0010-0000-0000-000016000000}" name="Avance Porcentual Acumulado (Indicador)" totalsRowFunction="custom" dataDxfId="101" totalsRowDxfId="43">
      <calculatedColumnFormula>Tabla1[[#This Row],[Avance Acumulado númerico o Porcentaje de la Actividad]]/Tabla1[[#This Row],[Meta 2022
 de la Actividad ó Meta anual]]</calculatedColumnFormula>
      <totalsRowFormula>AVERAGE(Tabla1[Avance Porcentual Acumulado (Indicador)])</totalsRowFormula>
    </tableColumn>
    <tableColumn id="15" xr3:uid="{00000000-0010-0000-0000-00000F000000}" name="Peso Porcentual de la Actividad en relación con la Meta " dataDxfId="100" totalsRowDxfId="42"/>
    <tableColumn id="23" xr3:uid="{00000000-0010-0000-0000-000017000000}" name="Avance con relación al peso porcentual" dataDxfId="99" totalsRowDxfId="41">
      <calculatedColumnFormula>Tabla1[[#This Row],[Peso Porcentual de la Actividad en relación con la Meta ]]/Tabla1[[#This Row],[Avance Porcentual Acumulado (Indicador)]]</calculatedColumnFormula>
    </tableColumn>
    <tableColumn id="16" xr3:uid="{00000000-0010-0000-0000-000010000000}" name="Indicador Eficacia de cada actividad" dataDxfId="98" totalsRowDxfId="40"/>
    <tableColumn id="17" xr3:uid="{00000000-0010-0000-0000-000011000000}" name=" Presupuesto por Meta del proyecto de inversión" dataDxfId="97" totalsRowDxfId="39" dataCellStyle="Moneda [0]"/>
    <tableColumn id="18" xr3:uid="{00000000-0010-0000-0000-000012000000}" name="Fecha Inicio de la actividad" dataDxfId="96" totalsRowDxfId="38"/>
    <tableColumn id="19" xr3:uid="{00000000-0010-0000-0000-000013000000}" name="Fecha Fin de la actividad" dataDxfId="95" totalsRowDxfId="37"/>
    <tableColumn id="28" xr3:uid="{00000000-0010-0000-0000-00001C000000}" name="Avance Acumulado númerico o Porcentaje de la Actividad" dataDxfId="94" totalsRowDxfId="36">
      <calculatedColumnFormula>Tabla1[[#This Row],[Avance númerico o porcentual mes enero]]</calculatedColumnFormula>
    </tableColumn>
    <tableColumn id="27" xr3:uid="{00000000-0010-0000-0000-00001B000000}" name="observaciones gestión mes enero" dataDxfId="93" totalsRowDxfId="35"/>
    <tableColumn id="26" xr3:uid="{00000000-0010-0000-0000-00001A000000}" name="Avance númerico o porcentual mes enero" dataDxfId="92" totalsRowDxfId="34"/>
    <tableColumn id="34" xr3:uid="{00000000-0010-0000-0000-000022000000}" name="Evidencia mes enero" dataDxfId="91" totalsRowDxfId="33"/>
    <tableColumn id="35" xr3:uid="{00000000-0010-0000-0000-000023000000}" name="observaciones gestión mes febrero" dataDxfId="90" totalsRowDxfId="32"/>
    <tableColumn id="30" xr3:uid="{00000000-0010-0000-0000-00001E000000}" name="Avance numérico o porcentual mes febrero" dataDxfId="89" totalsRowDxfId="31"/>
    <tableColumn id="29" xr3:uid="{00000000-0010-0000-0000-00001D000000}" name="Evidencia mes febrero" dataDxfId="88" totalsRowDxfId="30"/>
    <tableColumn id="59" xr3:uid="{00000000-0010-0000-0000-00003B000000}" name="observaciones gestión mes marzo" dataDxfId="87" totalsRowDxfId="29"/>
    <tableColumn id="60" xr3:uid="{00000000-0010-0000-0000-00003C000000}" name="Avance númerico o porcentual mes marzo" dataDxfId="86" totalsRowDxfId="28" dataCellStyle="Porcentaje"/>
    <tableColumn id="61" xr3:uid="{00000000-0010-0000-0000-00003D000000}" name="Evidencia mes marzo" dataDxfId="85" totalsRowDxfId="27"/>
    <tableColumn id="56" xr3:uid="{00000000-0010-0000-0000-000038000000}" name="observaciones gestión mes abril" dataDxfId="84" totalsRowDxfId="26"/>
    <tableColumn id="57" xr3:uid="{00000000-0010-0000-0000-000039000000}" name="Avance númerico o porcentual mes abril" dataDxfId="83" totalsRowDxfId="25" dataCellStyle="Porcentaje"/>
    <tableColumn id="58" xr3:uid="{00000000-0010-0000-0000-00003A000000}" name="Evidencia mes abril" dataDxfId="82" totalsRowDxfId="24"/>
    <tableColumn id="53" xr3:uid="{00000000-0010-0000-0000-000035000000}" name="observaciones gestión mes mayo" dataDxfId="81" totalsRowDxfId="23"/>
    <tableColumn id="54" xr3:uid="{00000000-0010-0000-0000-000036000000}" name="Avance númerico o porcentual mes mayo" dataDxfId="80" totalsRowDxfId="22" dataCellStyle="Porcentaje"/>
    <tableColumn id="55" xr3:uid="{00000000-0010-0000-0000-000037000000}" name="Evidencia mes mayo" dataDxfId="79" totalsRowDxfId="21"/>
    <tableColumn id="50" xr3:uid="{00000000-0010-0000-0000-000032000000}" name="observaciones gestión mes junio" dataDxfId="78" totalsRowDxfId="20"/>
    <tableColumn id="51" xr3:uid="{00000000-0010-0000-0000-000033000000}" name="Avance númerico o porcentual mes junio" dataDxfId="77" totalsRowDxfId="19" dataCellStyle="Porcentaje"/>
    <tableColumn id="52" xr3:uid="{00000000-0010-0000-0000-000034000000}" name="Evidencia mes junio" dataDxfId="76" totalsRowDxfId="18"/>
    <tableColumn id="47" xr3:uid="{00000000-0010-0000-0000-00002F000000}" name="observaciones gestión mes julio" dataDxfId="75" totalsRowDxfId="17"/>
    <tableColumn id="48" xr3:uid="{00000000-0010-0000-0000-000030000000}" name="Avance númerico o porcentual mes julio" dataDxfId="74" totalsRowDxfId="16" dataCellStyle="Porcentaje"/>
    <tableColumn id="49" xr3:uid="{00000000-0010-0000-0000-000031000000}" name="Evidencia mes julio" dataDxfId="73" totalsRowDxfId="15"/>
    <tableColumn id="44" xr3:uid="{00000000-0010-0000-0000-00002C000000}" name="observaciones gestión mes agosto" dataDxfId="72" totalsRowDxfId="14"/>
    <tableColumn id="45" xr3:uid="{00000000-0010-0000-0000-00002D000000}" name="Avance númerico o porcentual mes agosto" dataDxfId="71" totalsRowDxfId="13" dataCellStyle="Porcentaje"/>
    <tableColumn id="62" xr3:uid="{00000000-0010-0000-0000-00003E000000}" name="Evidencia mes agosto" dataDxfId="70" totalsRowDxfId="12"/>
    <tableColumn id="46" xr3:uid="{00000000-0010-0000-0000-00002E000000}" name="observaciones gestión mes septiembre" dataDxfId="69" totalsRowDxfId="11"/>
    <tableColumn id="41" xr3:uid="{00000000-0010-0000-0000-000029000000}" name="Avance númerico o porcentual mes septiembre" dataDxfId="68" totalsRowDxfId="10" dataCellStyle="Porcentaje"/>
    <tableColumn id="42" xr3:uid="{00000000-0010-0000-0000-00002A000000}" name="Evidencia mes septiembre" dataDxfId="67" totalsRowDxfId="9"/>
    <tableColumn id="43" xr3:uid="{00000000-0010-0000-0000-00002B000000}" name="observaciones gestión mes  octubre" dataDxfId="66" totalsRowDxfId="8"/>
    <tableColumn id="38" xr3:uid="{00000000-0010-0000-0000-000026000000}" name="Avance númerico o porcentual mes octubre" dataDxfId="65" totalsRowDxfId="7" dataCellStyle="Porcentaje"/>
    <tableColumn id="39" xr3:uid="{00000000-0010-0000-0000-000027000000}" name="Evidencia mes octubre" dataDxfId="64" totalsRowDxfId="6"/>
    <tableColumn id="63" xr3:uid="{00000000-0010-0000-0000-00003F000000}" name="observaciones gestión mes noviembre" dataDxfId="63" totalsRowDxfId="5"/>
    <tableColumn id="64" xr3:uid="{00000000-0010-0000-0000-000040000000}" name="Avance númerico o porcentual mes noviembre" dataDxfId="62" totalsRowDxfId="4" dataCellStyle="Porcentaje"/>
    <tableColumn id="65" xr3:uid="{00000000-0010-0000-0000-000041000000}" name="Evidencia mes noviembre" dataDxfId="61" totalsRowDxfId="3"/>
    <tableColumn id="37" xr3:uid="{00000000-0010-0000-0000-000025000000}" name="observaciones gestión mes  diciembre" dataDxfId="60" totalsRowDxfId="2"/>
    <tableColumn id="36" xr3:uid="{00000000-0010-0000-0000-000024000000}" name="Avance númerico o porcentual mes diciembre" dataDxfId="59" totalsRowDxfId="1" dataCellStyle="Porcentaje"/>
    <tableColumn id="25" xr3:uid="{00000000-0010-0000-0000-000019000000}" name="Evidencia mes diciembre" dataDxfId="58" totalsRow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f:/g/personal/csupanteve_inci_gov_co/EtAha7197FFGoByZESxhvRQBZNjAq2LQ2_ypjMDm_or7gg?e=Jx5EPd" TargetMode="External"/><Relationship Id="rId21" Type="http://schemas.openxmlformats.org/officeDocument/2006/relationships/hyperlink" Target="https://www.inci.gov.co/transparencia/43-plan-de-accion-0" TargetMode="External"/><Relationship Id="rId42" Type="http://schemas.openxmlformats.org/officeDocument/2006/relationships/hyperlink" Target="https://www.inci.gov.co/transparencia/43-plan-de-accion-0" TargetMode="External"/><Relationship Id="rId47" Type="http://schemas.openxmlformats.org/officeDocument/2006/relationships/hyperlink" Target="https://www.inci.gov.co/transparencia/43-plan-de-accion-0" TargetMode="External"/><Relationship Id="rId63" Type="http://schemas.openxmlformats.org/officeDocument/2006/relationships/hyperlink" Target="https://www.inci.gov.co/transparencia/43-plan-de-accion-0PL:%20Se%20recibe%20reporte%20de%20septiembre%20en%20enero%20de%20%202023" TargetMode="External"/><Relationship Id="rId68" Type="http://schemas.openxmlformats.org/officeDocument/2006/relationships/hyperlink" Target="../../../../../../:x:/g/personal/webmaster_inci_gov_co/ETIJI6TUlUVJjw-PnRa0CLkBk9B-4Ff1MOGs5UlcBof-Cg" TargetMode="External"/><Relationship Id="rId84" Type="http://schemas.openxmlformats.org/officeDocument/2006/relationships/hyperlink" Target="../../../../../../:x:/g/personal/comunicaciones_inci_gov_co/EYwyikLBKp5Pjg_wrzkc5rkBbIUptyswuzqttuqM3WJdHg?e=lNNOmR" TargetMode="External"/><Relationship Id="rId89" Type="http://schemas.openxmlformats.org/officeDocument/2006/relationships/hyperlink" Target="https://www.inci.gov.co/transparencia/43-plan-de-accion-0" TargetMode="External"/><Relationship Id="rId112" Type="http://schemas.openxmlformats.org/officeDocument/2006/relationships/vmlDrawing" Target="../drawings/vmlDrawing2.vml"/><Relationship Id="rId16" Type="http://schemas.openxmlformats.org/officeDocument/2006/relationships/hyperlink" Target="https://www.inci.gov.co/transparencia/43-plan-de-accion-0" TargetMode="External"/><Relationship Id="rId107" Type="http://schemas.openxmlformats.org/officeDocument/2006/relationships/hyperlink" Target="../../../../../../:b:/g/personal/csupanteve_inci_gov_co/ER0VufJ50uFFpVCkum83MV8BPC20dc2dsBYCyiUdAVLXPA?e=Bx6cC1" TargetMode="External"/><Relationship Id="rId11" Type="http://schemas.openxmlformats.org/officeDocument/2006/relationships/hyperlink" Target="../../../../../../:x:/g/personal/webmaster_inci_gov_co/EYb8eLmrkytBn0eGKTFWg8AB5Mk6xB4WrnZeF-j5dfDuXg?e=4%3amY7Yat&amp;at=9" TargetMode="External"/><Relationship Id="rId32" Type="http://schemas.openxmlformats.org/officeDocument/2006/relationships/hyperlink" Target="https://www.inci.gov.co/transparencia/43-plan-de-accion-0" TargetMode="External"/><Relationship Id="rId37" Type="http://schemas.openxmlformats.org/officeDocument/2006/relationships/hyperlink" Target="../../../../../csupanteve_inci_gov_co/_layouts/15/onedrive.aspx?login_hint=csupanteve%40inci%2Egov%2Eco&amp;id=%2Fpersonal%2Fcsupanteve%5Finci%5Fgov%5Fco%2FDocuments%2FSIG%2FProcesos%20de%20Apoyo%2FInform%C3%A1tica%20y%20Tecnolog%C3%ADa%2FRegistros" TargetMode="External"/><Relationship Id="rId53" Type="http://schemas.openxmlformats.org/officeDocument/2006/relationships/hyperlink" Target="https://www.inci.gov.co/transparencia/43-plan-de-accion-0" TargetMode="External"/><Relationship Id="rId58" Type="http://schemas.openxmlformats.org/officeDocument/2006/relationships/hyperlink" Target="../../../../../../:x:/g/personal/webmaster_inci_gov_co/ETIJI6TUlUVJjw-PnRa0CLkBk9B-4Ff1MOGs5UlcBof-Cg?rtime=lHEcbAyR2kg" TargetMode="External"/><Relationship Id="rId74" Type="http://schemas.openxmlformats.org/officeDocument/2006/relationships/hyperlink" Target="https://www.inci.gov.co/transparencia/43-plan-de-accion-0" TargetMode="External"/><Relationship Id="rId79" Type="http://schemas.openxmlformats.org/officeDocument/2006/relationships/hyperlink" Target="https://www.inci.gov.co/transparencia/43-plan-de-accion-0" TargetMode="External"/><Relationship Id="rId102" Type="http://schemas.openxmlformats.org/officeDocument/2006/relationships/hyperlink" Target="https://www.inci.gov.co/transparencia/43-plan-de-accion-0" TargetMode="External"/><Relationship Id="rId5" Type="http://schemas.openxmlformats.org/officeDocument/2006/relationships/hyperlink" Target="http://www.inci.gov.co/transparencia/43-plan-de-accion-0" TargetMode="External"/><Relationship Id="rId90" Type="http://schemas.openxmlformats.org/officeDocument/2006/relationships/hyperlink" Target="https://www.inci.gov.co/transparencia/43-plan-de-accion-0" TargetMode="External"/><Relationship Id="rId95" Type="http://schemas.openxmlformats.org/officeDocument/2006/relationships/hyperlink" Target="../../../../../../:f:/g/personal/csupanteve_inci_gov_co/Ep54r9z2nMxArMVxpBBZAuQBmYpBkGyC4Tmx3f6CtxPUow?e=KKajCD" TargetMode="External"/><Relationship Id="rId22" Type="http://schemas.openxmlformats.org/officeDocument/2006/relationships/hyperlink" Target="https://www.inci.gov.co/transparencia/43-plan-de-accion-0" TargetMode="External"/><Relationship Id="rId27" Type="http://schemas.openxmlformats.org/officeDocument/2006/relationships/hyperlink" Target="https://www.inci.gov.co/sites/default/files/2022-02/INFORME%20DERECHOS%20DE%20AUTOR.pdf" TargetMode="External"/><Relationship Id="rId43" Type="http://schemas.openxmlformats.org/officeDocument/2006/relationships/hyperlink" Target="../../../../../../:f:/g/personal/csupanteve_inci_gov_co/Ejv_hb_23dJCve2tG1xeNtcBkzZGFC0vn3tVgnMrAV5WJw?e=T3TLZu" TargetMode="External"/><Relationship Id="rId48" Type="http://schemas.openxmlformats.org/officeDocument/2006/relationships/hyperlink" Target="https://www.inci.gov.co/transparencia/83-caracterizacion-de-grupos-de-interes-y-valor" TargetMode="External"/><Relationship Id="rId64" Type="http://schemas.openxmlformats.org/officeDocument/2006/relationships/hyperlink" Target="https://www.inci.gov.co/transparencia/43-plan-de-accion-0" TargetMode="External"/><Relationship Id="rId69" Type="http://schemas.openxmlformats.org/officeDocument/2006/relationships/hyperlink" Target="../../../../../../:x:/r/personal/comunicaciones_inci_gov_co/_layouts/15/Doc.aspx?sourcedoc=%7B428A328C-2AC1-4F9E-8E0F-F0AF391CE6B9%7D&amp;file=Plan%20de%20Comunicaciones%202022.xlsx&amp;action=default&amp;mobileredirect=true" TargetMode="External"/><Relationship Id="rId113" Type="http://schemas.openxmlformats.org/officeDocument/2006/relationships/table" Target="../tables/table1.xml"/><Relationship Id="rId80" Type="http://schemas.openxmlformats.org/officeDocument/2006/relationships/hyperlink" Target="https://www.inci.gov.co/transparencia/43-plan-de-accion-0" TargetMode="External"/><Relationship Id="rId85" Type="http://schemas.openxmlformats.org/officeDocument/2006/relationships/hyperlink" Target="https://www.inci.gov.co/transparencia/43-plan-de-accion-0" TargetMode="External"/><Relationship Id="rId12" Type="http://schemas.openxmlformats.org/officeDocument/2006/relationships/hyperlink" Target="../../../../../../:f:/g/personal/csupanteve_inci_gov_co/EoikC5OlijdKikMqON0ODGwBs-NeNYxqVG4aT1mJ4jmFew?e=AvnBTg" TargetMode="External"/><Relationship Id="rId17" Type="http://schemas.openxmlformats.org/officeDocument/2006/relationships/hyperlink" Target="https://inci.pensemos.com/suiteve/base/client?soa=4" TargetMode="External"/><Relationship Id="rId33" Type="http://schemas.openxmlformats.org/officeDocument/2006/relationships/hyperlink" Target="https://www.inci.gov.co/transparencia/43-plan-de-accion-0" TargetMode="External"/><Relationship Id="rId38" Type="http://schemas.openxmlformats.org/officeDocument/2006/relationships/hyperlink" Target="../../../../../../:f:/g/personal/csupanteve_inci_gov_co/Ejv_hb_23dJCve2tG1xeNtcBkzZGFC0vn3tVgnMrAV5WJw?e=T3TLZu" TargetMode="External"/><Relationship Id="rId59" Type="http://schemas.openxmlformats.org/officeDocument/2006/relationships/hyperlink" Target="https://www.inci.gov.co/transparencia/43-plan-de-accion-0" TargetMode="External"/><Relationship Id="rId103" Type="http://schemas.openxmlformats.org/officeDocument/2006/relationships/hyperlink" Target="https://www.inci.gov.co/transparencia/43-plan-de-accion-0" TargetMode="External"/><Relationship Id="rId108" Type="http://schemas.openxmlformats.org/officeDocument/2006/relationships/hyperlink" Target="https://inci.pensemos.com/suiteve/pln/searchers?soa=6&amp;mdl=pln&amp;_sveVrs=965220221031&amp;&amp;link=1&amp;mis=pln-D-1024" TargetMode="External"/><Relationship Id="rId54" Type="http://schemas.openxmlformats.org/officeDocument/2006/relationships/hyperlink" Target="https://www.inci.gov.co/transparencia/43-plan-de-accion-0" TargetMode="External"/><Relationship Id="rId70" Type="http://schemas.openxmlformats.org/officeDocument/2006/relationships/hyperlink" Target="../../../../../../:b:/g/personal/csupanteve_inci_gov_co/ER0VufJ50uFFpVCkum83MV8BPC20dc2dsBYCyiUdAVLXPA?e=Bx6cC1" TargetMode="External"/><Relationship Id="rId75" Type="http://schemas.openxmlformats.org/officeDocument/2006/relationships/hyperlink" Target="../../../../../../:f:/g/personal/csupanteve_inci_gov_co/EtAha7197FFGoByZESxhvRQBZNjAq2LQ2_ypjMDm_or7gg?e=Jx5EPd" TargetMode="External"/><Relationship Id="rId91" Type="http://schemas.openxmlformats.org/officeDocument/2006/relationships/hyperlink" Target="https://www.inci.gov.co/transparencia/43-plan-de-accion-0" TargetMode="External"/><Relationship Id="rId96" Type="http://schemas.openxmlformats.org/officeDocument/2006/relationships/hyperlink" Target="https://invisibles.site/" TargetMode="External"/><Relationship Id="rId1" Type="http://schemas.openxmlformats.org/officeDocument/2006/relationships/hyperlink" Target="http://www.inci.gov.co/transparencia/43-plan-de-accion-0" TargetMode="External"/><Relationship Id="rId6" Type="http://schemas.openxmlformats.org/officeDocument/2006/relationships/hyperlink" Target="http://www.inci.gov.co/transparencia/43-plan-de-accion-0" TargetMode="External"/><Relationship Id="rId15" Type="http://schemas.openxmlformats.org/officeDocument/2006/relationships/hyperlink" Target="https://www.inci.gov.co/transparencia/43-plan-de-accion-0" TargetMode="External"/><Relationship Id="rId23" Type="http://schemas.openxmlformats.org/officeDocument/2006/relationships/hyperlink" Target="../../../../../../:f:/g/personal/csupanteve_inci_gov_co/EtAha7197FFGoByZESxhvRQBZNjAq2LQ2_ypjMDm_or7gg?e=Jx5EPd" TargetMode="External"/><Relationship Id="rId28" Type="http://schemas.openxmlformats.org/officeDocument/2006/relationships/hyperlink" Target="https://inci.pensemos.com/suiteve/base/client?soa=6&amp;__mnuId=suitevebaseclientsoa6soa6&amp;__clearpv=1&amp;mis=headersve7-modules-menu-item-home" TargetMode="External"/><Relationship Id="rId36" Type="http://schemas.openxmlformats.org/officeDocument/2006/relationships/hyperlink" Target="https://inci.pensemos.com/suiteve/base/client?soa=4Modulo%20Riesgos" TargetMode="External"/><Relationship Id="rId49" Type="http://schemas.openxmlformats.org/officeDocument/2006/relationships/hyperlink" Target="https://www.inci.gov.co/transparencia/43-plan-de-accion-0" TargetMode="External"/><Relationship Id="rId57" Type="http://schemas.openxmlformats.org/officeDocument/2006/relationships/hyperlink" Target="https://www.inci.gov.co/transparencia/83-caracterizacion-de-grupos-de-interes-y-valor" TargetMode="External"/><Relationship Id="rId106" Type="http://schemas.openxmlformats.org/officeDocument/2006/relationships/hyperlink" Target="../../../../../../:f:/g/personal/csupanteve_inci_gov_co/Er-g-CUheCxIrKOCVCDObCABxU3Bd-PkH4ii4S63-hK-kw?e=Scqddh" TargetMode="External"/><Relationship Id="rId114" Type="http://schemas.openxmlformats.org/officeDocument/2006/relationships/comments" Target="../comments2.xml"/><Relationship Id="rId10" Type="http://schemas.openxmlformats.org/officeDocument/2006/relationships/hyperlink" Target="../../../../../../:x:/g/personal/webmaster_inci_gov_co/EYb8eLmrkytBn0eGKTFWg8AB5Mk6xB4WrnZeF-j5dfDuXg?e=4%3amY7Yat&amp;at=9" TargetMode="External"/><Relationship Id="rId31" Type="http://schemas.openxmlformats.org/officeDocument/2006/relationships/hyperlink" Target="https://inci.pensemos.com/suiteve/base/client?soa=4Modulo%20Riesgos" TargetMode="External"/><Relationship Id="rId44" Type="http://schemas.openxmlformats.org/officeDocument/2006/relationships/hyperlink" Target="https://www.inci.gov.co/transparencia/43-plan-de-accion-0" TargetMode="External"/><Relationship Id="rId52" Type="http://schemas.openxmlformats.org/officeDocument/2006/relationships/hyperlink" Target="https://www.inci.gov.co/transparencia/43-plan-de-accion-0" TargetMode="External"/><Relationship Id="rId60" Type="http://schemas.openxmlformats.org/officeDocument/2006/relationships/hyperlink" Target="https://www.inci.gov.co/transparencia/43-plan-de-accion-0" TargetMode="External"/><Relationship Id="rId65" Type="http://schemas.openxmlformats.org/officeDocument/2006/relationships/hyperlink" Target="https://www.inci.gov.co/transparencia/43-plan-de-accion-0" TargetMode="External"/><Relationship Id="rId73" Type="http://schemas.openxmlformats.org/officeDocument/2006/relationships/hyperlink" Target="https://www.inci.gov.co/transparencia/43-plan-de-accion-0" TargetMode="External"/><Relationship Id="rId78" Type="http://schemas.openxmlformats.org/officeDocument/2006/relationships/hyperlink" Target="https://www.inci.gov.co/transparencia/43-plan-de-accion-0" TargetMode="External"/><Relationship Id="rId81" Type="http://schemas.openxmlformats.org/officeDocument/2006/relationships/hyperlink" Target="https://www.inci.gov.co/transparencia/83-caracterizacion-de-grupos-de-interes-y-valor" TargetMode="External"/><Relationship Id="rId86" Type="http://schemas.openxmlformats.org/officeDocument/2006/relationships/hyperlink" Target="https://www.inci.gov.co/transparencia/43-plan-de-accion-0" TargetMode="External"/><Relationship Id="rId94" Type="http://schemas.openxmlformats.org/officeDocument/2006/relationships/hyperlink" Target="../../../../../../:f:/g/personal/csupanteve_inci_gov_co/Er-g-CUheCxIrKOCVCDObCABxU3Bd-PkH4ii4S63-hK-kw?e=Scqddh" TargetMode="External"/><Relationship Id="rId99" Type="http://schemas.openxmlformats.org/officeDocument/2006/relationships/hyperlink" Target="../../../../../../:f:/g/personal/csupanteve_inci_gov_co/EtAha7197FFGoByZESxhvRQBZNjAq2LQ2_ypjMDm_or7gg?e=Jx5EPd" TargetMode="External"/><Relationship Id="rId101" Type="http://schemas.openxmlformats.org/officeDocument/2006/relationships/hyperlink" Target="https://www.inci.gov.co/transparencia/43-plan-de-accion-0" TargetMode="External"/><Relationship Id="rId4" Type="http://schemas.openxmlformats.org/officeDocument/2006/relationships/hyperlink" Target="http://www.inci.gov.co/transparencia/43-plan-de-accion-0" TargetMode="External"/><Relationship Id="rId9" Type="http://schemas.openxmlformats.org/officeDocument/2006/relationships/hyperlink" Target="https://inci.gov.co/transparencia/43-plan-de-accion-0" TargetMode="External"/><Relationship Id="rId13" Type="http://schemas.openxmlformats.org/officeDocument/2006/relationships/hyperlink" Target="https://www.inci.gov.co/transparencia/43-plan-de-accion-0" TargetMode="External"/><Relationship Id="rId18" Type="http://schemas.openxmlformats.org/officeDocument/2006/relationships/hyperlink" Target="https://www.inci.gov.co/transparencia/43-plan-de-accion-0" TargetMode="External"/><Relationship Id="rId39" Type="http://schemas.openxmlformats.org/officeDocument/2006/relationships/hyperlink" Target="https://www.inci.gov.co/transparencia/43-plan-de-accion-0" TargetMode="External"/><Relationship Id="rId109" Type="http://schemas.openxmlformats.org/officeDocument/2006/relationships/hyperlink" Target="../../../../../../:f:/g/personal/csupanteve_inci_gov_co/Ev_4nNCBbm9ArOu8xRHypCEBLmjMM2pp3LstQOFgUiayUg?e=bDAP3z" TargetMode="External"/><Relationship Id="rId34" Type="http://schemas.openxmlformats.org/officeDocument/2006/relationships/hyperlink" Target="../../../../../../:f:/g/personal/csupanteve_inci_gov_co/EtAha7197FFGoByZESxhvRQBZNjAq2LQ2_ypjMDm_or7gg?e=Jx5EPd" TargetMode="External"/><Relationship Id="rId50" Type="http://schemas.openxmlformats.org/officeDocument/2006/relationships/hyperlink" Target="https://www.inci.gov.co/transparencia/43-plan-de-accion-0" TargetMode="External"/><Relationship Id="rId55" Type="http://schemas.openxmlformats.org/officeDocument/2006/relationships/hyperlink" Target="https://www.inci.gov.co/transparencia/43-plan-de-accion-0" TargetMode="External"/><Relationship Id="rId76" Type="http://schemas.openxmlformats.org/officeDocument/2006/relationships/hyperlink" Target="https://www.inci.gov.co/transparencia/43-plan-de-accion-0" TargetMode="External"/><Relationship Id="rId97" Type="http://schemas.openxmlformats.org/officeDocument/2006/relationships/hyperlink" Target="https://www.inci.gov.co/transparencia/43-plan-de-accion-0" TargetMode="External"/><Relationship Id="rId104" Type="http://schemas.openxmlformats.org/officeDocument/2006/relationships/hyperlink" Target="https://www.inci.gov.co/transparencia/43-plan-de-accion-0" TargetMode="External"/><Relationship Id="rId7" Type="http://schemas.openxmlformats.org/officeDocument/2006/relationships/hyperlink" Target="https://inci.gov.co/transparencia/43-plan-de-accion-0" TargetMode="External"/><Relationship Id="rId71" Type="http://schemas.openxmlformats.org/officeDocument/2006/relationships/hyperlink" Target="../../../../../../:f:/g/personal/csupanteve_inci_gov_co/Er-g-CUheCxIrKOCVCDObCABxU3Bd-PkH4ii4S63-hK-kw?e=Scqddh" TargetMode="External"/><Relationship Id="rId92" Type="http://schemas.openxmlformats.org/officeDocument/2006/relationships/hyperlink" Target="https://www.inci.gov.co/transparencia/43-plan-de-accion-0" TargetMode="External"/><Relationship Id="rId2" Type="http://schemas.openxmlformats.org/officeDocument/2006/relationships/hyperlink" Target="http://www.inci.gov.co/transparencia/43-plan-de-accion-0" TargetMode="External"/><Relationship Id="rId29" Type="http://schemas.openxmlformats.org/officeDocument/2006/relationships/hyperlink" Target="https://www.inci.gov.co/sites/default/files/transparenciaok/4.%20Planeacion/4.3%20Plan%20de%20accion/Plan%20de%20Mantenimiento%20de%20Tecnolog%C3%ADas%20de%20la%20Informaci%C3%B3n%202022.xlsx" TargetMode="External"/><Relationship Id="rId24" Type="http://schemas.openxmlformats.org/officeDocument/2006/relationships/hyperlink" Target="https://www.inci.gov.co/transparencia/43-plan-de-accion-0" TargetMode="External"/><Relationship Id="rId40" Type="http://schemas.openxmlformats.org/officeDocument/2006/relationships/hyperlink" Target="https://www.inci.gov.co/transparencia/43-plan-de-accion-0" TargetMode="External"/><Relationship Id="rId45" Type="http://schemas.openxmlformats.org/officeDocument/2006/relationships/hyperlink" Target="https://www.inci.gov.co/transparencia/43-plan-de-accion-0" TargetMode="External"/><Relationship Id="rId66" Type="http://schemas.openxmlformats.org/officeDocument/2006/relationships/hyperlink" Target="https://www.inci.gov.co/transparencia/43-plan-de-accion-0" TargetMode="External"/><Relationship Id="rId87" Type="http://schemas.openxmlformats.org/officeDocument/2006/relationships/hyperlink" Target="../../../../../../:f:/g/personal/csupanteve_inci_gov_co/EtAha7197FFGoByZESxhvRQBZNjAq2LQ2_ypjMDm_or7gg?e=Jx5EPd" TargetMode="External"/><Relationship Id="rId110" Type="http://schemas.openxmlformats.org/officeDocument/2006/relationships/hyperlink" Target="../../../../../../:f:/g/personal/csupanteve_inci_gov_co/Ev_4nNCBbm9ArOu8xRHypCEBLmjMM2pp3LstQOFgUiayUg?e=bDAP3z" TargetMode="External"/><Relationship Id="rId61" Type="http://schemas.openxmlformats.org/officeDocument/2006/relationships/hyperlink" Target="../../../../../../:f:/g/personal/csupanteve_inci_gov_co/EtAha7197FFGoByZESxhvRQBZNjAq2LQ2_ypjMDm_or7gg?e=Jx5EPd" TargetMode="External"/><Relationship Id="rId82" Type="http://schemas.openxmlformats.org/officeDocument/2006/relationships/hyperlink" Target="../../../../../../:f:/g/personal/csupanteve_inci_gov_co/Er-g-CUheCxIrKOCVCDObCABxU3Bd-PkH4ii4S63-hK-kw?e=Scqddh" TargetMode="External"/><Relationship Id="rId19" Type="http://schemas.openxmlformats.org/officeDocument/2006/relationships/hyperlink" Target="../../../../../../:f:/g/personal/csupanteve_inci_gov_co/EtAha7197FFGoByZESxhvRQBZNjAq2LQ2_ypjMDm_or7gg?e=Jx5EPd" TargetMode="External"/><Relationship Id="rId14" Type="http://schemas.openxmlformats.org/officeDocument/2006/relationships/hyperlink" Target="https://www.inci.gov.co/transparencia/43-plan-de-accion-0" TargetMode="External"/><Relationship Id="rId30" Type="http://schemas.openxmlformats.org/officeDocument/2006/relationships/hyperlink" Target="https://www.inci.gov.co/transparencia/43-plan-de-accion-0" TargetMode="External"/><Relationship Id="rId35" Type="http://schemas.openxmlformats.org/officeDocument/2006/relationships/hyperlink" Target="https://www.inci.gov.co/transparencia/43-plan-de-accion-0" TargetMode="External"/><Relationship Id="rId56" Type="http://schemas.openxmlformats.org/officeDocument/2006/relationships/hyperlink" Target="https://www.inci.gov.co/transparencia/43-plan-de-accion-0" TargetMode="External"/><Relationship Id="rId77" Type="http://schemas.openxmlformats.org/officeDocument/2006/relationships/hyperlink" Target="https://www.inci.gov.co/transparencia/43-plan-de-accion-0" TargetMode="External"/><Relationship Id="rId100" Type="http://schemas.openxmlformats.org/officeDocument/2006/relationships/hyperlink" Target="https://www.inci.gov.co/transparencia/43-plan-de-accion-0" TargetMode="External"/><Relationship Id="rId105" Type="http://schemas.openxmlformats.org/officeDocument/2006/relationships/hyperlink" Target="https://www.inci.gov.co/transparencia/83-caracterizacion-de-grupos-de-interes-y-valor" TargetMode="External"/><Relationship Id="rId8" Type="http://schemas.openxmlformats.org/officeDocument/2006/relationships/hyperlink" Target="https://inci.gov.co/transparencia/43-plan-de-accion-0" TargetMode="External"/><Relationship Id="rId51" Type="http://schemas.openxmlformats.org/officeDocument/2006/relationships/hyperlink" Target="../../../../../../:f:/g/personal/csupanteve_inci_gov_co/EtAha7197FFGoByZESxhvRQBZNjAq2LQ2_ypjMDm_or7gg?e=Jx5EPd" TargetMode="External"/><Relationship Id="rId72" Type="http://schemas.openxmlformats.org/officeDocument/2006/relationships/hyperlink" Target="../../../../../../:f:/g/personal/csupanteve_inci_gov_co/Ep54r9z2nMxArMVxpBBZAuQBmYpBkGyC4Tmx3f6CtxPUow?e=KKajCD" TargetMode="External"/><Relationship Id="rId93" Type="http://schemas.openxmlformats.org/officeDocument/2006/relationships/hyperlink" Target="https://www.inci.gov.co/transparencia/83-caracterizacion-de-grupos-de-interes-y-valor" TargetMode="External"/><Relationship Id="rId98" Type="http://schemas.openxmlformats.org/officeDocument/2006/relationships/hyperlink" Target="https://www.inci.gov.co/transparencia/43-plan-de-accion-0" TargetMode="External"/><Relationship Id="rId3" Type="http://schemas.openxmlformats.org/officeDocument/2006/relationships/hyperlink" Target="http://www.inci.gov.co/transparencia/43-plan-de-accion-0" TargetMode="External"/><Relationship Id="rId25" Type="http://schemas.openxmlformats.org/officeDocument/2006/relationships/hyperlink" Target="https://www.inci.gov.co/transparencia/43-plan-de-accion-0" TargetMode="External"/><Relationship Id="rId46" Type="http://schemas.openxmlformats.org/officeDocument/2006/relationships/hyperlink" Target="https://www.inci.gov.co/transparencia/43-plan-de-accion-0" TargetMode="External"/><Relationship Id="rId67" Type="http://schemas.openxmlformats.org/officeDocument/2006/relationships/hyperlink" Target="https://www.inci.gov.co/transparencia/83-caracterizacion-de-grupos-de-interes-y-valor" TargetMode="External"/><Relationship Id="rId20" Type="http://schemas.openxmlformats.org/officeDocument/2006/relationships/hyperlink" Target="https://www.inci.gov.co/transparencia/43-plan-de-accion-0" TargetMode="External"/><Relationship Id="rId41" Type="http://schemas.openxmlformats.org/officeDocument/2006/relationships/hyperlink" Target="../../../../../../:f:/g/personal/csupanteve_inci_gov_co/EtAha7197FFGoByZESxhvRQBZNjAq2LQ2_ypjMDm_or7gg?e=Jx5EPd" TargetMode="External"/><Relationship Id="rId62" Type="http://schemas.openxmlformats.org/officeDocument/2006/relationships/hyperlink" Target="https://www.inci.gov.co/transparencia/43-plan-de-accion-0" TargetMode="External"/><Relationship Id="rId83" Type="http://schemas.openxmlformats.org/officeDocument/2006/relationships/hyperlink" Target="../../../../../../:f:/g/personal/csupanteve_inci_gov_co/Ep54r9z2nMxArMVxpBBZAuQBmYpBkGyC4Tmx3f6CtxPUow?e=KKajCD" TargetMode="External"/><Relationship Id="rId88" Type="http://schemas.openxmlformats.org/officeDocument/2006/relationships/hyperlink" Target="https://www.inci.gov.co/transparencia/43-plan-de-accion-0" TargetMode="External"/><Relationship Id="rId11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77AA8-FAF6-496D-B87C-DF6917F40E6F}">
  <dimension ref="A1:AB38"/>
  <sheetViews>
    <sheetView showGridLines="0" tabSelected="1" topLeftCell="D1" zoomScale="70" zoomScaleNormal="70" zoomScaleSheetLayoutView="55" workbookViewId="0">
      <selection activeCell="Q8" sqref="Q8"/>
    </sheetView>
  </sheetViews>
  <sheetFormatPr baseColWidth="10" defaultColWidth="11.42578125" defaultRowHeight="15" x14ac:dyDescent="0.2"/>
  <cols>
    <col min="1" max="1" width="33.5703125" style="39" customWidth="1"/>
    <col min="2" max="2" width="43.5703125" style="6" customWidth="1"/>
    <col min="3" max="3" width="48.85546875" style="6" customWidth="1"/>
    <col min="4" max="4" width="25.28515625" style="98" customWidth="1"/>
    <col min="5" max="5" width="17.28515625" style="6" customWidth="1"/>
    <col min="6" max="6" width="15.5703125" style="6" customWidth="1"/>
    <col min="7" max="7" width="20.5703125" style="6" customWidth="1"/>
    <col min="8" max="8" width="17.140625" style="6" customWidth="1"/>
    <col min="9" max="9" width="17" style="6" customWidth="1"/>
    <col min="10" max="10" width="19.28515625" style="6" customWidth="1"/>
    <col min="11" max="11" width="16.28515625" style="6" customWidth="1"/>
    <col min="12" max="12" width="15.28515625" style="6" customWidth="1"/>
    <col min="13" max="13" width="19.7109375" style="6" customWidth="1"/>
    <col min="14" max="14" width="21.140625" style="6" customWidth="1"/>
    <col min="15" max="15" width="18.85546875" style="6" customWidth="1"/>
    <col min="16" max="16" width="21.7109375" style="6" customWidth="1"/>
    <col min="17" max="17" width="23" style="6" customWidth="1"/>
    <col min="18" max="18" width="20.28515625" style="6" customWidth="1"/>
    <col min="19" max="19" width="22.85546875" style="6" customWidth="1"/>
    <col min="20" max="20" width="18.85546875" style="6" customWidth="1"/>
    <col min="21" max="21" width="21.5703125" style="6" customWidth="1"/>
    <col min="22" max="22" width="21.7109375" style="6" customWidth="1"/>
    <col min="23" max="23" width="18.42578125" style="6" customWidth="1"/>
    <col min="24" max="24" width="30.42578125" style="6" customWidth="1"/>
    <col min="25" max="25" width="18.85546875" style="6" customWidth="1"/>
    <col min="26" max="26" width="11.42578125" style="6" customWidth="1"/>
    <col min="27" max="27" width="27.85546875" style="6" customWidth="1"/>
    <col min="28" max="16384" width="11.42578125" style="6"/>
  </cols>
  <sheetData>
    <row r="1" spans="1:28" ht="45.75" customHeight="1" thickBot="1" x14ac:dyDescent="0.25">
      <c r="A1" s="1" t="s">
        <v>0</v>
      </c>
      <c r="B1" s="1"/>
      <c r="C1" s="1"/>
      <c r="D1" s="1"/>
      <c r="E1" s="1"/>
      <c r="F1" s="2"/>
      <c r="G1" s="3" t="s">
        <v>1</v>
      </c>
      <c r="H1" s="3" t="s">
        <v>2</v>
      </c>
      <c r="I1" s="3" t="s">
        <v>3</v>
      </c>
      <c r="J1" s="4" t="s">
        <v>4</v>
      </c>
      <c r="K1" s="5"/>
      <c r="L1" s="5"/>
      <c r="M1" s="5"/>
      <c r="N1" s="5"/>
      <c r="O1" s="5"/>
      <c r="P1" s="5"/>
      <c r="Q1" s="5"/>
      <c r="S1" s="5"/>
      <c r="T1" s="5"/>
      <c r="X1" s="5"/>
      <c r="Y1" s="5"/>
    </row>
    <row r="2" spans="1:28" ht="31.5" customHeight="1" thickBot="1" x14ac:dyDescent="0.25">
      <c r="A2" s="1"/>
      <c r="B2" s="1"/>
      <c r="C2" s="1"/>
      <c r="D2" s="1"/>
      <c r="E2" s="1"/>
      <c r="F2" s="2"/>
      <c r="G2" s="7">
        <f>AVERAGE(G4:G6)</f>
        <v>0.96895293049380526</v>
      </c>
      <c r="H2" s="8">
        <v>1</v>
      </c>
      <c r="I2" s="8">
        <v>1</v>
      </c>
      <c r="J2" s="9"/>
      <c r="K2" s="10"/>
      <c r="L2" s="10"/>
      <c r="M2" s="10"/>
      <c r="N2" s="10"/>
      <c r="O2" s="10"/>
      <c r="P2" s="10"/>
      <c r="Q2" s="10"/>
      <c r="R2" s="11"/>
      <c r="S2" s="10"/>
      <c r="T2" s="10"/>
      <c r="U2" s="11"/>
      <c r="V2" s="11"/>
      <c r="W2" s="11"/>
      <c r="X2" s="10"/>
      <c r="Y2" s="10"/>
    </row>
    <row r="3" spans="1:28" ht="47.25" x14ac:dyDescent="0.2">
      <c r="A3" s="12" t="s">
        <v>5</v>
      </c>
      <c r="B3" s="13" t="s">
        <v>6</v>
      </c>
      <c r="C3" s="14" t="s">
        <v>7</v>
      </c>
      <c r="D3" s="14" t="s">
        <v>8</v>
      </c>
      <c r="E3" s="15" t="s">
        <v>9</v>
      </c>
      <c r="F3" s="14" t="s">
        <v>10</v>
      </c>
      <c r="G3" s="16" t="s">
        <v>11</v>
      </c>
      <c r="H3" s="17" t="s">
        <v>12</v>
      </c>
      <c r="I3" s="17" t="s">
        <v>13</v>
      </c>
      <c r="J3" s="18" t="s">
        <v>14</v>
      </c>
      <c r="K3" s="17" t="s">
        <v>15</v>
      </c>
      <c r="L3" s="17" t="s">
        <v>16</v>
      </c>
      <c r="M3" s="18" t="s">
        <v>17</v>
      </c>
      <c r="N3" s="17" t="s">
        <v>18</v>
      </c>
      <c r="O3" s="17" t="s">
        <v>19</v>
      </c>
      <c r="P3" s="18" t="s">
        <v>20</v>
      </c>
      <c r="Q3" s="17" t="s">
        <v>21</v>
      </c>
      <c r="R3" s="17" t="s">
        <v>22</v>
      </c>
      <c r="S3" s="19" t="s">
        <v>23</v>
      </c>
      <c r="T3" s="20" t="s">
        <v>24</v>
      </c>
      <c r="U3" s="20"/>
      <c r="AA3" s="20" t="s">
        <v>24</v>
      </c>
      <c r="AB3" s="20"/>
    </row>
    <row r="4" spans="1:28" ht="84.75" customHeight="1" x14ac:dyDescent="0.2">
      <c r="A4" s="21">
        <v>2203003</v>
      </c>
      <c r="B4" s="22" t="s">
        <v>25</v>
      </c>
      <c r="C4" s="23" t="s">
        <v>26</v>
      </c>
      <c r="D4" s="24" t="s">
        <v>27</v>
      </c>
      <c r="E4" s="25">
        <v>593</v>
      </c>
      <c r="F4" s="24">
        <v>192</v>
      </c>
      <c r="G4" s="26">
        <f>S4/F4</f>
        <v>0.99479166666666663</v>
      </c>
      <c r="H4" s="27">
        <f>F15</f>
        <v>2</v>
      </c>
      <c r="I4" s="27">
        <f>H4+G15</f>
        <v>17</v>
      </c>
      <c r="J4" s="28">
        <f>I4+H15</f>
        <v>22</v>
      </c>
      <c r="K4" s="29">
        <f>J4+K15</f>
        <v>32</v>
      </c>
      <c r="L4" s="29">
        <f>K4+L15</f>
        <v>50</v>
      </c>
      <c r="M4" s="28">
        <f>L4+M15</f>
        <v>75</v>
      </c>
      <c r="N4" s="30">
        <f>M4+P15</f>
        <v>91</v>
      </c>
      <c r="O4" s="30">
        <f>N4+Q15</f>
        <v>114</v>
      </c>
      <c r="P4" s="28">
        <f>O4+R15</f>
        <v>144</v>
      </c>
      <c r="Q4" s="31">
        <f>P4+U15</f>
        <v>163</v>
      </c>
      <c r="R4" s="31">
        <f>Q4+V15</f>
        <v>184</v>
      </c>
      <c r="S4" s="28">
        <f>R4+W15</f>
        <v>191</v>
      </c>
      <c r="T4" s="32" t="s">
        <v>28</v>
      </c>
      <c r="U4" s="32"/>
      <c r="AA4" s="32" t="s">
        <v>29</v>
      </c>
      <c r="AB4" s="32"/>
    </row>
    <row r="5" spans="1:28" ht="82.5" customHeight="1" x14ac:dyDescent="0.2">
      <c r="A5" s="21">
        <v>2203016</v>
      </c>
      <c r="B5" s="22" t="s">
        <v>30</v>
      </c>
      <c r="C5" s="23" t="s">
        <v>31</v>
      </c>
      <c r="D5" s="24" t="s">
        <v>32</v>
      </c>
      <c r="E5" s="25">
        <v>49</v>
      </c>
      <c r="F5" s="24">
        <v>12</v>
      </c>
      <c r="G5" s="26">
        <f>S5/F5</f>
        <v>0.91666666666666663</v>
      </c>
      <c r="H5" s="27">
        <f>F21</f>
        <v>0</v>
      </c>
      <c r="I5" s="27">
        <f>H5+G21</f>
        <v>0</v>
      </c>
      <c r="J5" s="28">
        <f>I5+H21</f>
        <v>0</v>
      </c>
      <c r="K5" s="29">
        <f>J5+K21</f>
        <v>2</v>
      </c>
      <c r="L5" s="29">
        <f>K5+L21</f>
        <v>3</v>
      </c>
      <c r="M5" s="28">
        <f>L5+M21</f>
        <v>4</v>
      </c>
      <c r="N5" s="30">
        <f>M5+P21</f>
        <v>5</v>
      </c>
      <c r="O5" s="30">
        <f>N5+Q21</f>
        <v>9</v>
      </c>
      <c r="P5" s="28">
        <f>O5+R21</f>
        <v>9</v>
      </c>
      <c r="Q5" s="31">
        <f>P5+U21</f>
        <v>9</v>
      </c>
      <c r="R5" s="31">
        <f>Q5+V21</f>
        <v>10</v>
      </c>
      <c r="S5" s="28">
        <f>R5+W21</f>
        <v>11</v>
      </c>
      <c r="T5" s="32" t="s">
        <v>33</v>
      </c>
      <c r="U5" s="32"/>
      <c r="AA5" s="32" t="s">
        <v>34</v>
      </c>
      <c r="AB5" s="32"/>
    </row>
    <row r="6" spans="1:28" ht="182.25" customHeight="1" x14ac:dyDescent="0.2">
      <c r="A6" s="21">
        <v>2203018</v>
      </c>
      <c r="B6" s="22" t="s">
        <v>35</v>
      </c>
      <c r="C6" s="23" t="s">
        <v>36</v>
      </c>
      <c r="D6" s="24" t="s">
        <v>37</v>
      </c>
      <c r="E6" s="33">
        <v>727170</v>
      </c>
      <c r="F6" s="34">
        <v>332207</v>
      </c>
      <c r="G6" s="26">
        <f>S6/F6</f>
        <v>0.99540045814808242</v>
      </c>
      <c r="H6" s="35">
        <f>F32</f>
        <v>5669</v>
      </c>
      <c r="I6" s="35">
        <f>H6+G32</f>
        <v>96777</v>
      </c>
      <c r="J6" s="36">
        <f>I6+H32</f>
        <v>99495</v>
      </c>
      <c r="K6" s="37">
        <f>J6+K32</f>
        <v>103215</v>
      </c>
      <c r="L6" s="37">
        <f>K6+L32</f>
        <v>194117</v>
      </c>
      <c r="M6" s="36">
        <f>L6+M32</f>
        <v>195842</v>
      </c>
      <c r="N6" s="38">
        <f>M6+P32</f>
        <v>202926</v>
      </c>
      <c r="O6" s="38">
        <f>N6+Q32</f>
        <v>214449</v>
      </c>
      <c r="P6" s="36">
        <f>O6+R32</f>
        <v>217514</v>
      </c>
      <c r="Q6" s="38">
        <f>P6+U32</f>
        <v>224583</v>
      </c>
      <c r="R6" s="38">
        <f>Q6+V32</f>
        <v>232901</v>
      </c>
      <c r="S6" s="36">
        <f>R6+W32</f>
        <v>330679</v>
      </c>
      <c r="T6" s="32" t="s">
        <v>38</v>
      </c>
      <c r="U6" s="32"/>
      <c r="AA6" s="32" t="s">
        <v>39</v>
      </c>
      <c r="AB6" s="32"/>
    </row>
    <row r="7" spans="1:28" ht="50.25" customHeight="1" x14ac:dyDescent="0.2">
      <c r="B7" s="40"/>
      <c r="C7" s="40"/>
      <c r="D7" s="41"/>
      <c r="E7" s="42"/>
      <c r="F7" s="42"/>
      <c r="G7" s="43"/>
      <c r="H7" s="44"/>
      <c r="I7" s="44"/>
      <c r="J7" s="45"/>
      <c r="K7" s="44"/>
      <c r="L7" s="44"/>
      <c r="M7" s="45"/>
      <c r="N7" s="45"/>
      <c r="O7" s="45"/>
      <c r="P7" s="44"/>
      <c r="Q7" s="44"/>
      <c r="R7" s="45"/>
      <c r="S7" s="45"/>
      <c r="T7" s="45"/>
      <c r="U7" s="44"/>
      <c r="V7" s="44"/>
      <c r="W7" s="45"/>
      <c r="X7" s="45"/>
      <c r="Y7" s="45"/>
    </row>
    <row r="8" spans="1:28" ht="75" customHeight="1" x14ac:dyDescent="0.2">
      <c r="A8" s="46" t="s">
        <v>40</v>
      </c>
      <c r="B8" s="46"/>
      <c r="C8" s="46"/>
      <c r="D8" s="46"/>
      <c r="E8" s="46"/>
      <c r="F8" s="46"/>
      <c r="G8" s="46"/>
      <c r="H8" s="46"/>
      <c r="I8" s="46"/>
      <c r="J8" s="46"/>
      <c r="K8" s="44"/>
      <c r="L8" s="44"/>
      <c r="M8" s="45"/>
      <c r="N8" s="45"/>
      <c r="O8" s="45"/>
      <c r="P8" s="44"/>
      <c r="Q8" s="44"/>
      <c r="R8" s="45"/>
      <c r="S8" s="45"/>
      <c r="T8" s="45"/>
      <c r="U8" s="44"/>
      <c r="V8" s="44"/>
      <c r="W8" s="45"/>
      <c r="X8" s="45"/>
      <c r="Y8" s="45"/>
    </row>
    <row r="9" spans="1:28" s="50" customFormat="1" ht="50.25" customHeight="1" x14ac:dyDescent="0.2">
      <c r="A9" s="47"/>
      <c r="B9" s="47"/>
      <c r="C9" s="47"/>
      <c r="D9" s="47"/>
      <c r="E9" s="47"/>
      <c r="F9" s="47"/>
      <c r="G9" s="47"/>
      <c r="H9" s="47"/>
      <c r="I9" s="47"/>
      <c r="J9" s="47"/>
      <c r="K9" s="48"/>
      <c r="L9" s="48"/>
      <c r="M9" s="49"/>
      <c r="N9" s="49"/>
      <c r="O9" s="49"/>
      <c r="P9" s="48"/>
      <c r="Q9" s="48"/>
      <c r="R9" s="49"/>
      <c r="S9" s="49"/>
      <c r="T9" s="49"/>
      <c r="U9" s="48"/>
      <c r="V9" s="48"/>
      <c r="W9" s="49"/>
      <c r="X9" s="49"/>
      <c r="Y9" s="49"/>
    </row>
    <row r="10" spans="1:28" ht="75" customHeight="1" x14ac:dyDescent="0.2">
      <c r="A10" s="12" t="s">
        <v>41</v>
      </c>
      <c r="B10" s="12" t="s">
        <v>6</v>
      </c>
      <c r="C10" s="12" t="s">
        <v>42</v>
      </c>
      <c r="D10" s="12" t="s">
        <v>43</v>
      </c>
      <c r="E10" s="12" t="s">
        <v>44</v>
      </c>
      <c r="F10" s="12" t="s">
        <v>45</v>
      </c>
      <c r="G10" s="12" t="s">
        <v>46</v>
      </c>
      <c r="H10" s="12" t="s">
        <v>47</v>
      </c>
      <c r="I10" s="12" t="s">
        <v>48</v>
      </c>
      <c r="J10" s="12" t="s">
        <v>49</v>
      </c>
      <c r="K10" s="12" t="s">
        <v>50</v>
      </c>
      <c r="L10" s="12" t="s">
        <v>51</v>
      </c>
      <c r="M10" s="12" t="s">
        <v>52</v>
      </c>
      <c r="N10" s="12" t="s">
        <v>53</v>
      </c>
      <c r="O10" s="12" t="s">
        <v>54</v>
      </c>
      <c r="P10" s="12" t="s">
        <v>55</v>
      </c>
      <c r="Q10" s="12" t="s">
        <v>56</v>
      </c>
      <c r="R10" s="12" t="s">
        <v>57</v>
      </c>
      <c r="S10" s="12" t="s">
        <v>58</v>
      </c>
      <c r="T10" s="12" t="s">
        <v>59</v>
      </c>
      <c r="U10" s="12" t="s">
        <v>60</v>
      </c>
      <c r="V10" s="12" t="s">
        <v>61</v>
      </c>
      <c r="W10" s="12" t="s">
        <v>62</v>
      </c>
      <c r="X10" s="12" t="s">
        <v>63</v>
      </c>
      <c r="Y10" s="12" t="s">
        <v>64</v>
      </c>
    </row>
    <row r="11" spans="1:28" ht="78" customHeight="1" x14ac:dyDescent="0.2">
      <c r="A11" s="51" t="s">
        <v>0</v>
      </c>
      <c r="B11" s="52" t="s">
        <v>25</v>
      </c>
      <c r="C11" s="53" t="s">
        <v>65</v>
      </c>
      <c r="D11" s="54">
        <v>96</v>
      </c>
      <c r="E11" s="55">
        <f>SUM(F11+G11+H11+K11+L11+M11+P11+Q11+R11+U11+V11+W11)</f>
        <v>95</v>
      </c>
      <c r="F11" s="56">
        <v>0</v>
      </c>
      <c r="G11" s="56">
        <v>0</v>
      </c>
      <c r="H11" s="56">
        <v>0</v>
      </c>
      <c r="I11" s="56">
        <f>F11+G11+H11</f>
        <v>0</v>
      </c>
      <c r="J11" s="57">
        <f>+I11/D11</f>
        <v>0</v>
      </c>
      <c r="K11" s="56">
        <v>5</v>
      </c>
      <c r="L11" s="56">
        <v>11</v>
      </c>
      <c r="M11" s="56">
        <v>16</v>
      </c>
      <c r="N11" s="56">
        <f>K11+L11+M11+I11</f>
        <v>32</v>
      </c>
      <c r="O11" s="57">
        <f>+N11/$D11</f>
        <v>0.33333333333333331</v>
      </c>
      <c r="P11" s="56">
        <v>4</v>
      </c>
      <c r="Q11" s="56">
        <v>16</v>
      </c>
      <c r="R11" s="56">
        <v>17</v>
      </c>
      <c r="S11" s="56">
        <f>P11+Q11+R11+N11</f>
        <v>69</v>
      </c>
      <c r="T11" s="57">
        <f>+S11/$D11</f>
        <v>0.71875</v>
      </c>
      <c r="U11" s="56">
        <v>10</v>
      </c>
      <c r="V11" s="56">
        <v>13</v>
      </c>
      <c r="W11" s="56">
        <v>3</v>
      </c>
      <c r="X11" s="56">
        <f>U11+V11+W11+S11</f>
        <v>95</v>
      </c>
      <c r="Y11" s="57">
        <f>+X11/$D11</f>
        <v>0.98958333333333337</v>
      </c>
    </row>
    <row r="12" spans="1:28" ht="108.75" customHeight="1" x14ac:dyDescent="0.2">
      <c r="A12" s="51"/>
      <c r="B12" s="58"/>
      <c r="C12" s="53" t="s">
        <v>66</v>
      </c>
      <c r="D12" s="59">
        <v>59</v>
      </c>
      <c r="E12" s="55">
        <f>SUM(F12+G12+H12+K12+L12+M12+P12+Q12+R12+U12+V12+W12)</f>
        <v>59</v>
      </c>
      <c r="F12" s="60">
        <v>0</v>
      </c>
      <c r="G12" s="60">
        <v>13</v>
      </c>
      <c r="H12" s="60">
        <v>1</v>
      </c>
      <c r="I12" s="56">
        <f t="shared" ref="I12:I14" si="0">F12+G12+H12</f>
        <v>14</v>
      </c>
      <c r="J12" s="57">
        <f t="shared" ref="J12:J14" si="1">+I12/D12</f>
        <v>0.23728813559322035</v>
      </c>
      <c r="K12" s="60">
        <v>2</v>
      </c>
      <c r="L12" s="60">
        <v>4</v>
      </c>
      <c r="M12" s="60">
        <v>6</v>
      </c>
      <c r="N12" s="56">
        <f>K12+L12+M12+I12</f>
        <v>26</v>
      </c>
      <c r="O12" s="57">
        <f>+N12/$D12</f>
        <v>0.44067796610169491</v>
      </c>
      <c r="P12" s="60">
        <v>9</v>
      </c>
      <c r="Q12" s="60">
        <v>3</v>
      </c>
      <c r="R12" s="60">
        <v>10</v>
      </c>
      <c r="S12" s="56">
        <f>P12+Q12+R12+N12</f>
        <v>48</v>
      </c>
      <c r="T12" s="57">
        <f>+S12/$D12</f>
        <v>0.81355932203389836</v>
      </c>
      <c r="U12" s="60">
        <v>5</v>
      </c>
      <c r="V12" s="60">
        <v>6</v>
      </c>
      <c r="W12" s="60">
        <v>0</v>
      </c>
      <c r="X12" s="56">
        <f>U12+V12+W12+S12</f>
        <v>59</v>
      </c>
      <c r="Y12" s="57">
        <f>+X12/$D12</f>
        <v>1</v>
      </c>
    </row>
    <row r="13" spans="1:28" ht="67.5" customHeight="1" x14ac:dyDescent="0.2">
      <c r="A13" s="51"/>
      <c r="B13" s="58"/>
      <c r="C13" s="61" t="s">
        <v>67</v>
      </c>
      <c r="D13" s="62">
        <v>5</v>
      </c>
      <c r="E13" s="55">
        <f t="shared" ref="E13:E14" si="2">SUM(F13+G13+H13+K13+L13+M13+P13+Q13+R13+U13+V13+W13)</f>
        <v>5</v>
      </c>
      <c r="F13" s="56">
        <v>0</v>
      </c>
      <c r="G13" s="56">
        <v>0</v>
      </c>
      <c r="H13" s="56">
        <v>2</v>
      </c>
      <c r="I13" s="56">
        <f t="shared" si="0"/>
        <v>2</v>
      </c>
      <c r="J13" s="57">
        <f t="shared" si="1"/>
        <v>0.4</v>
      </c>
      <c r="K13" s="56">
        <v>0</v>
      </c>
      <c r="L13" s="56">
        <v>0</v>
      </c>
      <c r="M13" s="56">
        <v>1</v>
      </c>
      <c r="N13" s="56">
        <f>K13+L13+M13+I13</f>
        <v>3</v>
      </c>
      <c r="O13" s="57">
        <f>+N13/$D13</f>
        <v>0.6</v>
      </c>
      <c r="P13" s="56">
        <v>0</v>
      </c>
      <c r="Q13" s="56">
        <v>1</v>
      </c>
      <c r="R13" s="56">
        <v>0</v>
      </c>
      <c r="S13" s="56">
        <f>P13+Q13+R13+N13</f>
        <v>4</v>
      </c>
      <c r="T13" s="57">
        <f>+S13/$D13</f>
        <v>0.8</v>
      </c>
      <c r="U13" s="56">
        <v>1</v>
      </c>
      <c r="V13" s="56">
        <v>0</v>
      </c>
      <c r="W13" s="56">
        <v>0</v>
      </c>
      <c r="X13" s="56">
        <f>U13+V13+W13+S13</f>
        <v>5</v>
      </c>
      <c r="Y13" s="57">
        <f>+X13/$D13</f>
        <v>1</v>
      </c>
    </row>
    <row r="14" spans="1:28" ht="73.5" customHeight="1" x14ac:dyDescent="0.2">
      <c r="A14" s="51"/>
      <c r="B14" s="58"/>
      <c r="C14" s="53" t="s">
        <v>68</v>
      </c>
      <c r="D14" s="63">
        <v>32</v>
      </c>
      <c r="E14" s="64">
        <f t="shared" si="2"/>
        <v>32</v>
      </c>
      <c r="F14" s="65">
        <v>2</v>
      </c>
      <c r="G14" s="65">
        <v>2</v>
      </c>
      <c r="H14" s="65">
        <v>2</v>
      </c>
      <c r="I14" s="56">
        <f t="shared" si="0"/>
        <v>6</v>
      </c>
      <c r="J14" s="57">
        <f t="shared" si="1"/>
        <v>0.1875</v>
      </c>
      <c r="K14" s="56">
        <v>3</v>
      </c>
      <c r="L14" s="56">
        <v>3</v>
      </c>
      <c r="M14" s="56">
        <v>2</v>
      </c>
      <c r="N14" s="56">
        <f>K14+L14+M14+I14</f>
        <v>14</v>
      </c>
      <c r="O14" s="57">
        <f>+N14/$D14</f>
        <v>0.4375</v>
      </c>
      <c r="P14" s="56">
        <v>3</v>
      </c>
      <c r="Q14" s="56">
        <v>3</v>
      </c>
      <c r="R14" s="56">
        <v>3</v>
      </c>
      <c r="S14" s="56">
        <f>P14+Q14+R14+N14</f>
        <v>23</v>
      </c>
      <c r="T14" s="57">
        <f>+S14/$D14</f>
        <v>0.71875</v>
      </c>
      <c r="U14" s="65">
        <v>3</v>
      </c>
      <c r="V14" s="65">
        <v>2</v>
      </c>
      <c r="W14" s="65">
        <v>4</v>
      </c>
      <c r="X14" s="56">
        <f>U14+V14+W14+S14</f>
        <v>32</v>
      </c>
      <c r="Y14" s="57">
        <f>+X14/$D14</f>
        <v>1</v>
      </c>
    </row>
    <row r="15" spans="1:28" s="72" customFormat="1" ht="46.5" customHeight="1" x14ac:dyDescent="0.25">
      <c r="A15" s="51"/>
      <c r="B15" s="66"/>
      <c r="C15" s="67" t="s">
        <v>69</v>
      </c>
      <c r="D15" s="68">
        <f>SUM(D11:D14)</f>
        <v>192</v>
      </c>
      <c r="E15" s="68">
        <f>SUM(E11:E14)</f>
        <v>191</v>
      </c>
      <c r="F15" s="68">
        <f t="shared" ref="F15:X15" si="3">SUM(F11:F14)</f>
        <v>2</v>
      </c>
      <c r="G15" s="69">
        <f t="shared" si="3"/>
        <v>15</v>
      </c>
      <c r="H15" s="69">
        <f t="shared" si="3"/>
        <v>5</v>
      </c>
      <c r="I15" s="70">
        <f t="shared" si="3"/>
        <v>22</v>
      </c>
      <c r="J15" s="71">
        <f>+I15/D15</f>
        <v>0.11458333333333333</v>
      </c>
      <c r="K15" s="68">
        <f t="shared" si="3"/>
        <v>10</v>
      </c>
      <c r="L15" s="68">
        <f t="shared" si="3"/>
        <v>18</v>
      </c>
      <c r="M15" s="68">
        <f t="shared" si="3"/>
        <v>25</v>
      </c>
      <c r="N15" s="70">
        <f t="shared" si="3"/>
        <v>75</v>
      </c>
      <c r="O15" s="71">
        <f>+N15/$D15</f>
        <v>0.390625</v>
      </c>
      <c r="P15" s="68">
        <f t="shared" si="3"/>
        <v>16</v>
      </c>
      <c r="Q15" s="68">
        <f t="shared" si="3"/>
        <v>23</v>
      </c>
      <c r="R15" s="68">
        <f t="shared" si="3"/>
        <v>30</v>
      </c>
      <c r="S15" s="70">
        <f t="shared" si="3"/>
        <v>144</v>
      </c>
      <c r="T15" s="71">
        <f>+S15/$D15</f>
        <v>0.75</v>
      </c>
      <c r="U15" s="68">
        <f t="shared" si="3"/>
        <v>19</v>
      </c>
      <c r="V15" s="68">
        <f t="shared" si="3"/>
        <v>21</v>
      </c>
      <c r="W15" s="68">
        <f t="shared" si="3"/>
        <v>7</v>
      </c>
      <c r="X15" s="70">
        <f t="shared" si="3"/>
        <v>191</v>
      </c>
      <c r="Y15" s="71">
        <f>+X15/$D15</f>
        <v>0.99479166666666663</v>
      </c>
    </row>
    <row r="16" spans="1:28" ht="54.75" customHeight="1" x14ac:dyDescent="0.25">
      <c r="A16" s="6"/>
      <c r="B16" s="39"/>
      <c r="C16" s="40"/>
      <c r="D16" s="73"/>
      <c r="E16" s="73"/>
      <c r="F16" s="73"/>
      <c r="G16" s="73"/>
      <c r="H16" s="73"/>
      <c r="I16" s="73"/>
      <c r="J16" s="73"/>
      <c r="K16" s="73"/>
      <c r="L16" s="73"/>
      <c r="M16" s="73"/>
      <c r="N16" s="73"/>
      <c r="O16" s="73"/>
      <c r="P16" s="73"/>
      <c r="Q16" s="73"/>
      <c r="R16" s="73"/>
      <c r="S16" s="73"/>
      <c r="T16" s="73"/>
      <c r="U16" s="73"/>
      <c r="V16" s="44"/>
      <c r="W16" s="44"/>
      <c r="X16" s="73"/>
      <c r="Y16" s="73"/>
    </row>
    <row r="17" spans="1:25" ht="75" customHeight="1" x14ac:dyDescent="0.2">
      <c r="A17" s="12" t="s">
        <v>41</v>
      </c>
      <c r="B17" s="12" t="s">
        <v>6</v>
      </c>
      <c r="C17" s="12" t="s">
        <v>70</v>
      </c>
      <c r="D17" s="12" t="s">
        <v>43</v>
      </c>
      <c r="E17" s="12" t="s">
        <v>44</v>
      </c>
      <c r="F17" s="12" t="s">
        <v>45</v>
      </c>
      <c r="G17" s="12" t="s">
        <v>46</v>
      </c>
      <c r="H17" s="12" t="s">
        <v>47</v>
      </c>
      <c r="I17" s="12" t="s">
        <v>48</v>
      </c>
      <c r="J17" s="12" t="s">
        <v>49</v>
      </c>
      <c r="K17" s="12" t="s">
        <v>50</v>
      </c>
      <c r="L17" s="12" t="s">
        <v>51</v>
      </c>
      <c r="M17" s="12" t="s">
        <v>52</v>
      </c>
      <c r="N17" s="12" t="s">
        <v>53</v>
      </c>
      <c r="O17" s="12" t="s">
        <v>54</v>
      </c>
      <c r="P17" s="12" t="s">
        <v>55</v>
      </c>
      <c r="Q17" s="12" t="s">
        <v>56</v>
      </c>
      <c r="R17" s="12" t="s">
        <v>57</v>
      </c>
      <c r="S17" s="12" t="s">
        <v>58</v>
      </c>
      <c r="T17" s="12" t="s">
        <v>59</v>
      </c>
      <c r="U17" s="12" t="s">
        <v>60</v>
      </c>
      <c r="V17" s="12" t="s">
        <v>61</v>
      </c>
      <c r="W17" s="12" t="s">
        <v>62</v>
      </c>
      <c r="X17" s="12" t="s">
        <v>63</v>
      </c>
      <c r="Y17" s="12" t="s">
        <v>64</v>
      </c>
    </row>
    <row r="18" spans="1:25" s="39" customFormat="1" ht="58.5" customHeight="1" x14ac:dyDescent="0.25">
      <c r="A18" s="52" t="s">
        <v>0</v>
      </c>
      <c r="B18" s="74" t="s">
        <v>30</v>
      </c>
      <c r="C18" s="75" t="s">
        <v>71</v>
      </c>
      <c r="D18" s="55">
        <v>1</v>
      </c>
      <c r="E18" s="76">
        <f>SUM(F18+G18+H18+K18+L18+M18+P18+Q18+R18+U18+V18+W18)</f>
        <v>1</v>
      </c>
      <c r="F18" s="56">
        <v>0</v>
      </c>
      <c r="G18" s="65">
        <v>0</v>
      </c>
      <c r="H18" s="65">
        <v>0</v>
      </c>
      <c r="I18" s="65">
        <f>F18+G18+H18</f>
        <v>0</v>
      </c>
      <c r="J18" s="77">
        <f>+I18/D18</f>
        <v>0</v>
      </c>
      <c r="K18" s="65">
        <v>0</v>
      </c>
      <c r="L18" s="65">
        <v>0</v>
      </c>
      <c r="M18" s="65">
        <v>0</v>
      </c>
      <c r="N18" s="65">
        <f>K18+L18+M18+I18</f>
        <v>0</v>
      </c>
      <c r="O18" s="77">
        <f>+N18/$D18</f>
        <v>0</v>
      </c>
      <c r="P18" s="65">
        <v>0</v>
      </c>
      <c r="Q18" s="65">
        <v>0</v>
      </c>
      <c r="R18" s="65">
        <v>0</v>
      </c>
      <c r="S18" s="65">
        <f>P18+Q18+R18+N18</f>
        <v>0</v>
      </c>
      <c r="T18" s="77">
        <f>+S18/$D18</f>
        <v>0</v>
      </c>
      <c r="U18" s="65">
        <v>0</v>
      </c>
      <c r="V18" s="65">
        <v>0</v>
      </c>
      <c r="W18" s="65">
        <v>1</v>
      </c>
      <c r="X18" s="65">
        <f>U18+V18+W18+S18</f>
        <v>1</v>
      </c>
      <c r="Y18" s="77">
        <f>+X18/$D18</f>
        <v>1</v>
      </c>
    </row>
    <row r="19" spans="1:25" s="39" customFormat="1" ht="70.5" customHeight="1" x14ac:dyDescent="0.25">
      <c r="A19" s="58"/>
      <c r="B19" s="74"/>
      <c r="C19" s="75" t="s">
        <v>72</v>
      </c>
      <c r="D19" s="78">
        <v>1</v>
      </c>
      <c r="E19" s="76">
        <f t="shared" ref="E19:E20" si="4">SUM(F19+G19+H19+K19+L19+M19+P19+Q19+R19+U19+V19+W19)</f>
        <v>1</v>
      </c>
      <c r="F19" s="56">
        <v>0</v>
      </c>
      <c r="G19" s="65">
        <v>0</v>
      </c>
      <c r="H19" s="65">
        <v>0</v>
      </c>
      <c r="I19" s="65">
        <f t="shared" ref="I19:I20" si="5">F19+G19+H19</f>
        <v>0</v>
      </c>
      <c r="J19" s="77">
        <f t="shared" ref="J19:J20" si="6">+I19/D19</f>
        <v>0</v>
      </c>
      <c r="K19" s="65">
        <v>0</v>
      </c>
      <c r="L19" s="65">
        <v>0</v>
      </c>
      <c r="M19" s="65">
        <v>0</v>
      </c>
      <c r="N19" s="65">
        <f>K19+L19+M19+I19</f>
        <v>0</v>
      </c>
      <c r="O19" s="77">
        <f>+N19/$D19</f>
        <v>0</v>
      </c>
      <c r="P19" s="65">
        <v>0</v>
      </c>
      <c r="Q19" s="65">
        <v>0</v>
      </c>
      <c r="R19" s="65">
        <v>0</v>
      </c>
      <c r="S19" s="65">
        <f>P19+Q19+R19+N19</f>
        <v>0</v>
      </c>
      <c r="T19" s="77">
        <f>+S19/$D19</f>
        <v>0</v>
      </c>
      <c r="U19" s="65">
        <v>0</v>
      </c>
      <c r="V19" s="65">
        <v>1</v>
      </c>
      <c r="W19" s="65">
        <v>0</v>
      </c>
      <c r="X19" s="65">
        <f>U19+V19+W19+S19</f>
        <v>1</v>
      </c>
      <c r="Y19" s="77">
        <f>+X19/$D19</f>
        <v>1</v>
      </c>
    </row>
    <row r="20" spans="1:25" s="39" customFormat="1" ht="76.5" customHeight="1" x14ac:dyDescent="0.25">
      <c r="A20" s="58"/>
      <c r="B20" s="74"/>
      <c r="C20" s="79" t="s">
        <v>73</v>
      </c>
      <c r="D20" s="80">
        <v>10</v>
      </c>
      <c r="E20" s="76">
        <f t="shared" si="4"/>
        <v>9</v>
      </c>
      <c r="F20" s="56">
        <v>0</v>
      </c>
      <c r="G20" s="56">
        <v>0</v>
      </c>
      <c r="H20" s="56">
        <v>0</v>
      </c>
      <c r="I20" s="65">
        <f t="shared" si="5"/>
        <v>0</v>
      </c>
      <c r="J20" s="77">
        <f t="shared" si="6"/>
        <v>0</v>
      </c>
      <c r="K20" s="56">
        <v>2</v>
      </c>
      <c r="L20" s="56">
        <v>1</v>
      </c>
      <c r="M20" s="56">
        <v>1</v>
      </c>
      <c r="N20" s="65">
        <f>K20+L20+M20+I20</f>
        <v>4</v>
      </c>
      <c r="O20" s="77">
        <f>+N20/$D20</f>
        <v>0.4</v>
      </c>
      <c r="P20" s="56">
        <v>1</v>
      </c>
      <c r="Q20" s="56">
        <v>4</v>
      </c>
      <c r="R20" s="56">
        <v>0</v>
      </c>
      <c r="S20" s="65">
        <f>P20+Q20+R20+N20</f>
        <v>9</v>
      </c>
      <c r="T20" s="77">
        <f>+S20/$D20</f>
        <v>0.9</v>
      </c>
      <c r="U20" s="56">
        <v>0</v>
      </c>
      <c r="V20" s="56">
        <v>0</v>
      </c>
      <c r="W20" s="56">
        <v>0</v>
      </c>
      <c r="X20" s="65">
        <f>U20+V20+W20+S20</f>
        <v>9</v>
      </c>
      <c r="Y20" s="77">
        <f>+X20/$D20</f>
        <v>0.9</v>
      </c>
    </row>
    <row r="21" spans="1:25" s="82" customFormat="1" ht="41.25" customHeight="1" x14ac:dyDescent="0.25">
      <c r="A21" s="66"/>
      <c r="B21" s="74"/>
      <c r="C21" s="67" t="s">
        <v>69</v>
      </c>
      <c r="D21" s="68">
        <f t="shared" ref="D21:W21" si="7">SUM(D18:D20)</f>
        <v>12</v>
      </c>
      <c r="E21" s="68">
        <f t="shared" si="7"/>
        <v>11</v>
      </c>
      <c r="F21" s="68">
        <f t="shared" si="7"/>
        <v>0</v>
      </c>
      <c r="G21" s="69">
        <f t="shared" si="7"/>
        <v>0</v>
      </c>
      <c r="H21" s="69">
        <f t="shared" si="7"/>
        <v>0</v>
      </c>
      <c r="I21" s="70">
        <f t="shared" si="7"/>
        <v>0</v>
      </c>
      <c r="J21" s="81">
        <f>+I21/D21</f>
        <v>0</v>
      </c>
      <c r="K21" s="68">
        <f t="shared" si="7"/>
        <v>2</v>
      </c>
      <c r="L21" s="68">
        <f t="shared" si="7"/>
        <v>1</v>
      </c>
      <c r="M21" s="68">
        <f t="shared" si="7"/>
        <v>1</v>
      </c>
      <c r="N21" s="70">
        <f t="shared" ref="N21" si="8">SUM(N18:N20)</f>
        <v>4</v>
      </c>
      <c r="O21" s="81">
        <f>+N21/$D21</f>
        <v>0.33333333333333331</v>
      </c>
      <c r="P21" s="68">
        <f t="shared" si="7"/>
        <v>1</v>
      </c>
      <c r="Q21" s="68">
        <f t="shared" si="7"/>
        <v>4</v>
      </c>
      <c r="R21" s="68">
        <f t="shared" si="7"/>
        <v>0</v>
      </c>
      <c r="S21" s="70">
        <f t="shared" ref="S21" si="9">SUM(S18:S20)</f>
        <v>9</v>
      </c>
      <c r="T21" s="81">
        <f>+S21/$D21</f>
        <v>0.75</v>
      </c>
      <c r="U21" s="68">
        <f t="shared" si="7"/>
        <v>0</v>
      </c>
      <c r="V21" s="68">
        <f t="shared" si="7"/>
        <v>1</v>
      </c>
      <c r="W21" s="68">
        <f t="shared" si="7"/>
        <v>1</v>
      </c>
      <c r="X21" s="70">
        <f t="shared" ref="X21" si="10">SUM(X18:X20)</f>
        <v>11</v>
      </c>
      <c r="Y21" s="81">
        <f>+X21/$D21</f>
        <v>0.91666666666666663</v>
      </c>
    </row>
    <row r="22" spans="1:25" ht="38.25" customHeight="1" x14ac:dyDescent="0.25">
      <c r="A22" s="24"/>
      <c r="B22" s="39"/>
      <c r="C22" s="40"/>
      <c r="D22" s="73"/>
      <c r="E22" s="73"/>
      <c r="F22" s="73"/>
      <c r="G22" s="73"/>
      <c r="H22" s="73"/>
      <c r="I22" s="73"/>
      <c r="J22" s="73"/>
      <c r="K22" s="73"/>
      <c r="L22" s="73"/>
      <c r="M22" s="73"/>
      <c r="N22" s="73"/>
      <c r="O22" s="73"/>
      <c r="P22" s="73"/>
      <c r="Q22" s="73"/>
      <c r="R22" s="73"/>
      <c r="S22" s="73"/>
      <c r="T22" s="73"/>
      <c r="U22" s="73"/>
      <c r="V22" s="44"/>
      <c r="W22" s="44"/>
      <c r="X22" s="73"/>
      <c r="Y22" s="73"/>
    </row>
    <row r="23" spans="1:25" ht="75" customHeight="1" x14ac:dyDescent="0.2">
      <c r="A23" s="12" t="s">
        <v>41</v>
      </c>
      <c r="B23" s="12" t="s">
        <v>6</v>
      </c>
      <c r="C23" s="12" t="s">
        <v>42</v>
      </c>
      <c r="D23" s="12" t="s">
        <v>43</v>
      </c>
      <c r="E23" s="12" t="s">
        <v>44</v>
      </c>
      <c r="F23" s="12" t="s">
        <v>45</v>
      </c>
      <c r="G23" s="12" t="s">
        <v>46</v>
      </c>
      <c r="H23" s="12" t="s">
        <v>47</v>
      </c>
      <c r="I23" s="12" t="s">
        <v>48</v>
      </c>
      <c r="J23" s="12" t="s">
        <v>49</v>
      </c>
      <c r="K23" s="12" t="s">
        <v>50</v>
      </c>
      <c r="L23" s="12" t="s">
        <v>51</v>
      </c>
      <c r="M23" s="12" t="s">
        <v>52</v>
      </c>
      <c r="N23" s="12" t="s">
        <v>53</v>
      </c>
      <c r="O23" s="12" t="s">
        <v>54</v>
      </c>
      <c r="P23" s="12" t="s">
        <v>55</v>
      </c>
      <c r="Q23" s="12" t="s">
        <v>56</v>
      </c>
      <c r="R23" s="12" t="s">
        <v>57</v>
      </c>
      <c r="S23" s="12" t="s">
        <v>58</v>
      </c>
      <c r="T23" s="12" t="s">
        <v>59</v>
      </c>
      <c r="U23" s="12" t="s">
        <v>60</v>
      </c>
      <c r="V23" s="12" t="s">
        <v>61</v>
      </c>
      <c r="W23" s="12" t="s">
        <v>62</v>
      </c>
      <c r="X23" s="12" t="s">
        <v>63</v>
      </c>
      <c r="Y23" s="12" t="s">
        <v>64</v>
      </c>
    </row>
    <row r="24" spans="1:25" ht="69.75" customHeight="1" x14ac:dyDescent="0.2">
      <c r="A24" s="83" t="s">
        <v>0</v>
      </c>
      <c r="B24" s="83" t="s">
        <v>35</v>
      </c>
      <c r="C24" s="84" t="s">
        <v>74</v>
      </c>
      <c r="D24" s="85">
        <v>600</v>
      </c>
      <c r="E24" s="85">
        <f>F24+G24+H24+K24+L24+M24+P24+Q24+R24+U24+V24+W24</f>
        <v>663</v>
      </c>
      <c r="F24" s="86">
        <v>0</v>
      </c>
      <c r="G24" s="86">
        <v>100</v>
      </c>
      <c r="H24" s="86">
        <v>93</v>
      </c>
      <c r="I24" s="86">
        <f>F24+G24+H24</f>
        <v>193</v>
      </c>
      <c r="J24" s="87">
        <f>+I24/D24</f>
        <v>0.32166666666666666</v>
      </c>
      <c r="K24" s="86">
        <v>0</v>
      </c>
      <c r="L24" s="86">
        <v>47</v>
      </c>
      <c r="M24" s="86">
        <v>0</v>
      </c>
      <c r="N24" s="86">
        <f>K24+L24+M24+I24</f>
        <v>240</v>
      </c>
      <c r="O24" s="87">
        <f t="shared" ref="O24:O31" si="11">+N24/$D24</f>
        <v>0.4</v>
      </c>
      <c r="P24" s="86">
        <v>0</v>
      </c>
      <c r="Q24" s="86">
        <v>115</v>
      </c>
      <c r="R24" s="86">
        <v>0</v>
      </c>
      <c r="S24" s="86">
        <f>P24+Q24+R24+N24</f>
        <v>355</v>
      </c>
      <c r="T24" s="87">
        <f t="shared" ref="T24:T31" si="12">+S24/$D24</f>
        <v>0.59166666666666667</v>
      </c>
      <c r="U24" s="86">
        <v>133</v>
      </c>
      <c r="V24" s="86">
        <v>175</v>
      </c>
      <c r="W24" s="86">
        <v>0</v>
      </c>
      <c r="X24" s="86">
        <f>U24+V24+W24+S24</f>
        <v>663</v>
      </c>
      <c r="Y24" s="87">
        <f t="shared" ref="Y24:Y31" si="13">+X24/$D24</f>
        <v>1.105</v>
      </c>
    </row>
    <row r="25" spans="1:25" ht="51.75" customHeight="1" x14ac:dyDescent="0.2">
      <c r="A25" s="51"/>
      <c r="B25" s="51"/>
      <c r="C25" s="88" t="s">
        <v>75</v>
      </c>
      <c r="D25" s="34">
        <v>1000</v>
      </c>
      <c r="E25" s="85">
        <f t="shared" ref="E25:E31" si="14">F25+G25+H25+K25+L25+M25+P25+Q25+R25+U25+V25+W25</f>
        <v>926</v>
      </c>
      <c r="F25" s="89">
        <v>41</v>
      </c>
      <c r="G25" s="89">
        <v>118</v>
      </c>
      <c r="H25" s="89">
        <v>49</v>
      </c>
      <c r="I25" s="86">
        <f t="shared" ref="I25:I31" si="15">F25+G25+H25</f>
        <v>208</v>
      </c>
      <c r="J25" s="87">
        <f t="shared" ref="J25:J31" si="16">+I25/D25</f>
        <v>0.20799999999999999</v>
      </c>
      <c r="K25" s="89">
        <v>67</v>
      </c>
      <c r="L25" s="89">
        <v>58</v>
      </c>
      <c r="M25" s="89">
        <v>97</v>
      </c>
      <c r="N25" s="86">
        <f>K25+L25+M25+I25</f>
        <v>430</v>
      </c>
      <c r="O25" s="87">
        <f t="shared" si="11"/>
        <v>0.43</v>
      </c>
      <c r="P25" s="89">
        <v>71</v>
      </c>
      <c r="Q25" s="89">
        <v>87</v>
      </c>
      <c r="R25" s="89">
        <v>78</v>
      </c>
      <c r="S25" s="86">
        <f>P25+Q25+R25+N25</f>
        <v>666</v>
      </c>
      <c r="T25" s="87">
        <f t="shared" si="12"/>
        <v>0.66600000000000004</v>
      </c>
      <c r="U25" s="89">
        <v>82</v>
      </c>
      <c r="V25" s="89">
        <v>113</v>
      </c>
      <c r="W25" s="89">
        <v>65</v>
      </c>
      <c r="X25" s="86">
        <f>U25+V25+W25+S25</f>
        <v>926</v>
      </c>
      <c r="Y25" s="87">
        <f t="shared" si="13"/>
        <v>0.92600000000000005</v>
      </c>
    </row>
    <row r="26" spans="1:25" ht="51.75" customHeight="1" x14ac:dyDescent="0.2">
      <c r="A26" s="51"/>
      <c r="B26" s="51"/>
      <c r="C26" s="88" t="s">
        <v>76</v>
      </c>
      <c r="D26" s="90">
        <v>329000</v>
      </c>
      <c r="E26" s="85">
        <f t="shared" si="14"/>
        <v>327393</v>
      </c>
      <c r="F26" s="91">
        <v>5619</v>
      </c>
      <c r="G26" s="91">
        <v>90735</v>
      </c>
      <c r="H26" s="91">
        <v>2430</v>
      </c>
      <c r="I26" s="86">
        <f t="shared" si="15"/>
        <v>98784</v>
      </c>
      <c r="J26" s="87">
        <f t="shared" si="16"/>
        <v>0.30025531914893616</v>
      </c>
      <c r="K26" s="91">
        <v>3527</v>
      </c>
      <c r="L26" s="91">
        <v>90621</v>
      </c>
      <c r="M26" s="91">
        <v>1473</v>
      </c>
      <c r="N26" s="86">
        <f t="shared" ref="N26:N31" si="17">K26+L26+M26+I26</f>
        <v>194405</v>
      </c>
      <c r="O26" s="87">
        <f t="shared" si="11"/>
        <v>0.59089665653495438</v>
      </c>
      <c r="P26" s="91">
        <v>6869</v>
      </c>
      <c r="Q26" s="91">
        <v>11140</v>
      </c>
      <c r="R26" s="91">
        <v>2802</v>
      </c>
      <c r="S26" s="86">
        <f t="shared" ref="S26:S31" si="18">P26+Q26+R26+N26</f>
        <v>215216</v>
      </c>
      <c r="T26" s="87">
        <f t="shared" si="12"/>
        <v>0.65415197568389061</v>
      </c>
      <c r="U26" s="91">
        <v>6702</v>
      </c>
      <c r="V26" s="91">
        <v>7876</v>
      </c>
      <c r="W26" s="91">
        <v>97599</v>
      </c>
      <c r="X26" s="86">
        <f t="shared" ref="X26:X31" si="19">U26+V26+W26+S26</f>
        <v>327393</v>
      </c>
      <c r="Y26" s="87">
        <f t="shared" si="13"/>
        <v>0.99511550151975681</v>
      </c>
    </row>
    <row r="27" spans="1:25" ht="57" customHeight="1" x14ac:dyDescent="0.2">
      <c r="A27" s="51"/>
      <c r="B27" s="51"/>
      <c r="C27" s="88" t="s">
        <v>77</v>
      </c>
      <c r="D27" s="90">
        <v>116</v>
      </c>
      <c r="E27" s="85">
        <f t="shared" si="14"/>
        <v>114</v>
      </c>
      <c r="F27" s="89">
        <v>0</v>
      </c>
      <c r="G27" s="89">
        <v>5</v>
      </c>
      <c r="H27" s="89">
        <v>7</v>
      </c>
      <c r="I27" s="86">
        <f t="shared" si="15"/>
        <v>12</v>
      </c>
      <c r="J27" s="87">
        <f t="shared" si="16"/>
        <v>0.10344827586206896</v>
      </c>
      <c r="K27" s="89">
        <v>11</v>
      </c>
      <c r="L27" s="89">
        <v>17</v>
      </c>
      <c r="M27" s="89">
        <v>16</v>
      </c>
      <c r="N27" s="86">
        <f t="shared" si="17"/>
        <v>56</v>
      </c>
      <c r="O27" s="87">
        <f t="shared" si="11"/>
        <v>0.48275862068965519</v>
      </c>
      <c r="P27" s="89">
        <v>9</v>
      </c>
      <c r="Q27" s="89">
        <v>16</v>
      </c>
      <c r="R27" s="89">
        <v>14</v>
      </c>
      <c r="S27" s="86">
        <f t="shared" si="18"/>
        <v>95</v>
      </c>
      <c r="T27" s="87">
        <f t="shared" si="12"/>
        <v>0.81896551724137934</v>
      </c>
      <c r="U27" s="89">
        <v>10</v>
      </c>
      <c r="V27" s="89">
        <v>4</v>
      </c>
      <c r="W27" s="89">
        <v>5</v>
      </c>
      <c r="X27" s="86">
        <f t="shared" si="19"/>
        <v>114</v>
      </c>
      <c r="Y27" s="87">
        <f t="shared" si="13"/>
        <v>0.98275862068965514</v>
      </c>
    </row>
    <row r="28" spans="1:25" ht="75" customHeight="1" x14ac:dyDescent="0.2">
      <c r="A28" s="51"/>
      <c r="B28" s="51"/>
      <c r="C28" s="88" t="s">
        <v>78</v>
      </c>
      <c r="D28" s="90">
        <v>598</v>
      </c>
      <c r="E28" s="85">
        <f t="shared" si="14"/>
        <v>579</v>
      </c>
      <c r="F28" s="91">
        <v>0</v>
      </c>
      <c r="G28" s="91">
        <v>79</v>
      </c>
      <c r="H28" s="91">
        <v>39</v>
      </c>
      <c r="I28" s="86">
        <f t="shared" si="15"/>
        <v>118</v>
      </c>
      <c r="J28" s="87">
        <f t="shared" si="16"/>
        <v>0.19732441471571907</v>
      </c>
      <c r="K28" s="91">
        <v>38</v>
      </c>
      <c r="L28" s="91">
        <v>64</v>
      </c>
      <c r="M28" s="91">
        <v>54</v>
      </c>
      <c r="N28" s="86">
        <f t="shared" si="17"/>
        <v>274</v>
      </c>
      <c r="O28" s="87">
        <f t="shared" si="11"/>
        <v>0.45819397993311034</v>
      </c>
      <c r="P28" s="91">
        <v>54</v>
      </c>
      <c r="Q28" s="91">
        <v>54</v>
      </c>
      <c r="R28" s="91">
        <v>54</v>
      </c>
      <c r="S28" s="86">
        <f t="shared" si="18"/>
        <v>436</v>
      </c>
      <c r="T28" s="87">
        <f t="shared" si="12"/>
        <v>0.72909698996655514</v>
      </c>
      <c r="U28" s="91">
        <v>54</v>
      </c>
      <c r="V28" s="91">
        <v>54</v>
      </c>
      <c r="W28" s="91">
        <v>35</v>
      </c>
      <c r="X28" s="86">
        <f t="shared" si="19"/>
        <v>579</v>
      </c>
      <c r="Y28" s="87">
        <f t="shared" si="13"/>
        <v>0.9682274247491639</v>
      </c>
    </row>
    <row r="29" spans="1:25" ht="75" customHeight="1" x14ac:dyDescent="0.2">
      <c r="A29" s="51"/>
      <c r="B29" s="51"/>
      <c r="C29" s="88" t="s">
        <v>79</v>
      </c>
      <c r="D29" s="34">
        <v>3</v>
      </c>
      <c r="E29" s="85">
        <f t="shared" si="14"/>
        <v>3</v>
      </c>
      <c r="F29" s="92">
        <v>0</v>
      </c>
      <c r="G29" s="89">
        <v>0</v>
      </c>
      <c r="H29" s="89">
        <v>0</v>
      </c>
      <c r="I29" s="86">
        <f t="shared" si="15"/>
        <v>0</v>
      </c>
      <c r="J29" s="87">
        <f t="shared" si="16"/>
        <v>0</v>
      </c>
      <c r="K29" s="89">
        <v>0</v>
      </c>
      <c r="L29" s="89">
        <v>0</v>
      </c>
      <c r="M29" s="89">
        <v>0</v>
      </c>
      <c r="N29" s="86">
        <f t="shared" si="17"/>
        <v>0</v>
      </c>
      <c r="O29" s="87">
        <f t="shared" si="11"/>
        <v>0</v>
      </c>
      <c r="P29" s="89">
        <v>1</v>
      </c>
      <c r="Q29" s="89">
        <v>0</v>
      </c>
      <c r="R29" s="89">
        <v>0</v>
      </c>
      <c r="S29" s="86">
        <f t="shared" si="18"/>
        <v>1</v>
      </c>
      <c r="T29" s="87">
        <f t="shared" si="12"/>
        <v>0.33333333333333331</v>
      </c>
      <c r="U29" s="89">
        <v>0</v>
      </c>
      <c r="V29" s="89">
        <v>0</v>
      </c>
      <c r="W29" s="89">
        <v>2</v>
      </c>
      <c r="X29" s="86">
        <f t="shared" si="19"/>
        <v>3</v>
      </c>
      <c r="Y29" s="87">
        <f t="shared" si="13"/>
        <v>1</v>
      </c>
    </row>
    <row r="30" spans="1:25" ht="75" customHeight="1" x14ac:dyDescent="0.2">
      <c r="A30" s="51"/>
      <c r="B30" s="51"/>
      <c r="C30" s="88" t="s">
        <v>80</v>
      </c>
      <c r="D30" s="34">
        <v>90</v>
      </c>
      <c r="E30" s="85">
        <f>F30+G30+H30+K30+L30+M30+P30+Q30+R30+U30+V30+W30</f>
        <v>92</v>
      </c>
      <c r="F30" s="91">
        <v>1</v>
      </c>
      <c r="G30" s="91">
        <v>1</v>
      </c>
      <c r="H30" s="91">
        <v>17</v>
      </c>
      <c r="I30" s="86">
        <f t="shared" si="15"/>
        <v>19</v>
      </c>
      <c r="J30" s="87">
        <f t="shared" si="16"/>
        <v>0.21111111111111111</v>
      </c>
      <c r="K30" s="91">
        <v>10</v>
      </c>
      <c r="L30" s="91">
        <v>13</v>
      </c>
      <c r="M30" s="91">
        <v>11</v>
      </c>
      <c r="N30" s="86">
        <f t="shared" si="17"/>
        <v>53</v>
      </c>
      <c r="O30" s="87">
        <f t="shared" si="11"/>
        <v>0.58888888888888891</v>
      </c>
      <c r="P30" s="91">
        <v>8</v>
      </c>
      <c r="Q30" s="91">
        <v>10</v>
      </c>
      <c r="R30" s="91">
        <v>11</v>
      </c>
      <c r="S30" s="86">
        <f t="shared" si="18"/>
        <v>82</v>
      </c>
      <c r="T30" s="87">
        <f t="shared" si="12"/>
        <v>0.91111111111111109</v>
      </c>
      <c r="U30" s="91">
        <v>9</v>
      </c>
      <c r="V30" s="91">
        <v>0</v>
      </c>
      <c r="W30" s="91">
        <v>1</v>
      </c>
      <c r="X30" s="86">
        <f t="shared" si="19"/>
        <v>92</v>
      </c>
      <c r="Y30" s="87">
        <f t="shared" si="13"/>
        <v>1.0222222222222221</v>
      </c>
    </row>
    <row r="31" spans="1:25" ht="75" customHeight="1" x14ac:dyDescent="0.2">
      <c r="A31" s="51"/>
      <c r="B31" s="51"/>
      <c r="C31" s="93" t="s">
        <v>81</v>
      </c>
      <c r="D31" s="34">
        <v>800</v>
      </c>
      <c r="E31" s="85">
        <f t="shared" si="14"/>
        <v>909</v>
      </c>
      <c r="F31" s="91">
        <v>8</v>
      </c>
      <c r="G31" s="91">
        <v>70</v>
      </c>
      <c r="H31" s="91">
        <v>83</v>
      </c>
      <c r="I31" s="86">
        <f t="shared" si="15"/>
        <v>161</v>
      </c>
      <c r="J31" s="87">
        <f t="shared" si="16"/>
        <v>0.20125000000000001</v>
      </c>
      <c r="K31" s="91">
        <v>67</v>
      </c>
      <c r="L31" s="91">
        <v>82</v>
      </c>
      <c r="M31" s="91">
        <v>74</v>
      </c>
      <c r="N31" s="86">
        <f t="shared" si="17"/>
        <v>384</v>
      </c>
      <c r="O31" s="87">
        <f t="shared" si="11"/>
        <v>0.48</v>
      </c>
      <c r="P31" s="91">
        <v>72</v>
      </c>
      <c r="Q31" s="91">
        <v>101</v>
      </c>
      <c r="R31" s="91">
        <v>106</v>
      </c>
      <c r="S31" s="86">
        <f t="shared" si="18"/>
        <v>663</v>
      </c>
      <c r="T31" s="87">
        <f t="shared" si="12"/>
        <v>0.82874999999999999</v>
      </c>
      <c r="U31" s="91">
        <v>79</v>
      </c>
      <c r="V31" s="91">
        <v>96</v>
      </c>
      <c r="W31" s="91">
        <v>71</v>
      </c>
      <c r="X31" s="86">
        <f t="shared" si="19"/>
        <v>909</v>
      </c>
      <c r="Y31" s="87">
        <f t="shared" si="13"/>
        <v>1.13625</v>
      </c>
    </row>
    <row r="32" spans="1:25" s="82" customFormat="1" ht="33.75" customHeight="1" x14ac:dyDescent="0.25">
      <c r="A32" s="51"/>
      <c r="B32" s="51"/>
      <c r="C32" s="67" t="s">
        <v>69</v>
      </c>
      <c r="D32" s="94">
        <f t="shared" ref="D32:X32" si="20">SUM(D24:D31)</f>
        <v>332207</v>
      </c>
      <c r="E32" s="95">
        <f>SUM(E24:E31)</f>
        <v>330679</v>
      </c>
      <c r="F32" s="94">
        <f t="shared" si="20"/>
        <v>5669</v>
      </c>
      <c r="G32" s="94">
        <f t="shared" si="20"/>
        <v>91108</v>
      </c>
      <c r="H32" s="94">
        <f t="shared" si="20"/>
        <v>2718</v>
      </c>
      <c r="I32" s="96">
        <f t="shared" si="20"/>
        <v>99495</v>
      </c>
      <c r="J32" s="97">
        <f>+I32/D32</f>
        <v>0.29949700036423071</v>
      </c>
      <c r="K32" s="94">
        <f t="shared" si="20"/>
        <v>3720</v>
      </c>
      <c r="L32" s="94">
        <f t="shared" si="20"/>
        <v>90902</v>
      </c>
      <c r="M32" s="94">
        <f t="shared" si="20"/>
        <v>1725</v>
      </c>
      <c r="N32" s="96">
        <f t="shared" si="20"/>
        <v>195842</v>
      </c>
      <c r="O32" s="97">
        <f>+N32/D32</f>
        <v>0.58951798125867305</v>
      </c>
      <c r="P32" s="94">
        <f t="shared" si="20"/>
        <v>7084</v>
      </c>
      <c r="Q32" s="94">
        <f t="shared" si="20"/>
        <v>11523</v>
      </c>
      <c r="R32" s="94">
        <f t="shared" si="20"/>
        <v>3065</v>
      </c>
      <c r="S32" s="96">
        <f t="shared" si="20"/>
        <v>217514</v>
      </c>
      <c r="T32" s="97">
        <f>+S32/D32</f>
        <v>0.65475441516885557</v>
      </c>
      <c r="U32" s="94">
        <f t="shared" si="20"/>
        <v>7069</v>
      </c>
      <c r="V32" s="94">
        <f t="shared" si="20"/>
        <v>8318</v>
      </c>
      <c r="W32" s="94">
        <f t="shared" si="20"/>
        <v>97778</v>
      </c>
      <c r="X32" s="96">
        <f t="shared" si="20"/>
        <v>330679</v>
      </c>
      <c r="Y32" s="97">
        <f>+X32/D32</f>
        <v>0.99540045814808242</v>
      </c>
    </row>
    <row r="33" spans="1:4" ht="49.5" customHeight="1" x14ac:dyDescent="0.2"/>
    <row r="34" spans="1:4" x14ac:dyDescent="0.2">
      <c r="D34" s="6"/>
    </row>
    <row r="35" spans="1:4" s="100" customFormat="1" x14ac:dyDescent="0.2">
      <c r="A35" s="99"/>
    </row>
    <row r="36" spans="1:4" s="100" customFormat="1" ht="18" customHeight="1" x14ac:dyDescent="0.2">
      <c r="A36" s="101"/>
    </row>
    <row r="37" spans="1:4" x14ac:dyDescent="0.2">
      <c r="A37" s="99"/>
      <c r="D37" s="6"/>
    </row>
    <row r="38" spans="1:4" ht="15.75" x14ac:dyDescent="0.2">
      <c r="A38" s="102"/>
      <c r="D38" s="6"/>
    </row>
  </sheetData>
  <mergeCells count="16">
    <mergeCell ref="A24:A32"/>
    <mergeCell ref="B24:B32"/>
    <mergeCell ref="T6:U6"/>
    <mergeCell ref="AA6:AB6"/>
    <mergeCell ref="A8:J8"/>
    <mergeCell ref="A11:A15"/>
    <mergeCell ref="B11:B15"/>
    <mergeCell ref="A18:A21"/>
    <mergeCell ref="B18:B21"/>
    <mergeCell ref="A1:F2"/>
    <mergeCell ref="T3:U3"/>
    <mergeCell ref="AA3:AB3"/>
    <mergeCell ref="T4:U4"/>
    <mergeCell ref="AA4:AB4"/>
    <mergeCell ref="T5:U5"/>
    <mergeCell ref="AA5:AB5"/>
  </mergeCells>
  <conditionalFormatting sqref="H2:Q2">
    <cfRule type="iconSet" priority="3">
      <iconSet>
        <cfvo type="percent" val="0"/>
        <cfvo type="percent" val="33"/>
        <cfvo type="percent" val="67"/>
      </iconSet>
    </cfRule>
  </conditionalFormatting>
  <conditionalFormatting sqref="S2:T2">
    <cfRule type="iconSet" priority="2">
      <iconSet>
        <cfvo type="percent" val="0"/>
        <cfvo type="percent" val="33"/>
        <cfvo type="percent" val="67"/>
      </iconSet>
    </cfRule>
  </conditionalFormatting>
  <conditionalFormatting sqref="X2:Y2">
    <cfRule type="iconSet" priority="1">
      <iconSet>
        <cfvo type="percent" val="0"/>
        <cfvo type="percent" val="33"/>
        <cfvo type="percent" val="67"/>
      </iconSet>
    </cfRule>
  </conditionalFormatting>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09C6D-162B-4AD4-86DB-B1D34C57240F}">
  <dimension ref="A1:Y40"/>
  <sheetViews>
    <sheetView showGridLines="0" topLeftCell="D1" zoomScale="55" zoomScaleNormal="55" zoomScaleSheetLayoutView="55" workbookViewId="0">
      <selection activeCell="X8" sqref="X8"/>
    </sheetView>
  </sheetViews>
  <sheetFormatPr baseColWidth="10" defaultColWidth="11.42578125" defaultRowHeight="15" x14ac:dyDescent="0.2"/>
  <cols>
    <col min="1" max="1" width="33.5703125" style="39" customWidth="1"/>
    <col min="2" max="2" width="43.5703125" style="6" customWidth="1"/>
    <col min="3" max="3" width="48.85546875" style="6" customWidth="1"/>
    <col min="4" max="4" width="25.28515625" style="98" customWidth="1"/>
    <col min="5" max="5" width="17.85546875" style="6" customWidth="1"/>
    <col min="6" max="6" width="15.5703125" style="6" customWidth="1"/>
    <col min="7" max="7" width="20.5703125" style="6" customWidth="1"/>
    <col min="8" max="8" width="17.140625" style="6" customWidth="1"/>
    <col min="9" max="9" width="17" style="6" customWidth="1"/>
    <col min="10" max="10" width="19.28515625" style="6" customWidth="1"/>
    <col min="11" max="11" width="16.28515625" style="6" customWidth="1"/>
    <col min="12" max="12" width="13.7109375" style="6" customWidth="1"/>
    <col min="13" max="15" width="18.85546875" style="6" customWidth="1"/>
    <col min="16" max="16" width="19.140625" style="6" customWidth="1"/>
    <col min="17" max="17" width="16.5703125" style="6" customWidth="1"/>
    <col min="18" max="18" width="16.7109375" style="6" customWidth="1"/>
    <col min="19" max="19" width="19" style="6" customWidth="1"/>
    <col min="20" max="21" width="16.7109375" style="6" customWidth="1"/>
    <col min="22" max="22" width="17.5703125" style="6" customWidth="1"/>
    <col min="23" max="23" width="18.42578125" style="6" customWidth="1"/>
    <col min="24" max="24" width="21.42578125" style="6" customWidth="1"/>
    <col min="25" max="25" width="20.28515625" style="6" customWidth="1"/>
    <col min="26" max="16384" width="11.42578125" style="6"/>
  </cols>
  <sheetData>
    <row r="1" spans="1:25" ht="51" customHeight="1" thickBot="1" x14ac:dyDescent="0.25">
      <c r="A1" s="103" t="s">
        <v>82</v>
      </c>
      <c r="B1" s="103"/>
      <c r="C1" s="103"/>
      <c r="D1" s="103"/>
      <c r="E1" s="103"/>
      <c r="F1" s="104"/>
      <c r="G1" s="3" t="s">
        <v>1</v>
      </c>
      <c r="H1" s="3" t="s">
        <v>2</v>
      </c>
      <c r="I1" s="3" t="s">
        <v>3</v>
      </c>
      <c r="J1" s="4" t="s">
        <v>4</v>
      </c>
      <c r="K1" s="105"/>
      <c r="L1" s="105"/>
      <c r="M1" s="105"/>
      <c r="N1" s="105"/>
      <c r="O1" s="105"/>
      <c r="P1" s="105"/>
      <c r="Q1" s="105"/>
    </row>
    <row r="2" spans="1:25" ht="16.5" customHeight="1" thickBot="1" x14ac:dyDescent="0.25">
      <c r="A2" s="103"/>
      <c r="B2" s="103"/>
      <c r="C2" s="103"/>
      <c r="D2" s="103"/>
      <c r="E2" s="103"/>
      <c r="F2" s="104"/>
      <c r="G2" s="7">
        <f>AVERAGE(G5:G7)</f>
        <v>0.99999999999999989</v>
      </c>
      <c r="H2" s="106">
        <v>0.96</v>
      </c>
      <c r="I2" s="106">
        <v>0.96</v>
      </c>
      <c r="J2" s="107"/>
      <c r="K2" s="10"/>
      <c r="L2" s="10"/>
      <c r="M2" s="10"/>
      <c r="N2" s="10"/>
      <c r="O2" s="10"/>
      <c r="P2" s="10"/>
      <c r="Q2" s="10"/>
      <c r="R2" s="11"/>
      <c r="S2" s="11"/>
      <c r="T2" s="11"/>
      <c r="U2" s="11"/>
      <c r="V2" s="11"/>
      <c r="W2" s="11"/>
      <c r="X2" s="11"/>
      <c r="Y2" s="11"/>
    </row>
    <row r="3" spans="1:25" ht="57" customHeight="1" x14ac:dyDescent="0.2">
      <c r="A3" s="12" t="s">
        <v>5</v>
      </c>
      <c r="B3" s="14" t="s">
        <v>6</v>
      </c>
      <c r="C3" s="14" t="s">
        <v>7</v>
      </c>
      <c r="D3" s="14" t="s">
        <v>8</v>
      </c>
      <c r="E3" s="15" t="s">
        <v>9</v>
      </c>
      <c r="F3" s="14" t="s">
        <v>10</v>
      </c>
      <c r="G3" s="16" t="s">
        <v>83</v>
      </c>
      <c r="H3" s="17" t="s">
        <v>12</v>
      </c>
      <c r="I3" s="17" t="s">
        <v>13</v>
      </c>
      <c r="J3" s="18" t="s">
        <v>14</v>
      </c>
      <c r="K3" s="17" t="s">
        <v>15</v>
      </c>
      <c r="L3" s="17" t="s">
        <v>16</v>
      </c>
      <c r="M3" s="18" t="s">
        <v>17</v>
      </c>
      <c r="N3" s="17" t="s">
        <v>18</v>
      </c>
      <c r="O3" s="17" t="s">
        <v>84</v>
      </c>
      <c r="P3" s="18" t="s">
        <v>85</v>
      </c>
      <c r="Q3" s="17" t="s">
        <v>21</v>
      </c>
      <c r="R3" s="17" t="s">
        <v>22</v>
      </c>
      <c r="S3" s="18" t="s">
        <v>23</v>
      </c>
      <c r="T3" s="108" t="s">
        <v>86</v>
      </c>
      <c r="U3" s="109"/>
    </row>
    <row r="4" spans="1:25" ht="135" customHeight="1" x14ac:dyDescent="0.2">
      <c r="A4" s="21">
        <v>2299052</v>
      </c>
      <c r="B4" s="23" t="s">
        <v>87</v>
      </c>
      <c r="C4" s="23" t="s">
        <v>88</v>
      </c>
      <c r="D4" s="110" t="s">
        <v>89</v>
      </c>
      <c r="E4" s="111">
        <v>1</v>
      </c>
      <c r="F4" s="112">
        <v>0.25</v>
      </c>
      <c r="G4" s="26">
        <f>S4/F4</f>
        <v>1</v>
      </c>
      <c r="H4" s="113">
        <f>F15</f>
        <v>0.02</v>
      </c>
      <c r="I4" s="114">
        <f>H4+G15</f>
        <v>0.04</v>
      </c>
      <c r="J4" s="115">
        <f>I4+H15</f>
        <v>0.06</v>
      </c>
      <c r="K4" s="113">
        <f>J4+K15</f>
        <v>0.08</v>
      </c>
      <c r="L4" s="113">
        <f>K4+L15</f>
        <v>0.1</v>
      </c>
      <c r="M4" s="115">
        <f>L4+M15</f>
        <v>0.13</v>
      </c>
      <c r="N4" s="113">
        <f>M4+P15</f>
        <v>0.15</v>
      </c>
      <c r="O4" s="113">
        <f>N4+Q15</f>
        <v>0.16</v>
      </c>
      <c r="P4" s="115">
        <f>O4+R15</f>
        <v>0.19</v>
      </c>
      <c r="Q4" s="113">
        <f>P4+U15</f>
        <v>0.21</v>
      </c>
      <c r="R4" s="113">
        <f>Q4+V15</f>
        <v>0.22</v>
      </c>
      <c r="S4" s="115">
        <f>R4+W15</f>
        <v>0.25</v>
      </c>
      <c r="T4" s="116" t="s">
        <v>90</v>
      </c>
      <c r="U4" s="117"/>
    </row>
    <row r="5" spans="1:25" ht="48.75" customHeight="1" x14ac:dyDescent="0.2">
      <c r="A5" s="21">
        <v>2299058</v>
      </c>
      <c r="B5" s="23" t="s">
        <v>91</v>
      </c>
      <c r="C5" s="23" t="s">
        <v>92</v>
      </c>
      <c r="D5" s="24" t="s">
        <v>93</v>
      </c>
      <c r="E5" s="24">
        <v>400</v>
      </c>
      <c r="F5" s="24">
        <v>100</v>
      </c>
      <c r="G5" s="26">
        <f>S5/F5</f>
        <v>1</v>
      </c>
      <c r="H5" s="118">
        <f>F19</f>
        <v>0</v>
      </c>
      <c r="I5" s="118">
        <f>H5+G19</f>
        <v>0</v>
      </c>
      <c r="J5" s="119">
        <f>I5+H19</f>
        <v>0</v>
      </c>
      <c r="K5" s="35">
        <f>J5+K19</f>
        <v>0</v>
      </c>
      <c r="L5" s="35">
        <f>K5+L19</f>
        <v>45</v>
      </c>
      <c r="M5" s="119">
        <f>L5+M19</f>
        <v>45</v>
      </c>
      <c r="N5" s="35">
        <f>M5+P19</f>
        <v>90</v>
      </c>
      <c r="O5" s="35">
        <f>N5+Q19</f>
        <v>90</v>
      </c>
      <c r="P5" s="119">
        <f>O5+R19</f>
        <v>90</v>
      </c>
      <c r="Q5" s="35">
        <f>P5+U19</f>
        <v>96</v>
      </c>
      <c r="R5" s="35">
        <f>Q5+V19</f>
        <v>100</v>
      </c>
      <c r="S5" s="119">
        <f>R5+W19</f>
        <v>100</v>
      </c>
      <c r="T5" s="116" t="s">
        <v>94</v>
      </c>
      <c r="U5" s="117"/>
    </row>
    <row r="6" spans="1:25" ht="128.25" customHeight="1" x14ac:dyDescent="0.2">
      <c r="A6" s="21">
        <v>2299060</v>
      </c>
      <c r="B6" s="23" t="s">
        <v>95</v>
      </c>
      <c r="C6" s="23" t="s">
        <v>96</v>
      </c>
      <c r="D6" s="110" t="s">
        <v>89</v>
      </c>
      <c r="E6" s="111">
        <v>1</v>
      </c>
      <c r="F6" s="120">
        <v>0.5</v>
      </c>
      <c r="G6" s="26">
        <f>S6/F6</f>
        <v>0.99999999999999978</v>
      </c>
      <c r="H6" s="113">
        <f>F25</f>
        <v>0.04</v>
      </c>
      <c r="I6" s="114">
        <f>H6+G25</f>
        <v>8.4999999999999992E-2</v>
      </c>
      <c r="J6" s="115">
        <f>I6+H25</f>
        <v>0.125</v>
      </c>
      <c r="K6" s="113">
        <f>J6+K25</f>
        <v>0.16500000000000001</v>
      </c>
      <c r="L6" s="113">
        <f>K6+L25</f>
        <v>0.20500000000000002</v>
      </c>
      <c r="M6" s="115">
        <f>L6+M25</f>
        <v>0.25</v>
      </c>
      <c r="N6" s="113">
        <f>M6+P25</f>
        <v>0.28999999999999998</v>
      </c>
      <c r="O6" s="113">
        <f>N6+Q25</f>
        <v>0.32999999999999996</v>
      </c>
      <c r="P6" s="115">
        <f>O6+R25</f>
        <v>0.37999999999999995</v>
      </c>
      <c r="Q6" s="114">
        <f>P6+U25</f>
        <v>0.41999999999999993</v>
      </c>
      <c r="R6" s="114">
        <f>Q6+V25</f>
        <v>0.45999999999999991</v>
      </c>
      <c r="S6" s="115">
        <f>R6+W25</f>
        <v>0.49999999999999989</v>
      </c>
      <c r="T6" s="116" t="s">
        <v>97</v>
      </c>
      <c r="U6" s="117"/>
    </row>
    <row r="7" spans="1:25" ht="47.25" customHeight="1" x14ac:dyDescent="0.2">
      <c r="A7" s="21">
        <v>2299062</v>
      </c>
      <c r="B7" s="23" t="s">
        <v>98</v>
      </c>
      <c r="C7" s="23" t="s">
        <v>99</v>
      </c>
      <c r="D7" s="121" t="s">
        <v>100</v>
      </c>
      <c r="E7" s="111">
        <v>1</v>
      </c>
      <c r="F7" s="112">
        <v>0.25</v>
      </c>
      <c r="G7" s="26">
        <f>S7/F7</f>
        <v>0.99999999999999989</v>
      </c>
      <c r="H7" s="113">
        <f>F15</f>
        <v>0.02</v>
      </c>
      <c r="I7" s="114">
        <f>H7+G15</f>
        <v>0.04</v>
      </c>
      <c r="J7" s="115">
        <f>I7+H15</f>
        <v>0.06</v>
      </c>
      <c r="K7" s="113">
        <f>J7+K30</f>
        <v>0.08</v>
      </c>
      <c r="L7" s="113">
        <f>K7+L30</f>
        <v>0.10500000000000001</v>
      </c>
      <c r="M7" s="115">
        <f>L7+M30</f>
        <v>0.13</v>
      </c>
      <c r="N7" s="113">
        <f>M7+P30</f>
        <v>0.15</v>
      </c>
      <c r="O7" s="113">
        <f>N7+Q30</f>
        <v>0.16499999999999998</v>
      </c>
      <c r="P7" s="115">
        <f>O7+R30</f>
        <v>0.18999999999999997</v>
      </c>
      <c r="Q7" s="114">
        <f>P7+U30</f>
        <v>0.20999999999999996</v>
      </c>
      <c r="R7" s="114">
        <f>Q7+V30</f>
        <v>0.23999999999999996</v>
      </c>
      <c r="S7" s="115">
        <f>R7+W30</f>
        <v>0.24999999999999997</v>
      </c>
      <c r="T7" s="116" t="s">
        <v>101</v>
      </c>
      <c r="U7" s="117"/>
    </row>
    <row r="8" spans="1:25" ht="36" customHeight="1" x14ac:dyDescent="0.2">
      <c r="B8" s="122"/>
      <c r="C8" s="40"/>
      <c r="D8" s="41"/>
      <c r="E8" s="41"/>
      <c r="F8" s="43"/>
      <c r="G8" s="43"/>
      <c r="H8" s="123"/>
      <c r="I8" s="123"/>
      <c r="J8" s="123"/>
      <c r="K8" s="123"/>
      <c r="L8" s="123"/>
      <c r="M8" s="123"/>
      <c r="N8" s="123"/>
      <c r="O8" s="123"/>
      <c r="P8" s="123"/>
      <c r="Q8" s="123"/>
      <c r="R8" s="123"/>
      <c r="S8" s="123"/>
      <c r="T8" s="123"/>
      <c r="U8" s="123"/>
      <c r="V8" s="123"/>
      <c r="W8" s="123"/>
      <c r="X8" s="124"/>
      <c r="Y8" s="124"/>
    </row>
    <row r="9" spans="1:25" ht="36" customHeight="1" x14ac:dyDescent="0.2">
      <c r="A9" s="46" t="s">
        <v>40</v>
      </c>
      <c r="B9" s="46"/>
      <c r="C9" s="46"/>
      <c r="D9" s="46"/>
      <c r="E9" s="46"/>
      <c r="F9" s="46"/>
      <c r="G9" s="46"/>
      <c r="H9" s="46"/>
      <c r="I9" s="46"/>
      <c r="J9" s="46"/>
      <c r="K9" s="123"/>
      <c r="L9" s="123"/>
      <c r="M9" s="123"/>
      <c r="N9" s="123"/>
      <c r="O9" s="123"/>
      <c r="P9" s="123"/>
      <c r="Q9" s="123"/>
      <c r="R9" s="123"/>
      <c r="S9" s="123"/>
      <c r="T9" s="123"/>
      <c r="U9" s="123"/>
      <c r="V9" s="123"/>
      <c r="W9" s="123"/>
      <c r="X9" s="123"/>
      <c r="Y9" s="123"/>
    </row>
    <row r="10" spans="1:25" s="50" customFormat="1" ht="36" customHeight="1" x14ac:dyDescent="0.2">
      <c r="A10" s="125"/>
      <c r="B10" s="125"/>
      <c r="C10" s="125"/>
      <c r="D10" s="47"/>
      <c r="E10" s="47"/>
      <c r="F10" s="47"/>
      <c r="G10" s="47"/>
      <c r="H10" s="47"/>
      <c r="I10" s="47"/>
      <c r="J10" s="47"/>
      <c r="K10" s="124"/>
      <c r="L10" s="124"/>
      <c r="M10" s="124"/>
      <c r="N10" s="124"/>
      <c r="O10" s="124"/>
      <c r="P10" s="124"/>
      <c r="Q10" s="124"/>
      <c r="R10" s="124"/>
      <c r="S10" s="124"/>
      <c r="T10" s="124"/>
      <c r="U10" s="124"/>
      <c r="V10" s="124"/>
      <c r="W10" s="124"/>
      <c r="X10" s="124"/>
      <c r="Y10" s="124"/>
    </row>
    <row r="11" spans="1:25" s="50" customFormat="1" ht="38.25" customHeight="1" x14ac:dyDescent="0.2">
      <c r="A11" s="126"/>
      <c r="B11" s="127"/>
      <c r="C11" s="128"/>
      <c r="D11" s="129"/>
      <c r="E11" s="130"/>
      <c r="F11" s="130"/>
      <c r="G11" s="130"/>
      <c r="H11" s="130"/>
      <c r="I11" s="130"/>
      <c r="J11" s="131"/>
      <c r="K11" s="132" t="s">
        <v>102</v>
      </c>
      <c r="L11" s="132"/>
      <c r="M11" s="132"/>
      <c r="N11" s="132"/>
      <c r="O11" s="132"/>
      <c r="P11" s="132"/>
      <c r="Q11" s="132"/>
      <c r="R11" s="132"/>
      <c r="S11" s="132"/>
      <c r="T11" s="132" t="s">
        <v>103</v>
      </c>
      <c r="U11" s="132"/>
      <c r="V11" s="132"/>
      <c r="W11" s="133"/>
      <c r="X11" s="132"/>
      <c r="Y11" s="132"/>
    </row>
    <row r="12" spans="1:25" ht="48.75" customHeight="1" x14ac:dyDescent="0.2">
      <c r="A12" s="14" t="s">
        <v>41</v>
      </c>
      <c r="B12" s="14" t="s">
        <v>6</v>
      </c>
      <c r="C12" s="14" t="s">
        <v>104</v>
      </c>
      <c r="D12" s="12" t="s">
        <v>43</v>
      </c>
      <c r="E12" s="12" t="s">
        <v>44</v>
      </c>
      <c r="F12" s="12" t="s">
        <v>45</v>
      </c>
      <c r="G12" s="12" t="s">
        <v>46</v>
      </c>
      <c r="H12" s="12" t="s">
        <v>47</v>
      </c>
      <c r="I12" s="12" t="s">
        <v>48</v>
      </c>
      <c r="J12" s="12" t="s">
        <v>49</v>
      </c>
      <c r="K12" s="12" t="s">
        <v>50</v>
      </c>
      <c r="L12" s="12" t="s">
        <v>51</v>
      </c>
      <c r="M12" s="12" t="s">
        <v>52</v>
      </c>
      <c r="N12" s="12" t="s">
        <v>53</v>
      </c>
      <c r="O12" s="12" t="s">
        <v>54</v>
      </c>
      <c r="P12" s="12" t="s">
        <v>55</v>
      </c>
      <c r="Q12" s="12" t="s">
        <v>56</v>
      </c>
      <c r="R12" s="12" t="s">
        <v>57</v>
      </c>
      <c r="S12" s="12" t="s">
        <v>58</v>
      </c>
      <c r="T12" s="12" t="s">
        <v>59</v>
      </c>
      <c r="U12" s="12" t="s">
        <v>60</v>
      </c>
      <c r="V12" s="12" t="s">
        <v>61</v>
      </c>
      <c r="W12" s="12" t="s">
        <v>62</v>
      </c>
      <c r="X12" s="12" t="s">
        <v>63</v>
      </c>
      <c r="Y12" s="12" t="s">
        <v>64</v>
      </c>
    </row>
    <row r="13" spans="1:25" ht="58.5" customHeight="1" x14ac:dyDescent="0.2">
      <c r="A13" s="134" t="s">
        <v>105</v>
      </c>
      <c r="B13" s="51" t="s">
        <v>87</v>
      </c>
      <c r="C13" s="93" t="s">
        <v>106</v>
      </c>
      <c r="D13" s="135">
        <v>0.125</v>
      </c>
      <c r="E13" s="77">
        <f>F13+G13+H13+K13+L13+M13+P13+Q13+R13+U13+V13+W13</f>
        <v>0.11499999999999999</v>
      </c>
      <c r="F13" s="77">
        <v>0.01</v>
      </c>
      <c r="G13" s="77">
        <v>0.01</v>
      </c>
      <c r="H13" s="77">
        <v>0.01</v>
      </c>
      <c r="I13" s="77">
        <f t="shared" ref="I13:I29" si="0">F13+G13+H13</f>
        <v>0.03</v>
      </c>
      <c r="J13" s="77">
        <f>+I13/D13</f>
        <v>0.24</v>
      </c>
      <c r="K13" s="77">
        <v>0.01</v>
      </c>
      <c r="L13" s="77">
        <v>0.01</v>
      </c>
      <c r="M13" s="77">
        <v>1.4999999999999999E-2</v>
      </c>
      <c r="N13" s="77">
        <f>K13+L13+M13+I13</f>
        <v>6.5000000000000002E-2</v>
      </c>
      <c r="O13" s="77">
        <f>+N13/$D13</f>
        <v>0.52</v>
      </c>
      <c r="P13" s="77">
        <v>0.01</v>
      </c>
      <c r="Q13" s="77">
        <v>0</v>
      </c>
      <c r="R13" s="77">
        <v>1.4999999999999999E-2</v>
      </c>
      <c r="S13" s="77">
        <f>P13+Q13+R13+N13</f>
        <v>0.09</v>
      </c>
      <c r="T13" s="77">
        <f>+S13/$D13</f>
        <v>0.72</v>
      </c>
      <c r="U13" s="77">
        <v>0.01</v>
      </c>
      <c r="V13" s="77">
        <v>0</v>
      </c>
      <c r="W13" s="77">
        <v>1.4999999999999999E-2</v>
      </c>
      <c r="X13" s="77">
        <f>U13+V13+W13+S13</f>
        <v>0.11499999999999999</v>
      </c>
      <c r="Y13" s="77">
        <f>+X13/$D13</f>
        <v>0.91999999999999993</v>
      </c>
    </row>
    <row r="14" spans="1:25" ht="58.5" customHeight="1" x14ac:dyDescent="0.2">
      <c r="A14" s="134"/>
      <c r="B14" s="51"/>
      <c r="C14" s="93" t="s">
        <v>107</v>
      </c>
      <c r="D14" s="135">
        <v>0.125</v>
      </c>
      <c r="E14" s="77">
        <f>F14+G14+H14+K14+L14+M14+P14+Q14+R14+U14+V14+W14</f>
        <v>0.13499999999999998</v>
      </c>
      <c r="F14" s="77">
        <v>0.01</v>
      </c>
      <c r="G14" s="77">
        <v>0.01</v>
      </c>
      <c r="H14" s="77">
        <v>0.01</v>
      </c>
      <c r="I14" s="77">
        <f t="shared" si="0"/>
        <v>0.03</v>
      </c>
      <c r="J14" s="77">
        <f>+I14/D14</f>
        <v>0.24</v>
      </c>
      <c r="K14" s="77">
        <v>0.01</v>
      </c>
      <c r="L14" s="77">
        <v>0.01</v>
      </c>
      <c r="M14" s="77">
        <v>1.4999999999999999E-2</v>
      </c>
      <c r="N14" s="77">
        <f>K14+L14+M14+I14</f>
        <v>6.5000000000000002E-2</v>
      </c>
      <c r="O14" s="77">
        <f>+N14/$D14</f>
        <v>0.52</v>
      </c>
      <c r="P14" s="77">
        <v>0.01</v>
      </c>
      <c r="Q14" s="77">
        <v>0.01</v>
      </c>
      <c r="R14" s="77">
        <v>1.4999999999999999E-2</v>
      </c>
      <c r="S14" s="77">
        <f>P14+Q14+R14+N14</f>
        <v>0.1</v>
      </c>
      <c r="T14" s="77">
        <f>+S14/$D14</f>
        <v>0.8</v>
      </c>
      <c r="U14" s="77">
        <v>0.01</v>
      </c>
      <c r="V14" s="77">
        <v>0.01</v>
      </c>
      <c r="W14" s="77">
        <v>1.4999999999999999E-2</v>
      </c>
      <c r="X14" s="77">
        <f>U14+V14+W14+S14</f>
        <v>0.13500000000000001</v>
      </c>
      <c r="Y14" s="77">
        <f>+X14/$D14</f>
        <v>1.08</v>
      </c>
    </row>
    <row r="15" spans="1:25" s="82" customFormat="1" ht="33.75" customHeight="1" x14ac:dyDescent="0.25">
      <c r="A15" s="134"/>
      <c r="B15" s="51"/>
      <c r="C15" s="67" t="s">
        <v>69</v>
      </c>
      <c r="D15" s="136">
        <f t="shared" ref="D15:I15" si="1">SUM(D13:D14)</f>
        <v>0.25</v>
      </c>
      <c r="E15" s="137">
        <f t="shared" si="1"/>
        <v>0.24999999999999997</v>
      </c>
      <c r="F15" s="136">
        <f t="shared" si="1"/>
        <v>0.02</v>
      </c>
      <c r="G15" s="136">
        <f t="shared" si="1"/>
        <v>0.02</v>
      </c>
      <c r="H15" s="136">
        <f t="shared" si="1"/>
        <v>0.02</v>
      </c>
      <c r="I15" s="138">
        <f t="shared" si="1"/>
        <v>0.06</v>
      </c>
      <c r="J15" s="81">
        <f>+I15/$D15</f>
        <v>0.24</v>
      </c>
      <c r="K15" s="139">
        <f>SUM(K13:K14)</f>
        <v>0.02</v>
      </c>
      <c r="L15" s="139">
        <f t="shared" ref="L15:N15" si="2">SUM(L13:L14)</f>
        <v>0.02</v>
      </c>
      <c r="M15" s="139">
        <f t="shared" si="2"/>
        <v>0.03</v>
      </c>
      <c r="N15" s="138">
        <f t="shared" si="2"/>
        <v>0.13</v>
      </c>
      <c r="O15" s="81">
        <f>+N15/$D15</f>
        <v>0.52</v>
      </c>
      <c r="P15" s="139">
        <f>SUM(P13:P14)</f>
        <v>0.02</v>
      </c>
      <c r="Q15" s="139">
        <f t="shared" ref="Q15:S15" si="3">SUM(Q13:Q14)</f>
        <v>0.01</v>
      </c>
      <c r="R15" s="139">
        <f t="shared" si="3"/>
        <v>0.03</v>
      </c>
      <c r="S15" s="138">
        <f t="shared" si="3"/>
        <v>0.19</v>
      </c>
      <c r="T15" s="81">
        <f>+S15/$D15</f>
        <v>0.76</v>
      </c>
      <c r="U15" s="139">
        <f>SUM(U13:U14)</f>
        <v>0.02</v>
      </c>
      <c r="V15" s="139">
        <f t="shared" ref="V15:X15" si="4">SUM(V13:V14)</f>
        <v>0.01</v>
      </c>
      <c r="W15" s="139">
        <f t="shared" si="4"/>
        <v>0.03</v>
      </c>
      <c r="X15" s="138">
        <f t="shared" si="4"/>
        <v>0.25</v>
      </c>
      <c r="Y15" s="81">
        <f>+X15/$D15</f>
        <v>1</v>
      </c>
    </row>
    <row r="16" spans="1:25" s="145" customFormat="1" ht="33.75" customHeight="1" x14ac:dyDescent="0.2">
      <c r="A16" s="140"/>
      <c r="B16" s="50"/>
      <c r="C16" s="141"/>
      <c r="D16" s="142"/>
      <c r="E16" s="143"/>
      <c r="F16" s="143"/>
      <c r="G16" s="143"/>
      <c r="H16" s="143"/>
      <c r="I16" s="143"/>
      <c r="J16" s="144"/>
      <c r="K16" s="143"/>
      <c r="L16" s="143"/>
      <c r="M16" s="143"/>
      <c r="N16" s="143"/>
      <c r="O16" s="143"/>
      <c r="P16" s="143"/>
      <c r="Q16" s="143"/>
      <c r="R16" s="143"/>
      <c r="S16" s="143"/>
      <c r="T16" s="143"/>
      <c r="U16" s="142">
        <f>+S15+U15</f>
        <v>0.21</v>
      </c>
      <c r="V16" s="142">
        <f>+U16+V15</f>
        <v>0.22</v>
      </c>
      <c r="W16" s="142">
        <f>+V16+W15</f>
        <v>0.25</v>
      </c>
      <c r="X16" s="143"/>
      <c r="Y16" s="143"/>
    </row>
    <row r="17" spans="1:25" ht="48.75" customHeight="1" x14ac:dyDescent="0.2">
      <c r="A17" s="12" t="s">
        <v>41</v>
      </c>
      <c r="B17" s="12" t="s">
        <v>6</v>
      </c>
      <c r="C17" s="12" t="s">
        <v>104</v>
      </c>
      <c r="D17" s="12" t="s">
        <v>43</v>
      </c>
      <c r="E17" s="12" t="s">
        <v>44</v>
      </c>
      <c r="F17" s="12" t="s">
        <v>45</v>
      </c>
      <c r="G17" s="12" t="s">
        <v>46</v>
      </c>
      <c r="H17" s="12" t="s">
        <v>47</v>
      </c>
      <c r="I17" s="12" t="s">
        <v>48</v>
      </c>
      <c r="J17" s="12" t="s">
        <v>49</v>
      </c>
      <c r="K17" s="12" t="s">
        <v>50</v>
      </c>
      <c r="L17" s="12" t="s">
        <v>51</v>
      </c>
      <c r="M17" s="12" t="s">
        <v>52</v>
      </c>
      <c r="N17" s="12" t="s">
        <v>53</v>
      </c>
      <c r="O17" s="12" t="s">
        <v>54</v>
      </c>
      <c r="P17" s="12" t="s">
        <v>55</v>
      </c>
      <c r="Q17" s="12" t="s">
        <v>56</v>
      </c>
      <c r="R17" s="12" t="s">
        <v>57</v>
      </c>
      <c r="S17" s="12" t="s">
        <v>58</v>
      </c>
      <c r="T17" s="12" t="s">
        <v>59</v>
      </c>
      <c r="U17" s="12" t="s">
        <v>60</v>
      </c>
      <c r="V17" s="12" t="s">
        <v>61</v>
      </c>
      <c r="W17" s="12" t="s">
        <v>62</v>
      </c>
      <c r="X17" s="12" t="s">
        <v>63</v>
      </c>
      <c r="Y17" s="12" t="s">
        <v>64</v>
      </c>
    </row>
    <row r="18" spans="1:25" ht="58.5" customHeight="1" x14ac:dyDescent="0.2">
      <c r="A18" s="146" t="s">
        <v>105</v>
      </c>
      <c r="B18" s="147" t="s">
        <v>91</v>
      </c>
      <c r="C18" s="93" t="s">
        <v>108</v>
      </c>
      <c r="D18" s="148">
        <v>0.25</v>
      </c>
      <c r="E18" s="77">
        <f>F18+G18+H18+K18+L18+M18+P18+Q18+R18+U18+V18+W18</f>
        <v>0.06</v>
      </c>
      <c r="F18" s="77">
        <v>0.02</v>
      </c>
      <c r="G18" s="77">
        <v>0.02</v>
      </c>
      <c r="H18" s="77">
        <v>0.02</v>
      </c>
      <c r="I18" s="77">
        <f t="shared" si="0"/>
        <v>0.06</v>
      </c>
      <c r="J18" s="77">
        <f>+I18/$D18</f>
        <v>0.24</v>
      </c>
      <c r="K18" s="77">
        <v>0</v>
      </c>
      <c r="L18" s="77">
        <v>0</v>
      </c>
      <c r="M18" s="77">
        <v>0</v>
      </c>
      <c r="N18" s="77">
        <f>K18+L18+M18+I18</f>
        <v>0.06</v>
      </c>
      <c r="O18" s="77">
        <f>+N18/$D18</f>
        <v>0.24</v>
      </c>
      <c r="P18" s="77">
        <v>0</v>
      </c>
      <c r="Q18" s="77">
        <v>0</v>
      </c>
      <c r="R18" s="77">
        <v>0</v>
      </c>
      <c r="S18" s="77">
        <f>P18+Q18+R18+N18</f>
        <v>0.06</v>
      </c>
      <c r="T18" s="77">
        <f>+S18/$D18</f>
        <v>0.24</v>
      </c>
      <c r="U18" s="77">
        <v>0</v>
      </c>
      <c r="V18" s="77">
        <v>0</v>
      </c>
      <c r="W18" s="77">
        <v>0</v>
      </c>
      <c r="X18" s="77">
        <f>U18+V18+W18+S18</f>
        <v>0.06</v>
      </c>
      <c r="Y18" s="77">
        <f>+X18/$D18</f>
        <v>0.24</v>
      </c>
    </row>
    <row r="19" spans="1:25" ht="81.75" customHeight="1" x14ac:dyDescent="0.2">
      <c r="A19" s="149"/>
      <c r="B19" s="83"/>
      <c r="C19" s="93" t="s">
        <v>109</v>
      </c>
      <c r="D19" s="21">
        <v>100</v>
      </c>
      <c r="E19" s="65">
        <f>F19+G19+H19+K19+L19+M19+P19+Q19+R19+U19+V19+W19</f>
        <v>100</v>
      </c>
      <c r="F19" s="21">
        <v>0</v>
      </c>
      <c r="G19" s="21">
        <v>0</v>
      </c>
      <c r="H19" s="150">
        <v>0</v>
      </c>
      <c r="I19" s="151">
        <f t="shared" si="0"/>
        <v>0</v>
      </c>
      <c r="J19" s="152">
        <f>+I19/$D19</f>
        <v>0</v>
      </c>
      <c r="K19" s="65">
        <v>0</v>
      </c>
      <c r="L19" s="65">
        <v>45</v>
      </c>
      <c r="M19" s="65">
        <v>0</v>
      </c>
      <c r="N19" s="151">
        <f>K19+L19+M19</f>
        <v>45</v>
      </c>
      <c r="O19" s="152">
        <f>+N19/$D19</f>
        <v>0.45</v>
      </c>
      <c r="P19" s="65">
        <v>45</v>
      </c>
      <c r="Q19" s="65">
        <v>0</v>
      </c>
      <c r="R19" s="65">
        <v>0</v>
      </c>
      <c r="S19" s="153">
        <f>P19+Q19+R19+N19</f>
        <v>90</v>
      </c>
      <c r="T19" s="152">
        <f>+S19/$D19</f>
        <v>0.9</v>
      </c>
      <c r="U19" s="65">
        <v>6</v>
      </c>
      <c r="V19" s="65">
        <v>4</v>
      </c>
      <c r="W19" s="65">
        <v>0</v>
      </c>
      <c r="X19" s="153">
        <f>U19+V19+W19+S19</f>
        <v>100</v>
      </c>
      <c r="Y19" s="152">
        <f>+X19/$D19</f>
        <v>1</v>
      </c>
    </row>
    <row r="20" spans="1:25" s="82" customFormat="1" ht="33.75" customHeight="1" x14ac:dyDescent="0.25">
      <c r="A20" s="154" t="s">
        <v>110</v>
      </c>
      <c r="B20" s="155"/>
      <c r="C20" s="155"/>
      <c r="D20" s="155"/>
      <c r="E20" s="155"/>
      <c r="F20" s="155"/>
      <c r="G20" s="155"/>
      <c r="H20" s="155"/>
      <c r="I20" s="156"/>
      <c r="J20" s="157">
        <f>SUM(J18:J19)</f>
        <v>0.24</v>
      </c>
      <c r="K20" s="158"/>
      <c r="L20" s="159"/>
      <c r="M20" s="160"/>
      <c r="N20" s="94"/>
      <c r="O20" s="157">
        <f>O19</f>
        <v>0.45</v>
      </c>
      <c r="P20" s="158"/>
      <c r="Q20" s="159"/>
      <c r="R20" s="160"/>
      <c r="S20" s="94"/>
      <c r="T20" s="157">
        <f>T19</f>
        <v>0.9</v>
      </c>
      <c r="U20" s="158"/>
      <c r="V20" s="159"/>
      <c r="W20" s="160"/>
      <c r="X20" s="94"/>
      <c r="Y20" s="157">
        <f>Y19</f>
        <v>1</v>
      </c>
    </row>
    <row r="21" spans="1:25" s="82" customFormat="1" ht="33.75" customHeight="1" x14ac:dyDescent="0.2">
      <c r="A21" s="161"/>
      <c r="B21" s="6"/>
      <c r="C21" s="141"/>
      <c r="D21" s="143"/>
      <c r="E21" s="143"/>
      <c r="F21" s="143"/>
      <c r="G21" s="143"/>
      <c r="H21" s="143"/>
      <c r="I21" s="143"/>
      <c r="J21" s="144"/>
      <c r="K21" s="143"/>
      <c r="L21" s="143"/>
      <c r="M21" s="143"/>
      <c r="N21" s="143"/>
      <c r="O21" s="143"/>
      <c r="P21" s="143"/>
      <c r="Q21" s="143"/>
      <c r="R21" s="143"/>
      <c r="S21" s="143"/>
      <c r="T21" s="143"/>
      <c r="U21" s="143"/>
      <c r="V21" s="143"/>
      <c r="W21" s="143"/>
      <c r="X21" s="143"/>
      <c r="Y21" s="143"/>
    </row>
    <row r="22" spans="1:25" ht="48.75" customHeight="1" x14ac:dyDescent="0.2">
      <c r="A22" s="12" t="s">
        <v>41</v>
      </c>
      <c r="B22" s="12" t="s">
        <v>6</v>
      </c>
      <c r="C22" s="12" t="s">
        <v>104</v>
      </c>
      <c r="D22" s="12" t="s">
        <v>43</v>
      </c>
      <c r="E22" s="12" t="s">
        <v>44</v>
      </c>
      <c r="F22" s="12" t="s">
        <v>45</v>
      </c>
      <c r="G22" s="12" t="s">
        <v>46</v>
      </c>
      <c r="H22" s="12" t="s">
        <v>47</v>
      </c>
      <c r="I22" s="12" t="s">
        <v>48</v>
      </c>
      <c r="J22" s="12" t="s">
        <v>49</v>
      </c>
      <c r="K22" s="12" t="s">
        <v>50</v>
      </c>
      <c r="L22" s="12" t="s">
        <v>51</v>
      </c>
      <c r="M22" s="12" t="s">
        <v>52</v>
      </c>
      <c r="N22" s="12" t="s">
        <v>53</v>
      </c>
      <c r="O22" s="12" t="s">
        <v>54</v>
      </c>
      <c r="P22" s="12" t="s">
        <v>55</v>
      </c>
      <c r="Q22" s="12" t="s">
        <v>56</v>
      </c>
      <c r="R22" s="12" t="s">
        <v>57</v>
      </c>
      <c r="S22" s="12" t="s">
        <v>58</v>
      </c>
      <c r="T22" s="12" t="s">
        <v>59</v>
      </c>
      <c r="U22" s="12" t="s">
        <v>60</v>
      </c>
      <c r="V22" s="12" t="s">
        <v>61</v>
      </c>
      <c r="W22" s="12" t="s">
        <v>62</v>
      </c>
      <c r="X22" s="12" t="s">
        <v>63</v>
      </c>
      <c r="Y22" s="12" t="s">
        <v>64</v>
      </c>
    </row>
    <row r="23" spans="1:25" ht="58.5" customHeight="1" x14ac:dyDescent="0.2">
      <c r="A23" s="134" t="s">
        <v>105</v>
      </c>
      <c r="B23" s="51" t="s">
        <v>95</v>
      </c>
      <c r="C23" s="93" t="s">
        <v>111</v>
      </c>
      <c r="D23" s="135">
        <v>0.25</v>
      </c>
      <c r="E23" s="77">
        <f>F23+G23+H23+K23+L23+M23+P23+Q23+R23+U23+V23+W23</f>
        <v>0.24999999999999994</v>
      </c>
      <c r="F23" s="77">
        <v>0.02</v>
      </c>
      <c r="G23" s="77">
        <v>2.5000000000000001E-2</v>
      </c>
      <c r="H23" s="77">
        <v>0.02</v>
      </c>
      <c r="I23" s="77">
        <f t="shared" si="0"/>
        <v>6.5000000000000002E-2</v>
      </c>
      <c r="J23" s="77">
        <f>+H23/$D23</f>
        <v>0.08</v>
      </c>
      <c r="K23" s="77">
        <v>0.02</v>
      </c>
      <c r="L23" s="77">
        <v>0.02</v>
      </c>
      <c r="M23" s="77">
        <v>0.02</v>
      </c>
      <c r="N23" s="77">
        <f>K23+L23+M23+I23</f>
        <v>0.125</v>
      </c>
      <c r="O23" s="77">
        <f>+N23/$D23</f>
        <v>0.5</v>
      </c>
      <c r="P23" s="77">
        <v>0.02</v>
      </c>
      <c r="Q23" s="77">
        <v>0.02</v>
      </c>
      <c r="R23" s="77">
        <v>2.5000000000000001E-2</v>
      </c>
      <c r="S23" s="77">
        <f>P23+Q23+R23+N23</f>
        <v>0.19</v>
      </c>
      <c r="T23" s="77">
        <f>+S23/$D23</f>
        <v>0.76</v>
      </c>
      <c r="U23" s="77">
        <v>0.02</v>
      </c>
      <c r="V23" s="77">
        <v>0.02</v>
      </c>
      <c r="W23" s="77">
        <v>0.02</v>
      </c>
      <c r="X23" s="77">
        <f>U23+V23+W23+S23</f>
        <v>0.25</v>
      </c>
      <c r="Y23" s="77">
        <f>+X23/$D23</f>
        <v>1</v>
      </c>
    </row>
    <row r="24" spans="1:25" ht="58.5" customHeight="1" x14ac:dyDescent="0.2">
      <c r="A24" s="134"/>
      <c r="B24" s="51"/>
      <c r="C24" s="93" t="s">
        <v>112</v>
      </c>
      <c r="D24" s="135">
        <v>0.25</v>
      </c>
      <c r="E24" s="77">
        <f>F24+G24+H24+K24+L24+M24+P24+Q24+R24+U24+V24+W24</f>
        <v>0.24999999999999994</v>
      </c>
      <c r="F24" s="77">
        <v>0.02</v>
      </c>
      <c r="G24" s="77">
        <v>0.02</v>
      </c>
      <c r="H24" s="77">
        <v>0.02</v>
      </c>
      <c r="I24" s="77">
        <f t="shared" si="0"/>
        <v>0.06</v>
      </c>
      <c r="J24" s="77">
        <f>+H24/$D24</f>
        <v>0.08</v>
      </c>
      <c r="K24" s="77">
        <v>0.02</v>
      </c>
      <c r="L24" s="77">
        <v>0.02</v>
      </c>
      <c r="M24" s="77">
        <v>2.5000000000000001E-2</v>
      </c>
      <c r="N24" s="77">
        <f>K24+L24+M24+I24</f>
        <v>0.125</v>
      </c>
      <c r="O24" s="77">
        <f>+N24/$D24</f>
        <v>0.5</v>
      </c>
      <c r="P24" s="77">
        <v>0.02</v>
      </c>
      <c r="Q24" s="77">
        <v>0.02</v>
      </c>
      <c r="R24" s="77">
        <v>2.5000000000000001E-2</v>
      </c>
      <c r="S24" s="77">
        <f>P24+Q24+R24+N24</f>
        <v>0.19</v>
      </c>
      <c r="T24" s="77">
        <f>+S24/$D24</f>
        <v>0.76</v>
      </c>
      <c r="U24" s="77">
        <v>0.02</v>
      </c>
      <c r="V24" s="77">
        <v>0.02</v>
      </c>
      <c r="W24" s="77">
        <v>0.02</v>
      </c>
      <c r="X24" s="77">
        <f>U24+V24+W24+S24</f>
        <v>0.25</v>
      </c>
      <c r="Y24" s="77">
        <f>+X24/$D24</f>
        <v>1</v>
      </c>
    </row>
    <row r="25" spans="1:25" s="82" customFormat="1" ht="33.75" customHeight="1" x14ac:dyDescent="0.25">
      <c r="A25" s="134"/>
      <c r="B25" s="51"/>
      <c r="C25" s="67" t="s">
        <v>69</v>
      </c>
      <c r="D25" s="162">
        <f>SUM(D23:D24)</f>
        <v>0.5</v>
      </c>
      <c r="E25" s="137">
        <f>SUM(E23:E24)</f>
        <v>0.49999999999999989</v>
      </c>
      <c r="F25" s="137">
        <f t="shared" ref="F25:I25" si="5">SUM(F23:F24)</f>
        <v>0.04</v>
      </c>
      <c r="G25" s="137">
        <f t="shared" si="5"/>
        <v>4.4999999999999998E-2</v>
      </c>
      <c r="H25" s="137">
        <f t="shared" si="5"/>
        <v>0.04</v>
      </c>
      <c r="I25" s="138">
        <f t="shared" si="5"/>
        <v>0.125</v>
      </c>
      <c r="J25" s="81">
        <f>+I25/$D25</f>
        <v>0.25</v>
      </c>
      <c r="K25" s="139">
        <f>SUM(K23:K24)</f>
        <v>0.04</v>
      </c>
      <c r="L25" s="139">
        <f t="shared" ref="L25:N25" si="6">SUM(L23:L24)</f>
        <v>0.04</v>
      </c>
      <c r="M25" s="139">
        <f t="shared" si="6"/>
        <v>4.4999999999999998E-2</v>
      </c>
      <c r="N25" s="163">
        <f t="shared" si="6"/>
        <v>0.25</v>
      </c>
      <c r="O25" s="81">
        <f>+N25/$D25</f>
        <v>0.5</v>
      </c>
      <c r="P25" s="139">
        <f>SUM(P23:P24)</f>
        <v>0.04</v>
      </c>
      <c r="Q25" s="139">
        <f t="shared" ref="Q25:S25" si="7">SUM(Q23:Q24)</f>
        <v>0.04</v>
      </c>
      <c r="R25" s="139">
        <f t="shared" si="7"/>
        <v>0.05</v>
      </c>
      <c r="S25" s="163">
        <f t="shared" si="7"/>
        <v>0.38</v>
      </c>
      <c r="T25" s="81">
        <f>+S25/$D25</f>
        <v>0.76</v>
      </c>
      <c r="U25" s="139">
        <f>SUM(U23:U24)</f>
        <v>0.04</v>
      </c>
      <c r="V25" s="139">
        <f t="shared" ref="V25:X25" si="8">SUM(V23:V24)</f>
        <v>0.04</v>
      </c>
      <c r="W25" s="139">
        <f t="shared" si="8"/>
        <v>0.04</v>
      </c>
      <c r="X25" s="163">
        <f t="shared" si="8"/>
        <v>0.5</v>
      </c>
      <c r="Y25" s="81">
        <f>+X25/$D25</f>
        <v>1</v>
      </c>
    </row>
    <row r="26" spans="1:25" s="145" customFormat="1" ht="33.75" customHeight="1" x14ac:dyDescent="0.25">
      <c r="A26" s="164"/>
      <c r="B26" s="165"/>
      <c r="C26" s="141"/>
      <c r="D26" s="142"/>
      <c r="E26" s="143"/>
      <c r="F26" s="143"/>
      <c r="G26" s="143"/>
      <c r="H26" s="143"/>
      <c r="I26" s="143"/>
      <c r="J26" s="144"/>
      <c r="K26" s="143"/>
      <c r="L26" s="143"/>
      <c r="M26" s="143"/>
      <c r="N26" s="143"/>
      <c r="O26" s="143"/>
      <c r="P26" s="143"/>
      <c r="Q26" s="143"/>
      <c r="R26" s="143"/>
      <c r="S26" s="166">
        <f>+S25*2</f>
        <v>0.76</v>
      </c>
      <c r="T26" s="143"/>
      <c r="U26" s="143"/>
      <c r="V26" s="143"/>
      <c r="W26" s="143"/>
      <c r="X26" s="143"/>
      <c r="Y26" s="143"/>
    </row>
    <row r="27" spans="1:25" ht="48.75" customHeight="1" x14ac:dyDescent="0.2">
      <c r="A27" s="12" t="s">
        <v>41</v>
      </c>
      <c r="B27" s="12" t="s">
        <v>6</v>
      </c>
      <c r="C27" s="12" t="s">
        <v>104</v>
      </c>
      <c r="D27" s="12" t="s">
        <v>43</v>
      </c>
      <c r="E27" s="12" t="s">
        <v>44</v>
      </c>
      <c r="F27" s="12" t="s">
        <v>45</v>
      </c>
      <c r="G27" s="12" t="s">
        <v>46</v>
      </c>
      <c r="H27" s="12" t="s">
        <v>47</v>
      </c>
      <c r="I27" s="12" t="s">
        <v>48</v>
      </c>
      <c r="J27" s="12" t="s">
        <v>49</v>
      </c>
      <c r="K27" s="12" t="s">
        <v>50</v>
      </c>
      <c r="L27" s="12" t="s">
        <v>51</v>
      </c>
      <c r="M27" s="12" t="s">
        <v>52</v>
      </c>
      <c r="N27" s="12" t="s">
        <v>53</v>
      </c>
      <c r="O27" s="12" t="s">
        <v>54</v>
      </c>
      <c r="P27" s="12" t="s">
        <v>55</v>
      </c>
      <c r="Q27" s="12" t="s">
        <v>56</v>
      </c>
      <c r="R27" s="12" t="s">
        <v>57</v>
      </c>
      <c r="S27" s="12" t="s">
        <v>58</v>
      </c>
      <c r="T27" s="12" t="s">
        <v>59</v>
      </c>
      <c r="U27" s="12" t="s">
        <v>60</v>
      </c>
      <c r="V27" s="12" t="s">
        <v>61</v>
      </c>
      <c r="W27" s="12" t="s">
        <v>62</v>
      </c>
      <c r="X27" s="12" t="s">
        <v>63</v>
      </c>
      <c r="Y27" s="12" t="s">
        <v>64</v>
      </c>
    </row>
    <row r="28" spans="1:25" ht="58.5" customHeight="1" x14ac:dyDescent="0.2">
      <c r="A28" s="134" t="s">
        <v>105</v>
      </c>
      <c r="B28" s="167" t="s">
        <v>98</v>
      </c>
      <c r="C28" s="93" t="s">
        <v>113</v>
      </c>
      <c r="D28" s="135">
        <v>0.125</v>
      </c>
      <c r="E28" s="77">
        <f>F28+G28+H28+K28+L28+M28+P28+Q28+R28+U28+V28+W28</f>
        <v>0.12499999999999999</v>
      </c>
      <c r="F28" s="77">
        <v>0.01</v>
      </c>
      <c r="G28" s="77">
        <v>0.01</v>
      </c>
      <c r="H28" s="77">
        <v>0.01</v>
      </c>
      <c r="I28" s="77">
        <f t="shared" si="0"/>
        <v>0.03</v>
      </c>
      <c r="J28" s="77">
        <f>+H28/$D28</f>
        <v>0.08</v>
      </c>
      <c r="K28" s="77">
        <v>0.01</v>
      </c>
      <c r="L28" s="77">
        <v>1.4999999999999999E-2</v>
      </c>
      <c r="M28" s="77">
        <v>0.01</v>
      </c>
      <c r="N28" s="77">
        <f>K28+L28+M28+I28</f>
        <v>6.5000000000000002E-2</v>
      </c>
      <c r="O28" s="77">
        <f>+N28/$D28</f>
        <v>0.52</v>
      </c>
      <c r="P28" s="77">
        <v>0.01</v>
      </c>
      <c r="Q28" s="77">
        <v>1.4999999999999999E-2</v>
      </c>
      <c r="R28" s="77">
        <v>0.01</v>
      </c>
      <c r="S28" s="77">
        <f>P28+Q28+R28+N28</f>
        <v>0.1</v>
      </c>
      <c r="T28" s="77">
        <f>+S28/$D28</f>
        <v>0.8</v>
      </c>
      <c r="U28" s="77">
        <v>0.01</v>
      </c>
      <c r="V28" s="77">
        <v>1.4999999999999999E-2</v>
      </c>
      <c r="W28" s="77">
        <v>0</v>
      </c>
      <c r="X28" s="77">
        <f>U28+V28+W28+S28</f>
        <v>0.125</v>
      </c>
      <c r="Y28" s="77">
        <f>+X28/$D28</f>
        <v>1</v>
      </c>
    </row>
    <row r="29" spans="1:25" s="100" customFormat="1" ht="58.5" customHeight="1" x14ac:dyDescent="0.2">
      <c r="A29" s="134"/>
      <c r="B29" s="167"/>
      <c r="C29" s="93" t="s">
        <v>114</v>
      </c>
      <c r="D29" s="135">
        <v>0.125</v>
      </c>
      <c r="E29" s="77">
        <f>F29+G29+H29+K29+L29+M29+P29+Q29+R29+U29+V29+W29</f>
        <v>0.12499999999999999</v>
      </c>
      <c r="F29" s="77">
        <v>0.01</v>
      </c>
      <c r="G29" s="77">
        <v>0.01</v>
      </c>
      <c r="H29" s="77">
        <v>0.01</v>
      </c>
      <c r="I29" s="77">
        <f t="shared" si="0"/>
        <v>0.03</v>
      </c>
      <c r="J29" s="77">
        <f>+H29/$D29</f>
        <v>0.08</v>
      </c>
      <c r="K29" s="77">
        <v>0.01</v>
      </c>
      <c r="L29" s="77">
        <v>0.01</v>
      </c>
      <c r="M29" s="77">
        <v>1.4999999999999999E-2</v>
      </c>
      <c r="N29" s="77">
        <f>K29+L29+M29+I29</f>
        <v>6.5000000000000002E-2</v>
      </c>
      <c r="O29" s="77">
        <f>+N29/$D29</f>
        <v>0.52</v>
      </c>
      <c r="P29" s="77">
        <v>0.01</v>
      </c>
      <c r="Q29" s="77">
        <v>0</v>
      </c>
      <c r="R29" s="77">
        <v>1.4999999999999999E-2</v>
      </c>
      <c r="S29" s="77">
        <f>P29+Q29+R29+N29</f>
        <v>0.09</v>
      </c>
      <c r="T29" s="77">
        <f>+S29/$D29</f>
        <v>0.72</v>
      </c>
      <c r="U29" s="77">
        <v>0.01</v>
      </c>
      <c r="V29" s="77">
        <v>1.4999999999999999E-2</v>
      </c>
      <c r="W29" s="77">
        <v>0.01</v>
      </c>
      <c r="X29" s="77">
        <f>U29+V29+W29+S29</f>
        <v>0.125</v>
      </c>
      <c r="Y29" s="77">
        <f>+X29/$D29</f>
        <v>1</v>
      </c>
    </row>
    <row r="30" spans="1:25" s="82" customFormat="1" ht="33.75" customHeight="1" x14ac:dyDescent="0.25">
      <c r="A30" s="134"/>
      <c r="B30" s="167"/>
      <c r="C30" s="67" t="s">
        <v>69</v>
      </c>
      <c r="D30" s="136">
        <f>SUM(D28:D29)</f>
        <v>0.25</v>
      </c>
      <c r="E30" s="137">
        <f>SUM(E28:E29)</f>
        <v>0.24999999999999997</v>
      </c>
      <c r="F30" s="137">
        <f>SUM(F28:F29)</f>
        <v>0.02</v>
      </c>
      <c r="G30" s="137">
        <f>SUM(G28:G29)</f>
        <v>0.02</v>
      </c>
      <c r="H30" s="137">
        <f t="shared" ref="H30" si="9">SUM(H28:H29)</f>
        <v>0.02</v>
      </c>
      <c r="I30" s="138">
        <f>SUM(I28:I29)</f>
        <v>0.06</v>
      </c>
      <c r="J30" s="97">
        <f>+I30/$D30</f>
        <v>0.24</v>
      </c>
      <c r="K30" s="139">
        <f>SUM(K28:K29)</f>
        <v>0.02</v>
      </c>
      <c r="L30" s="139">
        <f t="shared" ref="L30:M30" si="10">SUM(L28:L29)</f>
        <v>2.5000000000000001E-2</v>
      </c>
      <c r="M30" s="139">
        <f t="shared" si="10"/>
        <v>2.5000000000000001E-2</v>
      </c>
      <c r="N30" s="138">
        <f>SUM(N28:N29)</f>
        <v>0.13</v>
      </c>
      <c r="O30" s="97">
        <f>+N30/$D30</f>
        <v>0.52</v>
      </c>
      <c r="P30" s="139">
        <f>SUM(P28:P29)</f>
        <v>0.02</v>
      </c>
      <c r="Q30" s="139">
        <f t="shared" ref="Q30:R30" si="11">SUM(Q28:Q29)</f>
        <v>1.4999999999999999E-2</v>
      </c>
      <c r="R30" s="139">
        <f t="shared" si="11"/>
        <v>2.5000000000000001E-2</v>
      </c>
      <c r="S30" s="138">
        <f>SUM(S28:S29)</f>
        <v>0.19</v>
      </c>
      <c r="T30" s="97">
        <f>+S30/$D30</f>
        <v>0.76</v>
      </c>
      <c r="U30" s="139">
        <f>SUM(U28:U29)</f>
        <v>0.02</v>
      </c>
      <c r="V30" s="139">
        <f t="shared" ref="V30:W30" si="12">SUM(V28:V29)</f>
        <v>0.03</v>
      </c>
      <c r="W30" s="139">
        <f t="shared" si="12"/>
        <v>0.01</v>
      </c>
      <c r="X30" s="138">
        <f>SUM(X28:X29)</f>
        <v>0.25</v>
      </c>
      <c r="Y30" s="97">
        <f>+X30/$D30</f>
        <v>1</v>
      </c>
    </row>
    <row r="31" spans="1:25" x14ac:dyDescent="0.2">
      <c r="A31" s="99"/>
      <c r="D31" s="6"/>
    </row>
    <row r="32" spans="1:25" s="39" customFormat="1" x14ac:dyDescent="0.25">
      <c r="A32" s="99"/>
    </row>
    <row r="33" spans="1:4" x14ac:dyDescent="0.2">
      <c r="A33" s="99"/>
      <c r="D33" s="6"/>
    </row>
    <row r="34" spans="1:4" x14ac:dyDescent="0.2">
      <c r="A34" s="99"/>
      <c r="D34" s="6"/>
    </row>
    <row r="35" spans="1:4" ht="15.75" x14ac:dyDescent="0.2">
      <c r="A35" s="102"/>
      <c r="D35" s="6"/>
    </row>
    <row r="36" spans="1:4" x14ac:dyDescent="0.2">
      <c r="D36" s="6"/>
    </row>
    <row r="37" spans="1:4" s="100" customFormat="1" x14ac:dyDescent="0.2">
      <c r="A37" s="99"/>
    </row>
    <row r="38" spans="1:4" s="100" customFormat="1" ht="18" customHeight="1" x14ac:dyDescent="0.2">
      <c r="A38" s="101"/>
    </row>
    <row r="39" spans="1:4" x14ac:dyDescent="0.2">
      <c r="A39" s="99"/>
      <c r="D39" s="6"/>
    </row>
    <row r="40" spans="1:4" ht="15.75" x14ac:dyDescent="0.2">
      <c r="A40" s="102"/>
      <c r="D40" s="6"/>
    </row>
  </sheetData>
  <mergeCells count="19">
    <mergeCell ref="K20:M20"/>
    <mergeCell ref="P20:R20"/>
    <mergeCell ref="U20:W20"/>
    <mergeCell ref="A23:A25"/>
    <mergeCell ref="B23:B25"/>
    <mergeCell ref="A28:A30"/>
    <mergeCell ref="B28:B30"/>
    <mergeCell ref="A9:J9"/>
    <mergeCell ref="A13:A15"/>
    <mergeCell ref="B13:B15"/>
    <mergeCell ref="A18:A19"/>
    <mergeCell ref="B18:B19"/>
    <mergeCell ref="A20:I20"/>
    <mergeCell ref="A1:F2"/>
    <mergeCell ref="T3:U3"/>
    <mergeCell ref="T4:U4"/>
    <mergeCell ref="T5:U5"/>
    <mergeCell ref="T6:U6"/>
    <mergeCell ref="T7:U7"/>
  </mergeCells>
  <conditionalFormatting sqref="H2:Q2">
    <cfRule type="iconSet" priority="1">
      <iconSet>
        <cfvo type="percent" val="0"/>
        <cfvo type="percent" val="33"/>
        <cfvo type="percent" val="67"/>
      </iconSet>
    </cfRule>
  </conditionalFormatting>
  <dataValidations count="1">
    <dataValidation type="list" allowBlank="1" showInputMessage="1" showErrorMessage="1" sqref="C29 C18:C19 C13:C14 C24" xr:uid="{1BF60FE8-379F-471E-8AD7-862BCA01D0FF}">
      <formula1>META</formula1>
    </dataValidation>
  </dataValidations>
  <pageMargins left="0.7" right="0.7" top="0.75" bottom="0.75" header="0.3" footer="0.3"/>
  <pageSetup scale="33"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E12B9-45E2-4852-A21F-C66F8037933A}">
  <dimension ref="A1:BF158"/>
  <sheetViews>
    <sheetView topLeftCell="I1" zoomScale="55" zoomScaleNormal="55" workbookViewId="0">
      <pane xSplit="14" ySplit="1" topLeftCell="AU2" activePane="bottomRight" state="frozen"/>
      <selection pane="topRight" activeCell="W1" sqref="W1"/>
      <selection pane="bottomLeft" activeCell="I2" sqref="I2"/>
      <selection pane="bottomRight" activeCell="AA4" sqref="AA4"/>
    </sheetView>
  </sheetViews>
  <sheetFormatPr baseColWidth="10" defaultColWidth="11.42578125" defaultRowHeight="15" x14ac:dyDescent="0.25"/>
  <cols>
    <col min="1" max="1" width="40.7109375" hidden="1" customWidth="1"/>
    <col min="2" max="2" width="61.140625" hidden="1" customWidth="1"/>
    <col min="3" max="4" width="27.140625" hidden="1" customWidth="1"/>
    <col min="5" max="5" width="27.42578125" hidden="1" customWidth="1"/>
    <col min="6" max="6" width="34.140625" hidden="1" customWidth="1"/>
    <col min="7" max="7" width="30.85546875" hidden="1" customWidth="1"/>
    <col min="8" max="8" width="26.140625" hidden="1" customWidth="1"/>
    <col min="9" max="9" width="23.5703125" customWidth="1"/>
    <col min="10" max="10" width="24.140625" customWidth="1"/>
    <col min="11" max="11" width="30" customWidth="1"/>
    <col min="12" max="12" width="21.5703125" customWidth="1"/>
    <col min="13" max="13" width="39.5703125" customWidth="1"/>
    <col min="14" max="14" width="25.7109375" customWidth="1"/>
    <col min="15" max="15" width="23" customWidth="1"/>
    <col min="16" max="17" width="20.28515625" hidden="1" customWidth="1"/>
    <col min="18" max="18" width="25.7109375" customWidth="1"/>
    <col min="19" max="19" width="20.28515625" hidden="1" customWidth="1"/>
    <col min="20" max="20" width="20.28515625" customWidth="1"/>
    <col min="21" max="22" width="18.85546875" customWidth="1"/>
    <col min="23" max="23" width="22.85546875" customWidth="1"/>
    <col min="24" max="24" width="20.28515625" customWidth="1"/>
    <col min="25" max="25" width="20" hidden="1" customWidth="1"/>
    <col min="26" max="27" width="20.28515625" customWidth="1"/>
    <col min="28" max="28" width="20.28515625" hidden="1" customWidth="1"/>
    <col min="29" max="30" width="20.28515625" customWidth="1"/>
    <col min="31" max="31" width="20.28515625" hidden="1" customWidth="1"/>
    <col min="32" max="33" width="20.28515625" customWidth="1"/>
    <col min="34" max="34" width="20.28515625" hidden="1" customWidth="1"/>
    <col min="35" max="35" width="24.42578125" customWidth="1"/>
    <col min="36" max="36" width="20.28515625" customWidth="1"/>
    <col min="37" max="37" width="20.28515625" hidden="1" customWidth="1"/>
    <col min="38" max="38" width="28.5703125" customWidth="1"/>
    <col min="39" max="39" width="20.28515625" customWidth="1"/>
    <col min="40" max="40" width="20.28515625" hidden="1" customWidth="1"/>
    <col min="41" max="41" width="23.42578125" customWidth="1"/>
    <col min="42" max="42" width="20.28515625" customWidth="1"/>
    <col min="43" max="43" width="20.28515625" hidden="1" customWidth="1"/>
    <col min="44" max="45" width="20.28515625" customWidth="1"/>
    <col min="46" max="46" width="20.28515625" hidden="1" customWidth="1"/>
    <col min="47" max="47" width="24.140625" customWidth="1"/>
    <col min="48" max="48" width="20.28515625" customWidth="1"/>
    <col min="49" max="49" width="27.28515625" hidden="1" customWidth="1"/>
    <col min="50" max="50" width="26.5703125" customWidth="1"/>
    <col min="51" max="51" width="20.28515625" customWidth="1"/>
    <col min="52" max="52" width="23.85546875" hidden="1" customWidth="1"/>
    <col min="53" max="53" width="52" customWidth="1"/>
    <col min="54" max="54" width="20.28515625" customWidth="1"/>
    <col min="55" max="55" width="25.7109375" hidden="1" customWidth="1"/>
    <col min="56" max="56" width="26.5703125" customWidth="1"/>
    <col min="57" max="57" width="22.140625" customWidth="1"/>
    <col min="58" max="58" width="24.42578125" hidden="1" customWidth="1"/>
  </cols>
  <sheetData>
    <row r="1" spans="1:58" ht="90" x14ac:dyDescent="0.25">
      <c r="A1" s="289" t="s">
        <v>1666</v>
      </c>
      <c r="B1" s="285" t="s">
        <v>1665</v>
      </c>
      <c r="C1" s="285" t="s">
        <v>1664</v>
      </c>
      <c r="D1" s="285" t="s">
        <v>1663</v>
      </c>
      <c r="E1" s="285" t="s">
        <v>1662</v>
      </c>
      <c r="F1" s="285" t="s">
        <v>1661</v>
      </c>
      <c r="G1" s="285" t="s">
        <v>1660</v>
      </c>
      <c r="H1" s="285" t="s">
        <v>1659</v>
      </c>
      <c r="I1" s="285" t="s">
        <v>1658</v>
      </c>
      <c r="J1" s="285" t="s">
        <v>1657</v>
      </c>
      <c r="K1" s="285" t="s">
        <v>1656</v>
      </c>
      <c r="L1" s="285" t="s">
        <v>1655</v>
      </c>
      <c r="M1" s="285" t="s">
        <v>1654</v>
      </c>
      <c r="N1" s="285" t="s">
        <v>1653</v>
      </c>
      <c r="O1" s="288" t="s">
        <v>1652</v>
      </c>
      <c r="P1" s="287" t="s">
        <v>1651</v>
      </c>
      <c r="Q1" s="287" t="s">
        <v>1650</v>
      </c>
      <c r="R1" s="285" t="s">
        <v>1649</v>
      </c>
      <c r="S1" s="286" t="s">
        <v>1648</v>
      </c>
      <c r="T1" s="285" t="s">
        <v>1647</v>
      </c>
      <c r="U1" s="283" t="s">
        <v>1646</v>
      </c>
      <c r="V1" s="284" t="s">
        <v>1645</v>
      </c>
      <c r="W1" s="283" t="s">
        <v>1644</v>
      </c>
      <c r="X1" s="283" t="s">
        <v>1643</v>
      </c>
      <c r="Y1" s="283" t="s">
        <v>1642</v>
      </c>
      <c r="Z1" s="282" t="s">
        <v>1641</v>
      </c>
      <c r="AA1" s="282" t="s">
        <v>1640</v>
      </c>
      <c r="AB1" s="282" t="s">
        <v>1639</v>
      </c>
      <c r="AC1" s="283" t="s">
        <v>1638</v>
      </c>
      <c r="AD1" s="283" t="s">
        <v>1637</v>
      </c>
      <c r="AE1" s="283" t="s">
        <v>1636</v>
      </c>
      <c r="AF1" s="282" t="s">
        <v>1635</v>
      </c>
      <c r="AG1" s="282" t="s">
        <v>1634</v>
      </c>
      <c r="AH1" s="282" t="s">
        <v>1633</v>
      </c>
      <c r="AI1" s="283" t="s">
        <v>1632</v>
      </c>
      <c r="AJ1" s="283" t="s">
        <v>1631</v>
      </c>
      <c r="AK1" s="283" t="s">
        <v>1630</v>
      </c>
      <c r="AL1" s="282" t="s">
        <v>1629</v>
      </c>
      <c r="AM1" s="282" t="s">
        <v>1628</v>
      </c>
      <c r="AN1" s="282" t="s">
        <v>1627</v>
      </c>
      <c r="AO1" s="283" t="s">
        <v>1626</v>
      </c>
      <c r="AP1" s="283" t="s">
        <v>1625</v>
      </c>
      <c r="AQ1" s="283" t="s">
        <v>1624</v>
      </c>
      <c r="AR1" s="282" t="s">
        <v>1623</v>
      </c>
      <c r="AS1" s="282" t="s">
        <v>1622</v>
      </c>
      <c r="AT1" s="282" t="s">
        <v>1621</v>
      </c>
      <c r="AU1" s="283" t="s">
        <v>1620</v>
      </c>
      <c r="AV1" s="283" t="s">
        <v>1619</v>
      </c>
      <c r="AW1" s="283" t="s">
        <v>1618</v>
      </c>
      <c r="AX1" s="282" t="s">
        <v>1617</v>
      </c>
      <c r="AY1" s="282" t="s">
        <v>1616</v>
      </c>
      <c r="AZ1" s="282" t="s">
        <v>1615</v>
      </c>
      <c r="BA1" s="283" t="s">
        <v>1614</v>
      </c>
      <c r="BB1" s="283" t="s">
        <v>1613</v>
      </c>
      <c r="BC1" s="283" t="s">
        <v>1612</v>
      </c>
      <c r="BD1" s="282" t="s">
        <v>1611</v>
      </c>
      <c r="BE1" s="282" t="s">
        <v>1610</v>
      </c>
      <c r="BF1" s="282" t="s">
        <v>1609</v>
      </c>
    </row>
    <row r="2" spans="1:58" ht="292.5" customHeight="1" x14ac:dyDescent="0.25">
      <c r="A2" s="260" t="s">
        <v>1154</v>
      </c>
      <c r="B2" s="259" t="s">
        <v>1153</v>
      </c>
      <c r="C2" s="251" t="s">
        <v>1152</v>
      </c>
      <c r="D2" s="256" t="s">
        <v>1151</v>
      </c>
      <c r="E2" s="271" t="s">
        <v>1298</v>
      </c>
      <c r="F2" s="205" t="s">
        <v>790</v>
      </c>
      <c r="G2" s="199" t="s">
        <v>25</v>
      </c>
      <c r="H2" s="199" t="s">
        <v>1297</v>
      </c>
      <c r="I2" s="199" t="s">
        <v>788</v>
      </c>
      <c r="J2" s="199" t="s">
        <v>1243</v>
      </c>
      <c r="K2" s="249" t="s">
        <v>65</v>
      </c>
      <c r="L2" s="199" t="s">
        <v>120</v>
      </c>
      <c r="M2" s="230" t="s">
        <v>1608</v>
      </c>
      <c r="N2" s="230">
        <v>2</v>
      </c>
      <c r="O2" s="182">
        <f>Tabla1[[#This Row],[Avance Acumulado númerico o Porcentaje de la Actividad]]/Tabla1[[#This Row],[Meta 2022
 de la Actividad ó Meta anual]]</f>
        <v>1</v>
      </c>
      <c r="P2" s="181">
        <v>0.1</v>
      </c>
      <c r="Q2" s="181">
        <f>Tabla1[[#This Row],[Peso Porcentual de la Actividad en relación con la Meta ]]/Tabla1[[#This Row],[Avance Porcentual Acumulado (Indicador)]]</f>
        <v>0.1</v>
      </c>
      <c r="R2" s="230" t="s">
        <v>1607</v>
      </c>
      <c r="S2" s="247">
        <v>133391030</v>
      </c>
      <c r="T2" s="199" t="s">
        <v>140</v>
      </c>
      <c r="U2" s="179" t="s">
        <v>832</v>
      </c>
      <c r="V2" s="179">
        <f>Tabla1[[#This Row],[Avance númerico o porcentual mes enero]]+Tabla1[[#This Row],[Avance númerico o porcentual mes julio]]+Tabla1[[#This Row],[Avance númerico o porcentual mes diciembre]]</f>
        <v>2</v>
      </c>
      <c r="W2" s="179" t="s">
        <v>1255</v>
      </c>
      <c r="X2" s="179">
        <v>0</v>
      </c>
      <c r="Y2" s="179" t="s">
        <v>120</v>
      </c>
      <c r="Z2" s="192" t="s">
        <v>1606</v>
      </c>
      <c r="AA2" s="192">
        <v>0</v>
      </c>
      <c r="AB2" s="192" t="s">
        <v>120</v>
      </c>
      <c r="AC2" s="192" t="s">
        <v>1605</v>
      </c>
      <c r="AD2" s="192">
        <v>0</v>
      </c>
      <c r="AE2" s="192" t="s">
        <v>120</v>
      </c>
      <c r="AF2" s="192" t="s">
        <v>120</v>
      </c>
      <c r="AG2" s="192">
        <v>0</v>
      </c>
      <c r="AH2" s="192" t="s">
        <v>120</v>
      </c>
      <c r="AI2" s="192" t="s">
        <v>1604</v>
      </c>
      <c r="AJ2" s="192">
        <v>0</v>
      </c>
      <c r="AK2" s="192" t="s">
        <v>120</v>
      </c>
      <c r="AL2" s="192" t="s">
        <v>120</v>
      </c>
      <c r="AM2" s="192">
        <v>0</v>
      </c>
      <c r="AN2" s="192" t="s">
        <v>120</v>
      </c>
      <c r="AO2" s="192">
        <v>1</v>
      </c>
      <c r="AP2" s="192">
        <v>1</v>
      </c>
      <c r="AQ2" s="192" t="s">
        <v>1603</v>
      </c>
      <c r="AR2" s="192" t="s">
        <v>1599</v>
      </c>
      <c r="AS2" s="192">
        <v>0</v>
      </c>
      <c r="AT2" s="192" t="s">
        <v>1599</v>
      </c>
      <c r="AU2" s="192" t="s">
        <v>1602</v>
      </c>
      <c r="AV2" s="192">
        <v>0</v>
      </c>
      <c r="AW2" s="192" t="s">
        <v>1599</v>
      </c>
      <c r="AX2" s="192" t="s">
        <v>1601</v>
      </c>
      <c r="AY2" s="192">
        <v>0</v>
      </c>
      <c r="AZ2" s="192" t="s">
        <v>1599</v>
      </c>
      <c r="BA2" s="192" t="s">
        <v>1600</v>
      </c>
      <c r="BB2" s="192">
        <v>0</v>
      </c>
      <c r="BC2" s="192" t="s">
        <v>1599</v>
      </c>
      <c r="BD2" s="192" t="s">
        <v>1598</v>
      </c>
      <c r="BE2" s="192">
        <v>1</v>
      </c>
      <c r="BF2" s="192" t="s">
        <v>1597</v>
      </c>
    </row>
    <row r="3" spans="1:58" ht="135" x14ac:dyDescent="0.25">
      <c r="A3" s="260" t="s">
        <v>1154</v>
      </c>
      <c r="B3" s="259" t="s">
        <v>1153</v>
      </c>
      <c r="C3" s="251" t="s">
        <v>1152</v>
      </c>
      <c r="D3" s="256" t="s">
        <v>1151</v>
      </c>
      <c r="E3" s="271" t="s">
        <v>1298</v>
      </c>
      <c r="F3" s="205" t="s">
        <v>790</v>
      </c>
      <c r="G3" s="199" t="s">
        <v>25</v>
      </c>
      <c r="H3" s="199" t="s">
        <v>1297</v>
      </c>
      <c r="I3" s="199" t="s">
        <v>788</v>
      </c>
      <c r="J3" s="199" t="s">
        <v>1243</v>
      </c>
      <c r="K3" s="249" t="s">
        <v>65</v>
      </c>
      <c r="L3" s="199" t="s">
        <v>120</v>
      </c>
      <c r="M3" s="199" t="s">
        <v>1596</v>
      </c>
      <c r="N3" s="199">
        <v>1</v>
      </c>
      <c r="O3" s="182">
        <f>Tabla1[[#This Row],[Avance Acumulado númerico o Porcentaje de la Actividad]]/Tabla1[[#This Row],[Meta 2022
 de la Actividad ó Meta anual]]</f>
        <v>1</v>
      </c>
      <c r="P3" s="181">
        <v>0.05</v>
      </c>
      <c r="Q3" s="181">
        <f>Tabla1[[#This Row],[Peso Porcentual de la Actividad en relación con la Meta ]]/Tabla1[[#This Row],[Avance Porcentual Acumulado (Indicador)]]</f>
        <v>0.05</v>
      </c>
      <c r="R3" s="199" t="s">
        <v>1595</v>
      </c>
      <c r="S3" s="247"/>
      <c r="T3" s="199" t="s">
        <v>146</v>
      </c>
      <c r="U3" s="179" t="s">
        <v>146</v>
      </c>
      <c r="V3" s="179">
        <f>Tabla1[[#This Row],[Avance númerico o porcentual mes enero]]</f>
        <v>1</v>
      </c>
      <c r="W3" s="179" t="s">
        <v>1594</v>
      </c>
      <c r="X3" s="179">
        <v>1</v>
      </c>
      <c r="Y3" s="179" t="s">
        <v>1593</v>
      </c>
      <c r="Z3" s="192" t="s">
        <v>143</v>
      </c>
      <c r="AA3" s="192">
        <v>0</v>
      </c>
      <c r="AB3" s="192" t="s">
        <v>120</v>
      </c>
      <c r="AC3" s="192" t="s">
        <v>143</v>
      </c>
      <c r="AD3" s="192">
        <v>0</v>
      </c>
      <c r="AE3" s="192" t="s">
        <v>120</v>
      </c>
      <c r="AF3" s="192" t="s">
        <v>143</v>
      </c>
      <c r="AG3" s="192">
        <v>0</v>
      </c>
      <c r="AH3" s="192" t="s">
        <v>120</v>
      </c>
      <c r="AI3" s="192" t="s">
        <v>143</v>
      </c>
      <c r="AJ3" s="192">
        <v>0</v>
      </c>
      <c r="AK3" s="192" t="s">
        <v>120</v>
      </c>
      <c r="AL3" s="192" t="s">
        <v>143</v>
      </c>
      <c r="AM3" s="192">
        <v>0</v>
      </c>
      <c r="AN3" s="192" t="s">
        <v>120</v>
      </c>
      <c r="AO3" s="192" t="s">
        <v>143</v>
      </c>
      <c r="AP3" s="192">
        <v>0</v>
      </c>
      <c r="AQ3" s="192" t="s">
        <v>120</v>
      </c>
      <c r="AR3" s="192" t="s">
        <v>143</v>
      </c>
      <c r="AS3" s="192">
        <v>0</v>
      </c>
      <c r="AT3" s="192" t="s">
        <v>120</v>
      </c>
      <c r="AU3" s="192" t="s">
        <v>143</v>
      </c>
      <c r="AV3" s="192">
        <v>0</v>
      </c>
      <c r="AW3" s="192" t="s">
        <v>120</v>
      </c>
      <c r="AX3" s="192" t="s">
        <v>143</v>
      </c>
      <c r="AY3" s="192">
        <v>0</v>
      </c>
      <c r="AZ3" s="192" t="s">
        <v>120</v>
      </c>
      <c r="BA3" s="192" t="s">
        <v>143</v>
      </c>
      <c r="BB3" s="192">
        <v>0</v>
      </c>
      <c r="BC3" s="192" t="s">
        <v>120</v>
      </c>
      <c r="BD3" s="192" t="s">
        <v>143</v>
      </c>
      <c r="BE3" s="192">
        <v>0</v>
      </c>
      <c r="BF3" s="192" t="s">
        <v>120</v>
      </c>
    </row>
    <row r="4" spans="1:58" ht="285" x14ac:dyDescent="0.25">
      <c r="A4" s="260" t="s">
        <v>1154</v>
      </c>
      <c r="B4" s="259" t="s">
        <v>1153</v>
      </c>
      <c r="C4" s="251" t="s">
        <v>1152</v>
      </c>
      <c r="D4" s="256" t="s">
        <v>1151</v>
      </c>
      <c r="E4" s="271" t="s">
        <v>1298</v>
      </c>
      <c r="F4" s="205" t="s">
        <v>790</v>
      </c>
      <c r="G4" s="199" t="s">
        <v>25</v>
      </c>
      <c r="H4" s="199" t="s">
        <v>1297</v>
      </c>
      <c r="I4" s="199" t="s">
        <v>788</v>
      </c>
      <c r="J4" s="199" t="s">
        <v>1243</v>
      </c>
      <c r="K4" s="249" t="s">
        <v>65</v>
      </c>
      <c r="L4" s="199" t="s">
        <v>120</v>
      </c>
      <c r="M4" s="199" t="s">
        <v>1592</v>
      </c>
      <c r="N4" s="182">
        <v>1</v>
      </c>
      <c r="O4" s="182">
        <f>Tabla1[[#This Row],[Avance Acumulado númerico o Porcentaje de la Actividad]]/Tabla1[[#This Row],[Meta 2022
 de la Actividad ó Meta anual]]</f>
        <v>1.03</v>
      </c>
      <c r="P4" s="181">
        <v>0.1</v>
      </c>
      <c r="Q4" s="181">
        <f>Tabla1[[#This Row],[Peso Porcentual de la Actividad en relación con la Meta ]]/Tabla1[[#This Row],[Avance Porcentual Acumulado (Indicador)]]</f>
        <v>9.7087378640776698E-2</v>
      </c>
      <c r="R4" s="199" t="s">
        <v>1591</v>
      </c>
      <c r="S4" s="247"/>
      <c r="T4" s="199" t="s">
        <v>140</v>
      </c>
      <c r="U4" s="179" t="s">
        <v>121</v>
      </c>
      <c r="V4" s="210">
        <f>Tabla1[[#This Row],[Avance númerico o porcentual mes diciembre]]</f>
        <v>1.03</v>
      </c>
      <c r="W4" s="179" t="s">
        <v>1255</v>
      </c>
      <c r="X4" s="179">
        <v>0</v>
      </c>
      <c r="Y4" s="179" t="s">
        <v>120</v>
      </c>
      <c r="Z4" s="192" t="s">
        <v>1590</v>
      </c>
      <c r="AA4" s="192">
        <v>0</v>
      </c>
      <c r="AB4" s="192" t="s">
        <v>1589</v>
      </c>
      <c r="AC4" s="192" t="s">
        <v>1588</v>
      </c>
      <c r="AD4" s="192">
        <v>0</v>
      </c>
      <c r="AE4" s="192" t="s">
        <v>1587</v>
      </c>
      <c r="AF4" s="192" t="s">
        <v>120</v>
      </c>
      <c r="AG4" s="192">
        <v>0</v>
      </c>
      <c r="AH4" s="192" t="s">
        <v>1587</v>
      </c>
      <c r="AI4" s="192" t="s">
        <v>1586</v>
      </c>
      <c r="AJ4" s="192">
        <v>0</v>
      </c>
      <c r="AK4" s="192" t="s">
        <v>1585</v>
      </c>
      <c r="AL4" s="192" t="s">
        <v>1584</v>
      </c>
      <c r="AM4" s="192">
        <v>0</v>
      </c>
      <c r="AN4" s="192" t="s">
        <v>1583</v>
      </c>
      <c r="AO4" s="221" t="s">
        <v>1582</v>
      </c>
      <c r="AP4" s="192">
        <v>0</v>
      </c>
      <c r="AQ4" s="221" t="s">
        <v>1581</v>
      </c>
      <c r="AR4" s="221" t="s">
        <v>1580</v>
      </c>
      <c r="AS4" s="192">
        <v>0</v>
      </c>
      <c r="AT4" s="221" t="s">
        <v>1577</v>
      </c>
      <c r="AU4" s="221" t="s">
        <v>1579</v>
      </c>
      <c r="AV4" s="192">
        <v>0</v>
      </c>
      <c r="AW4" s="221" t="s">
        <v>1577</v>
      </c>
      <c r="AX4" s="221" t="s">
        <v>1578</v>
      </c>
      <c r="AY4" s="192">
        <v>0</v>
      </c>
      <c r="AZ4" s="221" t="s">
        <v>1577</v>
      </c>
      <c r="BA4" s="221" t="s">
        <v>1576</v>
      </c>
      <c r="BB4" s="224">
        <v>1.04</v>
      </c>
      <c r="BC4" s="221" t="s">
        <v>1574</v>
      </c>
      <c r="BD4" s="221" t="s">
        <v>1575</v>
      </c>
      <c r="BE4" s="224">
        <v>1.03</v>
      </c>
      <c r="BF4" s="221" t="s">
        <v>1574</v>
      </c>
    </row>
    <row r="5" spans="1:58" ht="409.5" x14ac:dyDescent="0.25">
      <c r="A5" s="260" t="s">
        <v>1154</v>
      </c>
      <c r="B5" s="259" t="s">
        <v>1153</v>
      </c>
      <c r="C5" s="251" t="s">
        <v>1152</v>
      </c>
      <c r="D5" s="256" t="s">
        <v>1151</v>
      </c>
      <c r="E5" s="271" t="s">
        <v>1298</v>
      </c>
      <c r="F5" s="205" t="s">
        <v>790</v>
      </c>
      <c r="G5" s="199" t="s">
        <v>25</v>
      </c>
      <c r="H5" s="199" t="s">
        <v>1297</v>
      </c>
      <c r="I5" s="199" t="s">
        <v>788</v>
      </c>
      <c r="J5" s="199" t="s">
        <v>1243</v>
      </c>
      <c r="K5" s="249" t="s">
        <v>65</v>
      </c>
      <c r="L5" s="199" t="s">
        <v>120</v>
      </c>
      <c r="M5" s="199" t="s">
        <v>1573</v>
      </c>
      <c r="N5" s="199">
        <v>100</v>
      </c>
      <c r="O5" s="182">
        <f>Tabla1[[#This Row],[Avance Acumulado númerico o Porcentaje de la Actividad]]/Tabla1[[#This Row],[Meta 2022
 de la Actividad ó Meta anual]]</f>
        <v>0.56000000000000005</v>
      </c>
      <c r="P5" s="181">
        <v>0.1</v>
      </c>
      <c r="Q5" s="181">
        <f>Tabla1[[#This Row],[Peso Porcentual de la Actividad en relación con la Meta ]]/Tabla1[[#This Row],[Avance Porcentual Acumulado (Indicador)]]</f>
        <v>0.17857142857142858</v>
      </c>
      <c r="R5" s="199" t="s">
        <v>1572</v>
      </c>
      <c r="S5" s="247"/>
      <c r="T5" s="199" t="s">
        <v>140</v>
      </c>
      <c r="U5" s="179" t="s">
        <v>122</v>
      </c>
      <c r="V5" s="179">
        <f>Tabla1[[#This Row],[Avance númerico o porcentual mes junio]]+Tabla1[[#This Row],[Avance númerico o porcentual mes julio]]+Tabla1[[#This Row],[Avance númerico o porcentual mes agosto]]+Tabla1[[#This Row],[Avance númerico o porcentual mes septiembre]]+Tabla1[[#This Row],[Avance númerico o porcentual mes octubre]]+Tabla1[[#This Row],[Avance númerico o porcentual mes noviembre]]+Tabla1[[#This Row],[Avance númerico o porcentual mes diciembre]]</f>
        <v>56</v>
      </c>
      <c r="W5" s="179" t="s">
        <v>120</v>
      </c>
      <c r="X5" s="179">
        <v>0</v>
      </c>
      <c r="Y5" s="179" t="s">
        <v>120</v>
      </c>
      <c r="Z5" s="192" t="s">
        <v>1571</v>
      </c>
      <c r="AA5" s="192">
        <v>0</v>
      </c>
      <c r="AB5" s="192" t="s">
        <v>120</v>
      </c>
      <c r="AC5" s="192" t="s">
        <v>1570</v>
      </c>
      <c r="AD5" s="192">
        <v>0</v>
      </c>
      <c r="AE5" s="192" t="s">
        <v>120</v>
      </c>
      <c r="AF5" s="192" t="s">
        <v>1569</v>
      </c>
      <c r="AG5" s="192">
        <v>0</v>
      </c>
      <c r="AH5" s="192" t="s">
        <v>120</v>
      </c>
      <c r="AI5" s="192" t="s">
        <v>1568</v>
      </c>
      <c r="AJ5" s="192">
        <v>0</v>
      </c>
      <c r="AK5" s="192" t="s">
        <v>120</v>
      </c>
      <c r="AL5" s="192" t="s">
        <v>1567</v>
      </c>
      <c r="AM5" s="192">
        <v>15</v>
      </c>
      <c r="AN5" s="192" t="s">
        <v>1509</v>
      </c>
      <c r="AO5" s="221" t="s">
        <v>120</v>
      </c>
      <c r="AP5" s="221">
        <v>0</v>
      </c>
      <c r="AQ5" s="221" t="s">
        <v>120</v>
      </c>
      <c r="AR5" s="221" t="s">
        <v>120</v>
      </c>
      <c r="AS5" s="221">
        <v>0</v>
      </c>
      <c r="AT5" s="221" t="s">
        <v>120</v>
      </c>
      <c r="AU5" s="221" t="s">
        <v>1566</v>
      </c>
      <c r="AV5" s="221">
        <v>17</v>
      </c>
      <c r="AW5" s="221" t="s">
        <v>1565</v>
      </c>
      <c r="AX5" s="221" t="s">
        <v>120</v>
      </c>
      <c r="AY5" s="221">
        <v>0</v>
      </c>
      <c r="AZ5" s="221" t="s">
        <v>120</v>
      </c>
      <c r="BA5" s="221" t="s">
        <v>1564</v>
      </c>
      <c r="BB5" s="221">
        <v>24</v>
      </c>
      <c r="BC5" s="221" t="s">
        <v>1563</v>
      </c>
      <c r="BD5" s="221" t="s">
        <v>607</v>
      </c>
      <c r="BE5" s="225">
        <v>0</v>
      </c>
      <c r="BF5" s="192" t="s">
        <v>120</v>
      </c>
    </row>
    <row r="6" spans="1:58" ht="135" x14ac:dyDescent="0.25">
      <c r="A6" s="260" t="s">
        <v>1154</v>
      </c>
      <c r="B6" s="259" t="s">
        <v>1153</v>
      </c>
      <c r="C6" s="251" t="s">
        <v>1152</v>
      </c>
      <c r="D6" s="256" t="s">
        <v>1151</v>
      </c>
      <c r="E6" s="271" t="s">
        <v>1298</v>
      </c>
      <c r="F6" s="205" t="s">
        <v>790</v>
      </c>
      <c r="G6" s="199" t="s">
        <v>25</v>
      </c>
      <c r="H6" s="199" t="s">
        <v>1297</v>
      </c>
      <c r="I6" s="199" t="s">
        <v>788</v>
      </c>
      <c r="J6" s="199" t="s">
        <v>1243</v>
      </c>
      <c r="K6" s="249" t="s">
        <v>65</v>
      </c>
      <c r="L6" s="199" t="s">
        <v>120</v>
      </c>
      <c r="M6" s="199" t="s">
        <v>1562</v>
      </c>
      <c r="N6" s="199">
        <v>115</v>
      </c>
      <c r="O6" s="182">
        <f>Tabla1[[#This Row],[Avance Acumulado númerico o Porcentaje de la Actividad]]/Tabla1[[#This Row],[Meta 2022
 de la Actividad ó Meta anual]]</f>
        <v>0.55652173913043479</v>
      </c>
      <c r="P6" s="181">
        <v>0.05</v>
      </c>
      <c r="Q6" s="181">
        <f>Tabla1[[#This Row],[Peso Porcentual de la Actividad en relación con la Meta ]]/Tabla1[[#This Row],[Avance Porcentual Acumulado (Indicador)]]</f>
        <v>8.984375E-2</v>
      </c>
      <c r="R6" s="199" t="s">
        <v>1561</v>
      </c>
      <c r="S6" s="247"/>
      <c r="T6" s="199" t="s">
        <v>251</v>
      </c>
      <c r="U6" s="179" t="s">
        <v>173</v>
      </c>
      <c r="V6" s="179">
        <f>Tabla1[[#This Row],[Avance númerico o porcentual mes enero]]+Tabla1[[#This Row],[Avance númerico o porcentual mes noviembre]]+Tabla1[[#This Row],[Avance númerico o porcentual mes diciembre]]</f>
        <v>64</v>
      </c>
      <c r="W6" s="179" t="s">
        <v>1240</v>
      </c>
      <c r="X6" s="179">
        <v>0</v>
      </c>
      <c r="Y6" s="179" t="s">
        <v>120</v>
      </c>
      <c r="Z6" s="192" t="s">
        <v>120</v>
      </c>
      <c r="AA6" s="192">
        <v>0</v>
      </c>
      <c r="AB6" s="192" t="s">
        <v>120</v>
      </c>
      <c r="AC6" s="192" t="s">
        <v>1560</v>
      </c>
      <c r="AD6" s="192">
        <v>0</v>
      </c>
      <c r="AE6" s="192" t="s">
        <v>120</v>
      </c>
      <c r="AF6" s="192" t="s">
        <v>120</v>
      </c>
      <c r="AG6" s="192">
        <v>0</v>
      </c>
      <c r="AH6" s="192" t="s">
        <v>120</v>
      </c>
      <c r="AI6" s="192" t="s">
        <v>120</v>
      </c>
      <c r="AJ6" s="192">
        <v>0</v>
      </c>
      <c r="AK6" s="192" t="s">
        <v>120</v>
      </c>
      <c r="AL6" s="192" t="s">
        <v>120</v>
      </c>
      <c r="AM6" s="192">
        <v>0</v>
      </c>
      <c r="AN6" s="192" t="s">
        <v>120</v>
      </c>
      <c r="AO6" s="192" t="s">
        <v>120</v>
      </c>
      <c r="AP6" s="192">
        <v>0</v>
      </c>
      <c r="AQ6" s="192" t="s">
        <v>120</v>
      </c>
      <c r="AR6" s="192" t="s">
        <v>1559</v>
      </c>
      <c r="AS6" s="192">
        <v>0</v>
      </c>
      <c r="AT6" s="192" t="s">
        <v>1558</v>
      </c>
      <c r="AU6" s="192" t="s">
        <v>1557</v>
      </c>
      <c r="AV6" s="192">
        <v>0</v>
      </c>
      <c r="AW6" s="192" t="s">
        <v>1556</v>
      </c>
      <c r="AX6" s="192" t="s">
        <v>120</v>
      </c>
      <c r="AY6" s="192">
        <v>0</v>
      </c>
      <c r="AZ6" s="192" t="s">
        <v>120</v>
      </c>
      <c r="BA6" s="192" t="s">
        <v>1555</v>
      </c>
      <c r="BB6" s="192">
        <v>64</v>
      </c>
      <c r="BC6" s="192" t="s">
        <v>120</v>
      </c>
      <c r="BD6" s="221" t="s">
        <v>607</v>
      </c>
      <c r="BE6" s="192">
        <v>0</v>
      </c>
      <c r="BF6" s="192" t="s">
        <v>120</v>
      </c>
    </row>
    <row r="7" spans="1:58" ht="135" x14ac:dyDescent="0.25">
      <c r="A7" s="260" t="s">
        <v>1154</v>
      </c>
      <c r="B7" s="259" t="s">
        <v>1153</v>
      </c>
      <c r="C7" s="251" t="s">
        <v>1152</v>
      </c>
      <c r="D7" s="256" t="s">
        <v>1151</v>
      </c>
      <c r="E7" s="271" t="s">
        <v>1298</v>
      </c>
      <c r="F7" s="205" t="s">
        <v>790</v>
      </c>
      <c r="G7" s="199" t="s">
        <v>25</v>
      </c>
      <c r="H7" s="199" t="s">
        <v>1297</v>
      </c>
      <c r="I7" s="199" t="s">
        <v>788</v>
      </c>
      <c r="J7" s="199" t="s">
        <v>1243</v>
      </c>
      <c r="K7" s="249" t="s">
        <v>65</v>
      </c>
      <c r="L7" s="199" t="s">
        <v>120</v>
      </c>
      <c r="M7" s="199" t="s">
        <v>1554</v>
      </c>
      <c r="N7" s="199">
        <v>4</v>
      </c>
      <c r="O7" s="182">
        <f>Tabla1[[#This Row],[Avance Acumulado númerico o Porcentaje de la Actividad]]/Tabla1[[#This Row],[Meta 2022
 de la Actividad ó Meta anual]]</f>
        <v>0</v>
      </c>
      <c r="P7" s="181">
        <v>0.1</v>
      </c>
      <c r="Q7" s="181" t="e">
        <f>Tabla1[[#This Row],[Peso Porcentual de la Actividad en relación con la Meta ]]/Tabla1[[#This Row],[Avance Porcentual Acumulado (Indicador)]]</f>
        <v>#DIV/0!</v>
      </c>
      <c r="R7" s="199" t="s">
        <v>1553</v>
      </c>
      <c r="S7" s="247"/>
      <c r="T7" s="199" t="s">
        <v>140</v>
      </c>
      <c r="U7" s="179" t="s">
        <v>173</v>
      </c>
      <c r="V7" s="179">
        <f>Tabla1[[#This Row],[Avance númerico o porcentual mes enero]]</f>
        <v>0</v>
      </c>
      <c r="W7" s="179" t="s">
        <v>1515</v>
      </c>
      <c r="X7" s="179">
        <v>0</v>
      </c>
      <c r="Y7" s="179" t="s">
        <v>120</v>
      </c>
      <c r="Z7" s="192" t="s">
        <v>1552</v>
      </c>
      <c r="AA7" s="192">
        <v>0</v>
      </c>
      <c r="AB7" s="192" t="s">
        <v>120</v>
      </c>
      <c r="AC7" s="192" t="s">
        <v>120</v>
      </c>
      <c r="AD7" s="192">
        <v>0</v>
      </c>
      <c r="AE7" s="192" t="s">
        <v>120</v>
      </c>
      <c r="AF7" s="192" t="s">
        <v>120</v>
      </c>
      <c r="AG7" s="192">
        <v>0</v>
      </c>
      <c r="AH7" s="192" t="s">
        <v>120</v>
      </c>
      <c r="AI7" s="192" t="s">
        <v>120</v>
      </c>
      <c r="AJ7" s="192">
        <v>0</v>
      </c>
      <c r="AK7" s="192" t="s">
        <v>120</v>
      </c>
      <c r="AL7" s="192" t="s">
        <v>120</v>
      </c>
      <c r="AM7" s="192">
        <v>0</v>
      </c>
      <c r="AN7" s="192" t="s">
        <v>120</v>
      </c>
      <c r="AO7" s="192" t="s">
        <v>120</v>
      </c>
      <c r="AP7" s="192">
        <v>0</v>
      </c>
      <c r="AQ7" s="192" t="s">
        <v>120</v>
      </c>
      <c r="AR7" s="192" t="s">
        <v>120</v>
      </c>
      <c r="AS7" s="192">
        <v>0</v>
      </c>
      <c r="AT7" s="192" t="s">
        <v>120</v>
      </c>
      <c r="AU7" s="192" t="s">
        <v>120</v>
      </c>
      <c r="AV7" s="192">
        <v>0</v>
      </c>
      <c r="AW7" s="192" t="s">
        <v>120</v>
      </c>
      <c r="AX7" s="192" t="s">
        <v>120</v>
      </c>
      <c r="AY7" s="192">
        <v>0</v>
      </c>
      <c r="AZ7" s="192" t="s">
        <v>120</v>
      </c>
      <c r="BA7" s="192" t="s">
        <v>1551</v>
      </c>
      <c r="BB7" s="192">
        <v>0</v>
      </c>
      <c r="BC7" s="192" t="s">
        <v>120</v>
      </c>
      <c r="BD7" s="221" t="s">
        <v>607</v>
      </c>
      <c r="BE7" s="192">
        <v>0</v>
      </c>
      <c r="BF7" s="192" t="s">
        <v>120</v>
      </c>
    </row>
    <row r="8" spans="1:58" ht="240" x14ac:dyDescent="0.25">
      <c r="A8" s="260" t="s">
        <v>1154</v>
      </c>
      <c r="B8" s="259" t="s">
        <v>1153</v>
      </c>
      <c r="C8" s="251" t="s">
        <v>1152</v>
      </c>
      <c r="D8" s="256" t="s">
        <v>1151</v>
      </c>
      <c r="E8" s="271" t="s">
        <v>1298</v>
      </c>
      <c r="F8" s="205" t="s">
        <v>790</v>
      </c>
      <c r="G8" s="199" t="s">
        <v>25</v>
      </c>
      <c r="H8" s="199" t="s">
        <v>1297</v>
      </c>
      <c r="I8" s="199" t="s">
        <v>788</v>
      </c>
      <c r="J8" s="199" t="s">
        <v>1243</v>
      </c>
      <c r="K8" s="249" t="s">
        <v>65</v>
      </c>
      <c r="L8" s="199" t="s">
        <v>120</v>
      </c>
      <c r="M8" s="199" t="s">
        <v>1550</v>
      </c>
      <c r="N8" s="199">
        <v>4</v>
      </c>
      <c r="O8" s="182">
        <f>Tabla1[[#This Row],[Avance Acumulado númerico o Porcentaje de la Actividad]]/Tabla1[[#This Row],[Meta 2022
 de la Actividad ó Meta anual]]</f>
        <v>0</v>
      </c>
      <c r="P8" s="181">
        <v>0.05</v>
      </c>
      <c r="Q8" s="181" t="e">
        <f>Tabla1[[#This Row],[Peso Porcentual de la Actividad en relación con la Meta ]]/Tabla1[[#This Row],[Avance Porcentual Acumulado (Indicador)]]</f>
        <v>#DIV/0!</v>
      </c>
      <c r="R8" s="199" t="s">
        <v>1549</v>
      </c>
      <c r="S8" s="247"/>
      <c r="T8" s="199" t="s">
        <v>122</v>
      </c>
      <c r="U8" s="179" t="s">
        <v>173</v>
      </c>
      <c r="V8" s="179">
        <f>Tabla1[[#This Row],[Avance númerico o porcentual mes enero]]</f>
        <v>0</v>
      </c>
      <c r="W8" s="179" t="s">
        <v>1255</v>
      </c>
      <c r="X8" s="179">
        <v>0</v>
      </c>
      <c r="Y8" s="179" t="s">
        <v>120</v>
      </c>
      <c r="Z8" s="192" t="s">
        <v>1548</v>
      </c>
      <c r="AA8" s="192">
        <v>0</v>
      </c>
      <c r="AB8" s="192" t="s">
        <v>120</v>
      </c>
      <c r="AC8" s="192" t="s">
        <v>120</v>
      </c>
      <c r="AD8" s="192">
        <v>0</v>
      </c>
      <c r="AE8" s="192" t="s">
        <v>120</v>
      </c>
      <c r="AF8" s="192" t="s">
        <v>120</v>
      </c>
      <c r="AG8" s="192">
        <v>0</v>
      </c>
      <c r="AH8" s="192" t="s">
        <v>120</v>
      </c>
      <c r="AI8" s="192" t="s">
        <v>120</v>
      </c>
      <c r="AJ8" s="192">
        <v>0</v>
      </c>
      <c r="AK8" s="192" t="s">
        <v>120</v>
      </c>
      <c r="AL8" s="192" t="s">
        <v>120</v>
      </c>
      <c r="AM8" s="192">
        <v>0</v>
      </c>
      <c r="AN8" s="192" t="s">
        <v>120</v>
      </c>
      <c r="AO8" s="192" t="s">
        <v>1547</v>
      </c>
      <c r="AP8" s="192">
        <v>0</v>
      </c>
      <c r="AQ8" s="192" t="s">
        <v>120</v>
      </c>
      <c r="AR8" s="192" t="s">
        <v>120</v>
      </c>
      <c r="AS8" s="192">
        <v>0</v>
      </c>
      <c r="AT8" s="192" t="s">
        <v>120</v>
      </c>
      <c r="AU8" s="192" t="s">
        <v>120</v>
      </c>
      <c r="AV8" s="192">
        <v>0</v>
      </c>
      <c r="AW8" s="192" t="s">
        <v>120</v>
      </c>
      <c r="AX8" s="192" t="s">
        <v>120</v>
      </c>
      <c r="AY8" s="192">
        <v>0</v>
      </c>
      <c r="AZ8" s="192" t="s">
        <v>120</v>
      </c>
      <c r="BA8" s="192" t="s">
        <v>1546</v>
      </c>
      <c r="BB8" s="192">
        <v>0</v>
      </c>
      <c r="BC8" s="192" t="s">
        <v>120</v>
      </c>
      <c r="BD8" s="221" t="s">
        <v>607</v>
      </c>
      <c r="BE8" s="192">
        <v>0</v>
      </c>
      <c r="BF8" s="192" t="s">
        <v>120</v>
      </c>
    </row>
    <row r="9" spans="1:58" ht="270" x14ac:dyDescent="0.25">
      <c r="A9" s="260" t="s">
        <v>1154</v>
      </c>
      <c r="B9" s="259" t="s">
        <v>1153</v>
      </c>
      <c r="C9" s="251" t="s">
        <v>1152</v>
      </c>
      <c r="D9" s="256" t="s">
        <v>1151</v>
      </c>
      <c r="E9" s="271" t="s">
        <v>1298</v>
      </c>
      <c r="F9" s="205" t="s">
        <v>790</v>
      </c>
      <c r="G9" s="199" t="s">
        <v>25</v>
      </c>
      <c r="H9" s="199" t="s">
        <v>1297</v>
      </c>
      <c r="I9" s="199" t="s">
        <v>788</v>
      </c>
      <c r="J9" s="199" t="s">
        <v>1243</v>
      </c>
      <c r="K9" s="249" t="s">
        <v>65</v>
      </c>
      <c r="L9" s="199" t="s">
        <v>120</v>
      </c>
      <c r="M9" s="199" t="s">
        <v>1545</v>
      </c>
      <c r="N9" s="199">
        <v>2</v>
      </c>
      <c r="O9" s="182">
        <f>Tabla1[[#This Row],[Avance Acumulado númerico o Porcentaje de la Actividad]]/Tabla1[[#This Row],[Meta 2022
 de la Actividad ó Meta anual]]</f>
        <v>1</v>
      </c>
      <c r="P9" s="181">
        <v>0.1</v>
      </c>
      <c r="Q9" s="181">
        <f>Tabla1[[#This Row],[Peso Porcentual de la Actividad en relación con la Meta ]]/Tabla1[[#This Row],[Avance Porcentual Acumulado (Indicador)]]</f>
        <v>0.1</v>
      </c>
      <c r="R9" s="199" t="s">
        <v>1544</v>
      </c>
      <c r="S9" s="247"/>
      <c r="T9" s="199" t="s">
        <v>140</v>
      </c>
      <c r="U9" s="179" t="s">
        <v>173</v>
      </c>
      <c r="V9" s="179">
        <f>Tabla1[[#This Row],[Avance númerico o porcentual mes enero]]+Tabla1[[#This Row],[Avance númerico o porcentual mes agosto]]+Tabla1[[#This Row],[Avance númerico o porcentual mes noviembre]]</f>
        <v>2</v>
      </c>
      <c r="W9" s="179" t="s">
        <v>1255</v>
      </c>
      <c r="X9" s="179">
        <v>0</v>
      </c>
      <c r="Y9" s="179" t="s">
        <v>120</v>
      </c>
      <c r="Z9" s="192" t="s">
        <v>1543</v>
      </c>
      <c r="AA9" s="192">
        <v>0</v>
      </c>
      <c r="AB9" s="192" t="s">
        <v>120</v>
      </c>
      <c r="AC9" s="192" t="s">
        <v>1542</v>
      </c>
      <c r="AD9" s="192">
        <v>0</v>
      </c>
      <c r="AE9" s="192" t="s">
        <v>120</v>
      </c>
      <c r="AF9" s="192" t="s">
        <v>120</v>
      </c>
      <c r="AG9" s="192">
        <v>0</v>
      </c>
      <c r="AH9" s="192" t="s">
        <v>120</v>
      </c>
      <c r="AI9" s="192" t="s">
        <v>1541</v>
      </c>
      <c r="AJ9" s="192">
        <v>0</v>
      </c>
      <c r="AK9" s="192" t="s">
        <v>120</v>
      </c>
      <c r="AL9" s="192" t="s">
        <v>120</v>
      </c>
      <c r="AM9" s="192">
        <v>0</v>
      </c>
      <c r="AN9" s="192" t="s">
        <v>120</v>
      </c>
      <c r="AO9" s="192" t="s">
        <v>1540</v>
      </c>
      <c r="AP9" s="192">
        <v>0</v>
      </c>
      <c r="AQ9" s="192" t="s">
        <v>120</v>
      </c>
      <c r="AR9" s="192" t="s">
        <v>1539</v>
      </c>
      <c r="AS9" s="192">
        <v>2</v>
      </c>
      <c r="AT9" s="192" t="s">
        <v>1538</v>
      </c>
      <c r="AU9" s="192" t="s">
        <v>1537</v>
      </c>
      <c r="AV9" s="192">
        <v>0</v>
      </c>
      <c r="AW9" s="192" t="s">
        <v>607</v>
      </c>
      <c r="AX9" s="192" t="s">
        <v>1536</v>
      </c>
      <c r="AY9" s="192">
        <v>0</v>
      </c>
      <c r="AZ9" s="192" t="s">
        <v>607</v>
      </c>
      <c r="BA9" s="192" t="s">
        <v>1535</v>
      </c>
      <c r="BB9" s="192">
        <v>0</v>
      </c>
      <c r="BC9" s="221" t="s">
        <v>1534</v>
      </c>
      <c r="BD9" s="221" t="s">
        <v>607</v>
      </c>
      <c r="BE9" s="221">
        <v>0</v>
      </c>
      <c r="BF9" s="221" t="s">
        <v>1534</v>
      </c>
    </row>
    <row r="10" spans="1:58" ht="247.5" customHeight="1" x14ac:dyDescent="0.25">
      <c r="A10" s="260" t="s">
        <v>1154</v>
      </c>
      <c r="B10" s="259" t="s">
        <v>1153</v>
      </c>
      <c r="C10" s="251" t="s">
        <v>1152</v>
      </c>
      <c r="D10" s="256" t="s">
        <v>1151</v>
      </c>
      <c r="E10" s="271" t="s">
        <v>1298</v>
      </c>
      <c r="F10" s="205" t="s">
        <v>790</v>
      </c>
      <c r="G10" s="199" t="s">
        <v>25</v>
      </c>
      <c r="H10" s="199" t="s">
        <v>1297</v>
      </c>
      <c r="I10" s="199" t="s">
        <v>788</v>
      </c>
      <c r="J10" s="199" t="s">
        <v>1243</v>
      </c>
      <c r="K10" s="249" t="s">
        <v>65</v>
      </c>
      <c r="L10" s="199" t="s">
        <v>120</v>
      </c>
      <c r="M10" s="230" t="s">
        <v>1533</v>
      </c>
      <c r="N10" s="230">
        <v>7</v>
      </c>
      <c r="O10" s="182">
        <f>Tabla1[[#This Row],[Avance Acumulado númerico o Porcentaje de la Actividad]]/Tabla1[[#This Row],[Meta 2022
 de la Actividad ó Meta anual]]</f>
        <v>1</v>
      </c>
      <c r="P10" s="181">
        <v>0.05</v>
      </c>
      <c r="Q10" s="181">
        <f>Tabla1[[#This Row],[Peso Porcentual de la Actividad en relación con la Meta ]]/Tabla1[[#This Row],[Avance Porcentual Acumulado (Indicador)]]</f>
        <v>0.05</v>
      </c>
      <c r="R10" s="199" t="s">
        <v>1532</v>
      </c>
      <c r="S10" s="247"/>
      <c r="T10" s="199" t="s">
        <v>140</v>
      </c>
      <c r="U10" s="179" t="s">
        <v>173</v>
      </c>
      <c r="V10" s="179">
        <f>Tabla1[[#This Row],[Avance númerico o porcentual mes junio]]+Tabla1[[#This Row],[Avance númerico o porcentual mes agosto]]+Tabla1[[#This Row],[Avance númerico o porcentual mes noviembre]]</f>
        <v>7</v>
      </c>
      <c r="W10" s="179" t="s">
        <v>1255</v>
      </c>
      <c r="X10" s="179">
        <v>0</v>
      </c>
      <c r="Y10" s="179" t="s">
        <v>120</v>
      </c>
      <c r="Z10" s="192" t="s">
        <v>1531</v>
      </c>
      <c r="AA10" s="192">
        <v>0</v>
      </c>
      <c r="AB10" s="192" t="s">
        <v>120</v>
      </c>
      <c r="AC10" s="192" t="s">
        <v>1530</v>
      </c>
      <c r="AD10" s="192">
        <v>0</v>
      </c>
      <c r="AE10" s="192" t="s">
        <v>120</v>
      </c>
      <c r="AF10" s="192" t="s">
        <v>1529</v>
      </c>
      <c r="AG10" s="192">
        <v>0</v>
      </c>
      <c r="AH10" s="192" t="s">
        <v>120</v>
      </c>
      <c r="AI10" s="192" t="s">
        <v>120</v>
      </c>
      <c r="AJ10" s="192">
        <v>0</v>
      </c>
      <c r="AK10" s="192" t="s">
        <v>120</v>
      </c>
      <c r="AL10" s="192" t="s">
        <v>1528</v>
      </c>
      <c r="AM10" s="192">
        <v>4</v>
      </c>
      <c r="AN10" s="192" t="s">
        <v>1527</v>
      </c>
      <c r="AO10" s="192" t="s">
        <v>1526</v>
      </c>
      <c r="AP10" s="192">
        <v>0</v>
      </c>
      <c r="AQ10" s="192" t="s">
        <v>1525</v>
      </c>
      <c r="AR10" s="192" t="s">
        <v>1524</v>
      </c>
      <c r="AS10" s="192">
        <v>1</v>
      </c>
      <c r="AT10" s="192" t="s">
        <v>1523</v>
      </c>
      <c r="AU10" s="192" t="s">
        <v>1522</v>
      </c>
      <c r="AV10" s="192">
        <v>0</v>
      </c>
      <c r="AW10" s="192" t="s">
        <v>607</v>
      </c>
      <c r="AX10" s="192" t="s">
        <v>1521</v>
      </c>
      <c r="AY10" s="192">
        <v>0</v>
      </c>
      <c r="AZ10" s="192" t="s">
        <v>607</v>
      </c>
      <c r="BA10" s="192" t="s">
        <v>1520</v>
      </c>
      <c r="BB10" s="192">
        <v>2</v>
      </c>
      <c r="BC10" s="192" t="s">
        <v>1519</v>
      </c>
      <c r="BD10" s="192" t="s">
        <v>1518</v>
      </c>
      <c r="BE10" s="192">
        <v>0</v>
      </c>
      <c r="BF10" s="192" t="s">
        <v>1517</v>
      </c>
    </row>
    <row r="11" spans="1:58" ht="360" x14ac:dyDescent="0.25">
      <c r="A11" s="260" t="s">
        <v>1154</v>
      </c>
      <c r="B11" s="259" t="s">
        <v>1153</v>
      </c>
      <c r="C11" s="251" t="s">
        <v>1152</v>
      </c>
      <c r="D11" s="256" t="s">
        <v>1151</v>
      </c>
      <c r="E11" s="271" t="s">
        <v>1298</v>
      </c>
      <c r="F11" s="205" t="s">
        <v>790</v>
      </c>
      <c r="G11" s="199" t="s">
        <v>25</v>
      </c>
      <c r="H11" s="199" t="s">
        <v>1297</v>
      </c>
      <c r="I11" s="199" t="s">
        <v>788</v>
      </c>
      <c r="J11" s="199" t="s">
        <v>1243</v>
      </c>
      <c r="K11" s="249" t="s">
        <v>65</v>
      </c>
      <c r="L11" s="199">
        <v>171</v>
      </c>
      <c r="M11" s="199" t="s">
        <v>1516</v>
      </c>
      <c r="N11" s="201">
        <v>96</v>
      </c>
      <c r="O11" s="182">
        <f>Tabla1[[#This Row],[Avance Acumulado númerico o Porcentaje de la Actividad]]/Tabla1[[#This Row],[Meta 2022
 de la Actividad ó Meta anual]]</f>
        <v>0.98958333333333337</v>
      </c>
      <c r="P11" s="181">
        <v>0.3</v>
      </c>
      <c r="Q11" s="181">
        <f>Tabla1[[#This Row],[Peso Porcentual de la Actividad en relación con la Meta ]]/Tabla1[[#This Row],[Avance Porcentual Acumulado (Indicador)]]</f>
        <v>0.30315789473684207</v>
      </c>
      <c r="R11" s="199" t="s">
        <v>602</v>
      </c>
      <c r="S11" s="247"/>
      <c r="T11" s="199" t="s">
        <v>140</v>
      </c>
      <c r="U11" s="179" t="s">
        <v>173</v>
      </c>
      <c r="V11" s="179">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septiembre]]+Tabla1[[#This Row],[Avance númerico o porcentual mes octubre]]+Tabla1[[#This Row],[Avance númerico o porcentual mes noviembre]]+Tabla1[[#This Row],[Avance númerico o porcentual mes diciembre]]</f>
        <v>95</v>
      </c>
      <c r="W11" s="179" t="s">
        <v>1515</v>
      </c>
      <c r="X11" s="179">
        <v>0</v>
      </c>
      <c r="Y11" s="179" t="s">
        <v>120</v>
      </c>
      <c r="Z11" s="192" t="s">
        <v>1514</v>
      </c>
      <c r="AA11" s="192">
        <v>0</v>
      </c>
      <c r="AB11" s="192" t="s">
        <v>120</v>
      </c>
      <c r="AC11" s="192" t="s">
        <v>1513</v>
      </c>
      <c r="AD11" s="192">
        <v>0</v>
      </c>
      <c r="AE11" s="192" t="s">
        <v>120</v>
      </c>
      <c r="AF11" s="192" t="s">
        <v>1512</v>
      </c>
      <c r="AG11" s="192">
        <v>5</v>
      </c>
      <c r="AH11" s="192" t="s">
        <v>120</v>
      </c>
      <c r="AI11" s="192" t="s">
        <v>1511</v>
      </c>
      <c r="AJ11" s="192">
        <v>11</v>
      </c>
      <c r="AK11" s="192" t="s">
        <v>1509</v>
      </c>
      <c r="AL11" s="192" t="s">
        <v>1510</v>
      </c>
      <c r="AM11" s="192">
        <v>16</v>
      </c>
      <c r="AN11" s="192" t="s">
        <v>1509</v>
      </c>
      <c r="AO11" s="221" t="s">
        <v>1508</v>
      </c>
      <c r="AP11" s="192">
        <v>4</v>
      </c>
      <c r="AQ11" s="192" t="s">
        <v>1507</v>
      </c>
      <c r="AR11" s="221" t="s">
        <v>1506</v>
      </c>
      <c r="AS11" s="192">
        <v>16</v>
      </c>
      <c r="AT11" s="221" t="s">
        <v>1505</v>
      </c>
      <c r="AU11" s="221" t="s">
        <v>1504</v>
      </c>
      <c r="AV11" s="192">
        <v>17</v>
      </c>
      <c r="AW11" s="221" t="s">
        <v>1503</v>
      </c>
      <c r="AX11" s="221" t="s">
        <v>1502</v>
      </c>
      <c r="AY11" s="192">
        <v>10</v>
      </c>
      <c r="AZ11" s="221" t="s">
        <v>1500</v>
      </c>
      <c r="BA11" s="221" t="s">
        <v>1501</v>
      </c>
      <c r="BB11" s="192">
        <v>13</v>
      </c>
      <c r="BC11" s="221" t="s">
        <v>1500</v>
      </c>
      <c r="BD11" s="221" t="s">
        <v>1499</v>
      </c>
      <c r="BE11" s="192">
        <v>3</v>
      </c>
      <c r="BF11" s="221" t="s">
        <v>1498</v>
      </c>
    </row>
    <row r="12" spans="1:58" ht="150" x14ac:dyDescent="0.25">
      <c r="A12" s="260" t="s">
        <v>1154</v>
      </c>
      <c r="B12" s="259" t="s">
        <v>1153</v>
      </c>
      <c r="C12" s="251" t="s">
        <v>1152</v>
      </c>
      <c r="D12" s="256" t="s">
        <v>1151</v>
      </c>
      <c r="E12" s="271" t="s">
        <v>1298</v>
      </c>
      <c r="F12" s="205" t="s">
        <v>790</v>
      </c>
      <c r="G12" s="199" t="s">
        <v>25</v>
      </c>
      <c r="H12" s="199" t="s">
        <v>1297</v>
      </c>
      <c r="I12" s="199" t="s">
        <v>788</v>
      </c>
      <c r="J12" s="199" t="s">
        <v>1429</v>
      </c>
      <c r="K12" s="259" t="s">
        <v>1428</v>
      </c>
      <c r="L12" s="199" t="s">
        <v>120</v>
      </c>
      <c r="M12" s="199" t="s">
        <v>1497</v>
      </c>
      <c r="N12" s="199">
        <v>1</v>
      </c>
      <c r="O12" s="182">
        <f>Tabla1[[#This Row],[Avance Acumulado númerico o Porcentaje de la Actividad]]/Tabla1[[#This Row],[Meta 2022
 de la Actividad ó Meta anual]]</f>
        <v>1</v>
      </c>
      <c r="P12" s="181">
        <v>0.1</v>
      </c>
      <c r="Q12" s="181">
        <f>Tabla1[[#This Row],[Peso Porcentual de la Actividad en relación con la Meta ]]/Tabla1[[#This Row],[Avance Porcentual Acumulado (Indicador)]]</f>
        <v>0.1</v>
      </c>
      <c r="R12" s="199" t="s">
        <v>1496</v>
      </c>
      <c r="S12" s="281">
        <v>74588690</v>
      </c>
      <c r="T12" s="199" t="s">
        <v>140</v>
      </c>
      <c r="U12" s="179" t="s">
        <v>173</v>
      </c>
      <c r="V12" s="179">
        <f>Tabla1[[#This Row],[Avance númerico o porcentual mes enero]]+Tabla1[[#This Row],[Avance númerico o porcentual mes octubre]]</f>
        <v>1</v>
      </c>
      <c r="W12" s="179" t="s">
        <v>1495</v>
      </c>
      <c r="X12" s="179">
        <v>0</v>
      </c>
      <c r="Y12" s="179"/>
      <c r="Z12" s="192" t="s">
        <v>1494</v>
      </c>
      <c r="AA12" s="192">
        <v>0</v>
      </c>
      <c r="AB12" s="192" t="s">
        <v>120</v>
      </c>
      <c r="AC12" s="192" t="s">
        <v>1493</v>
      </c>
      <c r="AD12" s="192">
        <v>0</v>
      </c>
      <c r="AE12" s="192" t="s">
        <v>120</v>
      </c>
      <c r="AF12" s="192" t="s">
        <v>1492</v>
      </c>
      <c r="AG12" s="192">
        <v>0</v>
      </c>
      <c r="AH12" s="192" t="s">
        <v>120</v>
      </c>
      <c r="AI12" s="192" t="s">
        <v>1491</v>
      </c>
      <c r="AJ12" s="192">
        <v>0</v>
      </c>
      <c r="AK12" s="192" t="s">
        <v>120</v>
      </c>
      <c r="AL12" s="192" t="s">
        <v>1490</v>
      </c>
      <c r="AM12" s="192">
        <v>0</v>
      </c>
      <c r="AN12" s="192" t="s">
        <v>120</v>
      </c>
      <c r="AO12" s="192" t="s">
        <v>1489</v>
      </c>
      <c r="AP12" s="192">
        <v>0</v>
      </c>
      <c r="AQ12" s="192" t="s">
        <v>1487</v>
      </c>
      <c r="AR12" s="192" t="s">
        <v>1488</v>
      </c>
      <c r="AS12" s="192">
        <f>Tabla1[[#This Row],[Avance númerico o porcentual mes octubre]]</f>
        <v>1</v>
      </c>
      <c r="AT12" s="192" t="s">
        <v>1487</v>
      </c>
      <c r="AU12" s="192" t="s">
        <v>1486</v>
      </c>
      <c r="AV12" s="192">
        <v>0</v>
      </c>
      <c r="AW12" s="192" t="s">
        <v>1485</v>
      </c>
      <c r="AX12" s="192" t="s">
        <v>1484</v>
      </c>
      <c r="AY12" s="192">
        <v>1</v>
      </c>
      <c r="AZ12" s="192" t="s">
        <v>1483</v>
      </c>
      <c r="BA12" s="192" t="s">
        <v>143</v>
      </c>
      <c r="BB12" s="192">
        <v>0</v>
      </c>
      <c r="BC12" s="192" t="s">
        <v>120</v>
      </c>
      <c r="BD12" s="192" t="s">
        <v>143</v>
      </c>
      <c r="BE12" s="192">
        <v>0</v>
      </c>
      <c r="BF12" s="192" t="s">
        <v>120</v>
      </c>
    </row>
    <row r="13" spans="1:58" ht="195" x14ac:dyDescent="0.25">
      <c r="A13" s="260" t="s">
        <v>1154</v>
      </c>
      <c r="B13" s="259" t="s">
        <v>1153</v>
      </c>
      <c r="C13" s="251" t="s">
        <v>1152</v>
      </c>
      <c r="D13" s="256" t="s">
        <v>1151</v>
      </c>
      <c r="E13" s="271" t="s">
        <v>1298</v>
      </c>
      <c r="F13" s="205" t="s">
        <v>790</v>
      </c>
      <c r="G13" s="199" t="s">
        <v>25</v>
      </c>
      <c r="H13" s="199" t="s">
        <v>1297</v>
      </c>
      <c r="I13" s="199" t="s">
        <v>788</v>
      </c>
      <c r="J13" s="199" t="s">
        <v>1429</v>
      </c>
      <c r="K13" s="259" t="s">
        <v>1428</v>
      </c>
      <c r="L13" s="199" t="s">
        <v>120</v>
      </c>
      <c r="M13" s="199" t="s">
        <v>1482</v>
      </c>
      <c r="N13" s="228">
        <v>250</v>
      </c>
      <c r="O13" s="182">
        <f>Tabla1[[#This Row],[Avance Acumulado númerico o Porcentaje de la Actividad]]/Tabla1[[#This Row],[Meta 2022
 de la Actividad ó Meta anual]]</f>
        <v>1.86</v>
      </c>
      <c r="P13" s="181">
        <v>0.25</v>
      </c>
      <c r="Q13" s="181">
        <f>Tabla1[[#This Row],[Peso Porcentual de la Actividad en relación con la Meta ]]/Tabla1[[#This Row],[Avance Porcentual Acumulado (Indicador)]]</f>
        <v>0.13440860215053763</v>
      </c>
      <c r="R13" s="199" t="s">
        <v>1481</v>
      </c>
      <c r="S13" s="281"/>
      <c r="T13" s="199" t="s">
        <v>140</v>
      </c>
      <c r="U13" s="179" t="s">
        <v>173</v>
      </c>
      <c r="V13" s="179">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septiembre]]+Tabla1[[#This Row],[Avance númerico o porcentual mes octubre]]+Tabla1[[#This Row],[Avance númerico o porcentual mes noviembre]]+Tabla1[[#This Row],[Avance númerico o porcentual mes diciembre]]</f>
        <v>465</v>
      </c>
      <c r="W13" s="258" t="s">
        <v>120</v>
      </c>
      <c r="X13" s="179">
        <v>8</v>
      </c>
      <c r="Y13" s="179" t="s">
        <v>1480</v>
      </c>
      <c r="Z13" s="192" t="s">
        <v>120</v>
      </c>
      <c r="AA13" s="192">
        <v>21</v>
      </c>
      <c r="AB13" s="192" t="s">
        <v>1480</v>
      </c>
      <c r="AC13" s="192" t="s">
        <v>120</v>
      </c>
      <c r="AD13" s="192">
        <v>63</v>
      </c>
      <c r="AE13" s="192" t="s">
        <v>1480</v>
      </c>
      <c r="AF13" s="192" t="s">
        <v>120</v>
      </c>
      <c r="AG13" s="192">
        <v>46</v>
      </c>
      <c r="AH13" s="192" t="s">
        <v>1479</v>
      </c>
      <c r="AI13" s="192" t="s">
        <v>120</v>
      </c>
      <c r="AJ13" s="192">
        <v>18</v>
      </c>
      <c r="AK13" s="192" t="s">
        <v>1479</v>
      </c>
      <c r="AL13" s="192" t="s">
        <v>120</v>
      </c>
      <c r="AM13" s="192">
        <v>33</v>
      </c>
      <c r="AN13" s="192" t="s">
        <v>1479</v>
      </c>
      <c r="AO13" s="218" t="s">
        <v>1478</v>
      </c>
      <c r="AP13" s="192">
        <v>56</v>
      </c>
      <c r="AQ13" s="192" t="s">
        <v>1476</v>
      </c>
      <c r="AR13" s="218" t="s">
        <v>1477</v>
      </c>
      <c r="AS13" s="192">
        <v>36</v>
      </c>
      <c r="AT13" s="192" t="s">
        <v>1476</v>
      </c>
      <c r="AU13" s="218" t="s">
        <v>1475</v>
      </c>
      <c r="AV13" s="192">
        <v>76</v>
      </c>
      <c r="AW13" s="192" t="s">
        <v>1474</v>
      </c>
      <c r="AX13" s="218" t="s">
        <v>1473</v>
      </c>
      <c r="AY13" s="192">
        <v>58</v>
      </c>
      <c r="AZ13" s="192" t="s">
        <v>1472</v>
      </c>
      <c r="BA13" s="218" t="s">
        <v>1471</v>
      </c>
      <c r="BB13" s="192">
        <v>31</v>
      </c>
      <c r="BC13" s="192" t="s">
        <v>1470</v>
      </c>
      <c r="BD13" s="218" t="s">
        <v>1469</v>
      </c>
      <c r="BE13" s="192">
        <v>19</v>
      </c>
      <c r="BF13" s="192" t="s">
        <v>1468</v>
      </c>
    </row>
    <row r="14" spans="1:58" ht="150" x14ac:dyDescent="0.25">
      <c r="A14" s="260" t="s">
        <v>1154</v>
      </c>
      <c r="B14" s="259" t="s">
        <v>1153</v>
      </c>
      <c r="C14" s="251" t="s">
        <v>1152</v>
      </c>
      <c r="D14" s="256" t="s">
        <v>1151</v>
      </c>
      <c r="E14" s="271" t="s">
        <v>1298</v>
      </c>
      <c r="F14" s="205" t="s">
        <v>790</v>
      </c>
      <c r="G14" s="199" t="s">
        <v>25</v>
      </c>
      <c r="H14" s="199" t="s">
        <v>1297</v>
      </c>
      <c r="I14" s="199" t="s">
        <v>788</v>
      </c>
      <c r="J14" s="199" t="s">
        <v>1429</v>
      </c>
      <c r="K14" s="259" t="s">
        <v>1428</v>
      </c>
      <c r="L14" s="199">
        <v>50</v>
      </c>
      <c r="M14" s="199" t="s">
        <v>1467</v>
      </c>
      <c r="N14" s="269">
        <v>59</v>
      </c>
      <c r="O14" s="182">
        <f>Tabla1[[#This Row],[Avance Acumulado númerico o Porcentaje de la Actividad]]/Tabla1[[#This Row],[Meta 2022
 de la Actividad ó Meta anual]]</f>
        <v>1</v>
      </c>
      <c r="P14" s="181">
        <v>0.3</v>
      </c>
      <c r="Q14" s="181">
        <f>Tabla1[[#This Row],[Peso Porcentual de la Actividad en relación con la Meta ]]/Tabla1[[#This Row],[Avance Porcentual Acumulado (Indicador)]]</f>
        <v>0.3</v>
      </c>
      <c r="R14" s="199" t="s">
        <v>1466</v>
      </c>
      <c r="S14" s="281"/>
      <c r="T14" s="199" t="s">
        <v>140</v>
      </c>
      <c r="U14" s="179" t="s">
        <v>173</v>
      </c>
      <c r="V14" s="179">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septiembre]]+Tabla1[[#This Row],[Avance númerico o porcentual mes octubre]]+Tabla1[[#This Row],[Avance númerico o porcentual mes noviembre]]+Tabla1[[#This Row],[Avance númerico o porcentual mes diciembre]]</f>
        <v>59</v>
      </c>
      <c r="W14" s="179" t="s">
        <v>120</v>
      </c>
      <c r="X14" s="179">
        <v>0</v>
      </c>
      <c r="Y14" s="179"/>
      <c r="Z14" s="192" t="s">
        <v>120</v>
      </c>
      <c r="AA14" s="192">
        <v>13</v>
      </c>
      <c r="AB14" s="192" t="s">
        <v>120</v>
      </c>
      <c r="AC14" s="192" t="s">
        <v>120</v>
      </c>
      <c r="AD14" s="192">
        <v>1</v>
      </c>
      <c r="AE14" s="192" t="s">
        <v>1465</v>
      </c>
      <c r="AF14" s="192" t="s">
        <v>120</v>
      </c>
      <c r="AG14" s="192">
        <v>2</v>
      </c>
      <c r="AH14" s="192" t="s">
        <v>1464</v>
      </c>
      <c r="AI14" s="192" t="s">
        <v>120</v>
      </c>
      <c r="AJ14" s="192">
        <v>4</v>
      </c>
      <c r="AK14" s="192" t="s">
        <v>1462</v>
      </c>
      <c r="AL14" s="192" t="s">
        <v>120</v>
      </c>
      <c r="AM14" s="192">
        <v>6</v>
      </c>
      <c r="AN14" s="192" t="s">
        <v>1462</v>
      </c>
      <c r="AO14" s="192" t="s">
        <v>1463</v>
      </c>
      <c r="AP14" s="192">
        <v>9</v>
      </c>
      <c r="AQ14" s="192" t="s">
        <v>1462</v>
      </c>
      <c r="AR14" s="192" t="s">
        <v>1461</v>
      </c>
      <c r="AS14" s="221">
        <v>3</v>
      </c>
      <c r="AT14" s="192" t="s">
        <v>1460</v>
      </c>
      <c r="AU14" s="192" t="s">
        <v>1459</v>
      </c>
      <c r="AV14" s="221">
        <v>10</v>
      </c>
      <c r="AW14" s="192" t="s">
        <v>1458</v>
      </c>
      <c r="AX14" s="192" t="s">
        <v>1457</v>
      </c>
      <c r="AY14" s="221">
        <v>5</v>
      </c>
      <c r="AZ14" s="192" t="s">
        <v>1456</v>
      </c>
      <c r="BA14" s="192" t="s">
        <v>1455</v>
      </c>
      <c r="BB14" s="221">
        <v>6</v>
      </c>
      <c r="BC14" s="192" t="s">
        <v>1454</v>
      </c>
      <c r="BD14" s="192" t="s">
        <v>1453</v>
      </c>
      <c r="BE14" s="221">
        <v>0</v>
      </c>
      <c r="BF14" s="192" t="s">
        <v>120</v>
      </c>
    </row>
    <row r="15" spans="1:58" ht="345" x14ac:dyDescent="0.25">
      <c r="A15" s="260" t="s">
        <v>1154</v>
      </c>
      <c r="B15" s="259" t="s">
        <v>1153</v>
      </c>
      <c r="C15" s="251" t="s">
        <v>1152</v>
      </c>
      <c r="D15" s="256" t="s">
        <v>1151</v>
      </c>
      <c r="E15" s="271" t="s">
        <v>1298</v>
      </c>
      <c r="F15" s="205" t="s">
        <v>790</v>
      </c>
      <c r="G15" s="199" t="s">
        <v>25</v>
      </c>
      <c r="H15" s="199" t="s">
        <v>1297</v>
      </c>
      <c r="I15" s="199" t="s">
        <v>788</v>
      </c>
      <c r="J15" s="199" t="s">
        <v>1429</v>
      </c>
      <c r="K15" s="259" t="s">
        <v>1428</v>
      </c>
      <c r="L15" s="199" t="s">
        <v>120</v>
      </c>
      <c r="M15" s="199" t="s">
        <v>1452</v>
      </c>
      <c r="N15" s="199">
        <v>1</v>
      </c>
      <c r="O15" s="182">
        <f>Tabla1[[#This Row],[Avance Acumulado númerico o Porcentaje de la Actividad]]/Tabla1[[#This Row],[Meta 2022
 de la Actividad ó Meta anual]]</f>
        <v>0.5</v>
      </c>
      <c r="P15" s="181">
        <v>0.15</v>
      </c>
      <c r="Q15" s="181">
        <f>Tabla1[[#This Row],[Peso Porcentual de la Actividad en relación con la Meta ]]/Tabla1[[#This Row],[Avance Porcentual Acumulado (Indicador)]]</f>
        <v>0.3</v>
      </c>
      <c r="R15" s="199" t="s">
        <v>1451</v>
      </c>
      <c r="S15" s="281"/>
      <c r="T15" s="199" t="s">
        <v>140</v>
      </c>
      <c r="U15" s="179" t="s">
        <v>173</v>
      </c>
      <c r="V15" s="179">
        <f>Tabla1[[#This Row],[Avance númerico o porcentual mes enero]]+Tabla1[[#This Row],[Avance númerico o porcentual mes diciembre]]</f>
        <v>0.5</v>
      </c>
      <c r="W15" s="179" t="s">
        <v>1450</v>
      </c>
      <c r="X15" s="179">
        <v>0</v>
      </c>
      <c r="Y15" s="179"/>
      <c r="Z15" s="192" t="s">
        <v>1449</v>
      </c>
      <c r="AA15" s="192">
        <v>0</v>
      </c>
      <c r="AB15" s="192" t="s">
        <v>120</v>
      </c>
      <c r="AC15" s="192" t="s">
        <v>1448</v>
      </c>
      <c r="AD15" s="192">
        <v>0</v>
      </c>
      <c r="AE15" s="192" t="s">
        <v>120</v>
      </c>
      <c r="AF15" s="192" t="s">
        <v>1447</v>
      </c>
      <c r="AG15" s="192">
        <v>0</v>
      </c>
      <c r="AH15" s="192" t="s">
        <v>120</v>
      </c>
      <c r="AI15" s="192" t="s">
        <v>1447</v>
      </c>
      <c r="AJ15" s="192">
        <v>0</v>
      </c>
      <c r="AK15" s="192" t="s">
        <v>120</v>
      </c>
      <c r="AL15" s="192" t="s">
        <v>1446</v>
      </c>
      <c r="AM15" s="192">
        <v>0</v>
      </c>
      <c r="AN15" s="192" t="s">
        <v>120</v>
      </c>
      <c r="AO15" s="192" t="s">
        <v>1445</v>
      </c>
      <c r="AP15" s="192">
        <v>0</v>
      </c>
      <c r="AQ15" s="192" t="s">
        <v>120</v>
      </c>
      <c r="AR15" s="192" t="s">
        <v>1444</v>
      </c>
      <c r="AS15" s="192">
        <v>0</v>
      </c>
      <c r="AT15" s="192" t="s">
        <v>120</v>
      </c>
      <c r="AU15" s="192" t="s">
        <v>1443</v>
      </c>
      <c r="AV15" s="192">
        <v>0</v>
      </c>
      <c r="AW15" s="192" t="s">
        <v>120</v>
      </c>
      <c r="AX15" s="192" t="s">
        <v>1442</v>
      </c>
      <c r="AY15" s="192">
        <v>0</v>
      </c>
      <c r="AZ15" s="192" t="s">
        <v>1441</v>
      </c>
      <c r="BA15" s="192" t="s">
        <v>1440</v>
      </c>
      <c r="BB15" s="224">
        <v>0.08</v>
      </c>
      <c r="BC15" s="221" t="s">
        <v>1439</v>
      </c>
      <c r="BD15" s="192" t="s">
        <v>1438</v>
      </c>
      <c r="BE15" s="224">
        <v>0.5</v>
      </c>
      <c r="BF15" s="221" t="s">
        <v>1437</v>
      </c>
    </row>
    <row r="16" spans="1:58" ht="390" x14ac:dyDescent="0.25">
      <c r="A16" s="260" t="s">
        <v>1154</v>
      </c>
      <c r="B16" s="259" t="s">
        <v>1153</v>
      </c>
      <c r="C16" s="251" t="s">
        <v>1152</v>
      </c>
      <c r="D16" s="256" t="s">
        <v>1151</v>
      </c>
      <c r="E16" s="271" t="s">
        <v>1298</v>
      </c>
      <c r="F16" s="205" t="s">
        <v>790</v>
      </c>
      <c r="G16" s="199" t="s">
        <v>25</v>
      </c>
      <c r="H16" s="199" t="s">
        <v>1297</v>
      </c>
      <c r="I16" s="199" t="s">
        <v>788</v>
      </c>
      <c r="J16" s="199" t="s">
        <v>1429</v>
      </c>
      <c r="K16" s="259" t="s">
        <v>1428</v>
      </c>
      <c r="L16" s="199" t="s">
        <v>120</v>
      </c>
      <c r="M16" s="199" t="s">
        <v>1436</v>
      </c>
      <c r="N16" s="199">
        <v>1</v>
      </c>
      <c r="O16" s="182">
        <f>Tabla1[[#This Row],[Avance Acumulado númerico o Porcentaje de la Actividad]]/Tabla1[[#This Row],[Meta 2022
 de la Actividad ó Meta anual]]</f>
        <v>1</v>
      </c>
      <c r="P16" s="181">
        <v>0.1</v>
      </c>
      <c r="Q16" s="181">
        <f>Tabla1[[#This Row],[Peso Porcentual de la Actividad en relación con la Meta ]]/Tabla1[[#This Row],[Avance Porcentual Acumulado (Indicador)]]</f>
        <v>0.1</v>
      </c>
      <c r="R16" s="199" t="s">
        <v>1426</v>
      </c>
      <c r="S16" s="281"/>
      <c r="T16" s="199" t="s">
        <v>140</v>
      </c>
      <c r="U16" s="179" t="s">
        <v>430</v>
      </c>
      <c r="V16" s="179">
        <f>Tabla1[[#This Row],[Avance númerico o porcentual mes enero]]+Tabla1[[#This Row],[Avance númerico o porcentual mes junio]]</f>
        <v>1</v>
      </c>
      <c r="W16" s="179" t="s">
        <v>1425</v>
      </c>
      <c r="X16" s="179">
        <v>0</v>
      </c>
      <c r="Y16" s="179"/>
      <c r="Z16" s="192" t="s">
        <v>1435</v>
      </c>
      <c r="AA16" s="192">
        <v>0</v>
      </c>
      <c r="AB16" s="192" t="s">
        <v>120</v>
      </c>
      <c r="AC16" s="192" t="s">
        <v>1434</v>
      </c>
      <c r="AD16" s="192">
        <v>0</v>
      </c>
      <c r="AE16" s="192" t="s">
        <v>120</v>
      </c>
      <c r="AF16" s="192" t="s">
        <v>1433</v>
      </c>
      <c r="AG16" s="192">
        <v>0</v>
      </c>
      <c r="AH16" s="192" t="s">
        <v>120</v>
      </c>
      <c r="AI16" s="192" t="s">
        <v>1432</v>
      </c>
      <c r="AJ16" s="192">
        <v>0</v>
      </c>
      <c r="AK16" s="192" t="s">
        <v>120</v>
      </c>
      <c r="AL16" s="192" t="s">
        <v>1431</v>
      </c>
      <c r="AM16" s="192">
        <v>1</v>
      </c>
      <c r="AN16" s="192" t="s">
        <v>1430</v>
      </c>
      <c r="AO16" s="192" t="s">
        <v>143</v>
      </c>
      <c r="AP16" s="192">
        <v>0</v>
      </c>
      <c r="AQ16" s="192" t="s">
        <v>120</v>
      </c>
      <c r="AR16" s="192" t="s">
        <v>143</v>
      </c>
      <c r="AS16" s="192">
        <v>0</v>
      </c>
      <c r="AT16" s="192" t="s">
        <v>120</v>
      </c>
      <c r="AU16" s="192" t="s">
        <v>143</v>
      </c>
      <c r="AV16" s="192">
        <v>0</v>
      </c>
      <c r="AW16" s="192" t="s">
        <v>120</v>
      </c>
      <c r="AX16" s="192" t="s">
        <v>143</v>
      </c>
      <c r="AY16" s="192">
        <v>0</v>
      </c>
      <c r="AZ16" s="192" t="s">
        <v>120</v>
      </c>
      <c r="BA16" s="192" t="s">
        <v>143</v>
      </c>
      <c r="BB16" s="192">
        <v>0</v>
      </c>
      <c r="BC16" s="192" t="s">
        <v>120</v>
      </c>
      <c r="BD16" s="192" t="s">
        <v>143</v>
      </c>
      <c r="BE16" s="192">
        <v>0</v>
      </c>
      <c r="BF16" s="192" t="s">
        <v>120</v>
      </c>
    </row>
    <row r="17" spans="1:58" ht="375" x14ac:dyDescent="0.25">
      <c r="A17" s="260" t="s">
        <v>1154</v>
      </c>
      <c r="B17" s="259" t="s">
        <v>1153</v>
      </c>
      <c r="C17" s="251" t="s">
        <v>1152</v>
      </c>
      <c r="D17" s="256" t="s">
        <v>1151</v>
      </c>
      <c r="E17" s="271" t="s">
        <v>1298</v>
      </c>
      <c r="F17" s="205" t="s">
        <v>790</v>
      </c>
      <c r="G17" s="199" t="s">
        <v>25</v>
      </c>
      <c r="H17" s="199" t="s">
        <v>1297</v>
      </c>
      <c r="I17" s="199" t="s">
        <v>788</v>
      </c>
      <c r="J17" s="199" t="s">
        <v>1429</v>
      </c>
      <c r="K17" s="259" t="s">
        <v>1428</v>
      </c>
      <c r="L17" s="199" t="s">
        <v>120</v>
      </c>
      <c r="M17" s="199" t="s">
        <v>1427</v>
      </c>
      <c r="N17" s="199">
        <v>1</v>
      </c>
      <c r="O17" s="182">
        <f>Tabla1[[#This Row],[Avance Acumulado númerico o Porcentaje de la Actividad]]/Tabla1[[#This Row],[Meta 2022
 de la Actividad ó Meta anual]]</f>
        <v>0.5</v>
      </c>
      <c r="P17" s="181">
        <v>0.1</v>
      </c>
      <c r="Q17" s="181">
        <f>Tabla1[[#This Row],[Peso Porcentual de la Actividad en relación con la Meta ]]/Tabla1[[#This Row],[Avance Porcentual Acumulado (Indicador)]]</f>
        <v>0.2</v>
      </c>
      <c r="R17" s="199" t="s">
        <v>1426</v>
      </c>
      <c r="S17" s="281"/>
      <c r="T17" s="199" t="s">
        <v>140</v>
      </c>
      <c r="U17" s="179" t="s">
        <v>173</v>
      </c>
      <c r="V17" s="179">
        <f>Tabla1[[#This Row],[Avance númerico o porcentual mes diciembre]]</f>
        <v>0.5</v>
      </c>
      <c r="W17" s="179" t="s">
        <v>1425</v>
      </c>
      <c r="X17" s="179">
        <v>0</v>
      </c>
      <c r="Y17" s="179"/>
      <c r="Z17" s="192" t="s">
        <v>1424</v>
      </c>
      <c r="AA17" s="192">
        <v>0</v>
      </c>
      <c r="AB17" s="192" t="s">
        <v>120</v>
      </c>
      <c r="AC17" s="192" t="s">
        <v>1424</v>
      </c>
      <c r="AD17" s="192">
        <v>0</v>
      </c>
      <c r="AE17" s="192" t="s">
        <v>120</v>
      </c>
      <c r="AF17" s="192" t="s">
        <v>1422</v>
      </c>
      <c r="AG17" s="192">
        <v>0</v>
      </c>
      <c r="AH17" s="192" t="s">
        <v>120</v>
      </c>
      <c r="AI17" s="192" t="s">
        <v>1422</v>
      </c>
      <c r="AJ17" s="192">
        <v>0</v>
      </c>
      <c r="AK17" s="192" t="s">
        <v>120</v>
      </c>
      <c r="AL17" s="192" t="s">
        <v>1423</v>
      </c>
      <c r="AM17" s="192">
        <v>0</v>
      </c>
      <c r="AN17" s="192" t="s">
        <v>120</v>
      </c>
      <c r="AO17" s="192" t="s">
        <v>1422</v>
      </c>
      <c r="AP17" s="192">
        <v>0</v>
      </c>
      <c r="AQ17" s="192" t="s">
        <v>120</v>
      </c>
      <c r="AR17" s="192" t="s">
        <v>1422</v>
      </c>
      <c r="AS17" s="192">
        <v>0</v>
      </c>
      <c r="AT17" s="192" t="s">
        <v>120</v>
      </c>
      <c r="AU17" s="192" t="s">
        <v>1421</v>
      </c>
      <c r="AV17" s="192">
        <v>0</v>
      </c>
      <c r="AW17" s="192" t="s">
        <v>120</v>
      </c>
      <c r="AX17" s="192" t="s">
        <v>1420</v>
      </c>
      <c r="AY17" s="192">
        <v>0</v>
      </c>
      <c r="AZ17" s="192" t="s">
        <v>1418</v>
      </c>
      <c r="BA17" s="192" t="s">
        <v>1419</v>
      </c>
      <c r="BB17" s="224">
        <v>0.08</v>
      </c>
      <c r="BC17" s="221" t="s">
        <v>1418</v>
      </c>
      <c r="BD17" s="192" t="s">
        <v>1417</v>
      </c>
      <c r="BE17" s="280">
        <v>0.5</v>
      </c>
      <c r="BF17" s="221" t="s">
        <v>1416</v>
      </c>
    </row>
    <row r="18" spans="1:58" ht="405" x14ac:dyDescent="0.25">
      <c r="A18" s="260" t="s">
        <v>1154</v>
      </c>
      <c r="B18" s="259" t="s">
        <v>1153</v>
      </c>
      <c r="C18" s="251" t="s">
        <v>1152</v>
      </c>
      <c r="D18" s="256" t="s">
        <v>1151</v>
      </c>
      <c r="E18" s="271" t="s">
        <v>1298</v>
      </c>
      <c r="F18" s="205" t="s">
        <v>790</v>
      </c>
      <c r="G18" s="199" t="s">
        <v>25</v>
      </c>
      <c r="H18" s="199" t="s">
        <v>1297</v>
      </c>
      <c r="I18" s="199" t="s">
        <v>788</v>
      </c>
      <c r="J18" s="199" t="s">
        <v>787</v>
      </c>
      <c r="K18" s="251" t="s">
        <v>67</v>
      </c>
      <c r="L18" s="199">
        <v>5</v>
      </c>
      <c r="M18" s="199" t="s">
        <v>1415</v>
      </c>
      <c r="N18" s="201">
        <v>5</v>
      </c>
      <c r="O18" s="182">
        <f>Tabla1[[#This Row],[Avance Acumulado númerico o Porcentaje de la Actividad]]/Tabla1[[#This Row],[Meta 2022
 de la Actividad ó Meta anual]]</f>
        <v>0.8</v>
      </c>
      <c r="P18" s="181">
        <v>0.35</v>
      </c>
      <c r="Q18" s="181">
        <f>Tabla1[[#This Row],[Peso Porcentual de la Actividad en relación con la Meta ]]/Tabla1[[#This Row],[Avance Porcentual Acumulado (Indicador)]]</f>
        <v>0.43749999999999994</v>
      </c>
      <c r="R18" s="199" t="s">
        <v>1414</v>
      </c>
      <c r="S18" s="250">
        <v>61338676</v>
      </c>
      <c r="T18" s="199" t="s">
        <v>1413</v>
      </c>
      <c r="U18" s="179" t="s">
        <v>173</v>
      </c>
      <c r="V18" s="179">
        <f>Tabla1[[#This Row],[Avance númerico o porcentual mes enero]]+Tabla1[[#This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f>
        <v>4</v>
      </c>
      <c r="W18" s="179"/>
      <c r="X18" s="179"/>
      <c r="Y18" s="179"/>
      <c r="Z18" s="192" t="s">
        <v>1412</v>
      </c>
      <c r="AA18" s="192">
        <v>0</v>
      </c>
      <c r="AB18" s="192" t="s">
        <v>120</v>
      </c>
      <c r="AC18" s="192" t="s">
        <v>1411</v>
      </c>
      <c r="AD18" s="192">
        <v>2</v>
      </c>
      <c r="AE18" s="192" t="s">
        <v>1410</v>
      </c>
      <c r="AF18" s="192" t="s">
        <v>1409</v>
      </c>
      <c r="AG18" s="192">
        <v>0</v>
      </c>
      <c r="AH18" s="192" t="s">
        <v>1408</v>
      </c>
      <c r="AI18" s="192" t="s">
        <v>1407</v>
      </c>
      <c r="AJ18" s="192">
        <v>0</v>
      </c>
      <c r="AK18" s="192" t="s">
        <v>1406</v>
      </c>
      <c r="AL18" s="192" t="s">
        <v>1405</v>
      </c>
      <c r="AM18" s="192">
        <v>1</v>
      </c>
      <c r="AN18" s="192" t="s">
        <v>1404</v>
      </c>
      <c r="AO18" s="254" t="s">
        <v>1403</v>
      </c>
      <c r="AP18" s="192">
        <v>0</v>
      </c>
      <c r="AQ18" s="192" t="s">
        <v>1402</v>
      </c>
      <c r="AR18" s="225" t="s">
        <v>1401</v>
      </c>
      <c r="AS18" s="192">
        <v>1</v>
      </c>
      <c r="AT18" s="192" t="s">
        <v>1400</v>
      </c>
      <c r="AU18" s="225" t="s">
        <v>1399</v>
      </c>
      <c r="AV18" s="221">
        <v>0</v>
      </c>
      <c r="AW18" s="221" t="s">
        <v>1398</v>
      </c>
      <c r="AX18" s="225" t="s">
        <v>1397</v>
      </c>
      <c r="AY18" s="221">
        <v>1</v>
      </c>
      <c r="AZ18" s="221" t="s">
        <v>1396</v>
      </c>
      <c r="BA18" s="225" t="s">
        <v>1395</v>
      </c>
      <c r="BB18" s="221">
        <v>3</v>
      </c>
      <c r="BC18" s="221" t="s">
        <v>1394</v>
      </c>
      <c r="BD18" s="225" t="s">
        <v>1393</v>
      </c>
      <c r="BE18" s="221">
        <v>2</v>
      </c>
      <c r="BF18" s="221" t="s">
        <v>1392</v>
      </c>
    </row>
    <row r="19" spans="1:58" ht="204.75" customHeight="1" x14ac:dyDescent="0.25">
      <c r="A19" s="260" t="s">
        <v>1154</v>
      </c>
      <c r="B19" s="259" t="s">
        <v>1153</v>
      </c>
      <c r="C19" s="251" t="s">
        <v>1152</v>
      </c>
      <c r="D19" s="256" t="s">
        <v>1151</v>
      </c>
      <c r="E19" s="271" t="s">
        <v>1298</v>
      </c>
      <c r="F19" s="205" t="s">
        <v>790</v>
      </c>
      <c r="G19" s="199" t="s">
        <v>25</v>
      </c>
      <c r="H19" s="199" t="s">
        <v>1297</v>
      </c>
      <c r="I19" s="199" t="s">
        <v>788</v>
      </c>
      <c r="J19" s="199" t="s">
        <v>787</v>
      </c>
      <c r="K19" s="251" t="s">
        <v>67</v>
      </c>
      <c r="L19" s="199" t="s">
        <v>120</v>
      </c>
      <c r="M19" s="199" t="s">
        <v>1391</v>
      </c>
      <c r="N19" s="199">
        <v>20</v>
      </c>
      <c r="O19" s="182">
        <f>Tabla1[[#This Row],[Avance Acumulado númerico o Porcentaje de la Actividad]]/Tabla1[[#This Row],[Meta 2022
 de la Actividad ó Meta anual]]</f>
        <v>1</v>
      </c>
      <c r="P19" s="181">
        <v>0.15</v>
      </c>
      <c r="Q19" s="181">
        <f>Tabla1[[#This Row],[Peso Porcentual de la Actividad en relación con la Meta ]]/Tabla1[[#This Row],[Avance Porcentual Acumulado (Indicador)]]</f>
        <v>0.15</v>
      </c>
      <c r="R19" s="199" t="s">
        <v>1390</v>
      </c>
      <c r="S19" s="250"/>
      <c r="T19" s="199" t="s">
        <v>140</v>
      </c>
      <c r="U19" s="179" t="s">
        <v>173</v>
      </c>
      <c r="V19" s="179">
        <f>Tabla1[[#This Row],[Avance númerico o porcentual mes junio]]</f>
        <v>20</v>
      </c>
      <c r="W19" s="179"/>
      <c r="X19" s="179"/>
      <c r="Y19" s="179"/>
      <c r="Z19" s="192" t="s">
        <v>1389</v>
      </c>
      <c r="AA19" s="192">
        <v>0</v>
      </c>
      <c r="AB19" s="192" t="s">
        <v>1388</v>
      </c>
      <c r="AC19" s="192" t="s">
        <v>1387</v>
      </c>
      <c r="AD19" s="192">
        <v>22</v>
      </c>
      <c r="AE19" s="192" t="s">
        <v>1386</v>
      </c>
      <c r="AF19" s="192" t="s">
        <v>1385</v>
      </c>
      <c r="AG19" s="192">
        <v>29</v>
      </c>
      <c r="AH19" s="192" t="s">
        <v>1384</v>
      </c>
      <c r="AI19" s="192" t="s">
        <v>1383</v>
      </c>
      <c r="AJ19" s="192">
        <v>0</v>
      </c>
      <c r="AK19" s="192" t="s">
        <v>1382</v>
      </c>
      <c r="AL19" s="192" t="s">
        <v>1381</v>
      </c>
      <c r="AM19" s="192">
        <v>20</v>
      </c>
      <c r="AN19" s="192" t="s">
        <v>1380</v>
      </c>
      <c r="AO19" s="192" t="s">
        <v>1379</v>
      </c>
      <c r="AP19" s="192">
        <v>0</v>
      </c>
      <c r="AQ19" s="189"/>
      <c r="AR19" s="221" t="s">
        <v>1378</v>
      </c>
      <c r="AS19" s="192">
        <v>0</v>
      </c>
      <c r="AT19" s="192" t="s">
        <v>1377</v>
      </c>
      <c r="AU19" s="221" t="s">
        <v>1376</v>
      </c>
      <c r="AV19" s="192">
        <f>Tabla1[[#This Row],[Avance númerico o porcentual mes octubre]]</f>
        <v>20</v>
      </c>
      <c r="AW19" s="192"/>
      <c r="AX19" s="221" t="s">
        <v>1375</v>
      </c>
      <c r="AY19" s="192">
        <v>20</v>
      </c>
      <c r="AZ19" s="192" t="s">
        <v>1374</v>
      </c>
      <c r="BA19" s="221" t="s">
        <v>871</v>
      </c>
      <c r="BB19" s="192">
        <v>0</v>
      </c>
      <c r="BC19" s="192" t="s">
        <v>120</v>
      </c>
      <c r="BD19" s="221" t="s">
        <v>871</v>
      </c>
      <c r="BE19" s="192">
        <v>0</v>
      </c>
      <c r="BF19" s="192" t="s">
        <v>120</v>
      </c>
    </row>
    <row r="20" spans="1:58" ht="225" x14ac:dyDescent="0.25">
      <c r="A20" s="260" t="s">
        <v>1154</v>
      </c>
      <c r="B20" s="259" t="s">
        <v>1153</v>
      </c>
      <c r="C20" s="251" t="s">
        <v>1152</v>
      </c>
      <c r="D20" s="256" t="s">
        <v>1151</v>
      </c>
      <c r="E20" s="271" t="s">
        <v>1298</v>
      </c>
      <c r="F20" s="205" t="s">
        <v>790</v>
      </c>
      <c r="G20" s="199" t="s">
        <v>25</v>
      </c>
      <c r="H20" s="199" t="s">
        <v>1297</v>
      </c>
      <c r="I20" s="199" t="s">
        <v>788</v>
      </c>
      <c r="J20" s="199" t="s">
        <v>787</v>
      </c>
      <c r="K20" s="251" t="s">
        <v>67</v>
      </c>
      <c r="L20" s="199" t="s">
        <v>120</v>
      </c>
      <c r="M20" s="199" t="s">
        <v>1373</v>
      </c>
      <c r="N20" s="199">
        <v>5</v>
      </c>
      <c r="O20" s="182">
        <f>Tabla1[[#This Row],[Avance Acumulado númerico o Porcentaje de la Actividad]]/Tabla1[[#This Row],[Meta 2022
 de la Actividad ó Meta anual]]</f>
        <v>2</v>
      </c>
      <c r="P20" s="181">
        <v>0.15</v>
      </c>
      <c r="Q20" s="181">
        <f>Tabla1[[#This Row],[Peso Porcentual de la Actividad en relación con la Meta ]]/Tabla1[[#This Row],[Avance Porcentual Acumulado (Indicador)]]</f>
        <v>7.4999999999999997E-2</v>
      </c>
      <c r="R20" s="199" t="s">
        <v>1372</v>
      </c>
      <c r="S20" s="250"/>
      <c r="T20" s="199" t="s">
        <v>140</v>
      </c>
      <c r="U20" s="179" t="s">
        <v>173</v>
      </c>
      <c r="V20" s="179">
        <f>Tabla1[[#This Row],[Avance númerico o porcentual mes enero]]+Tabla1[[#This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septiembre]]+Tabla1[[#This Row],[Avance númerico o porcentual mes octubre]]</f>
        <v>10</v>
      </c>
      <c r="W20" s="179"/>
      <c r="X20" s="179"/>
      <c r="Y20" s="179"/>
      <c r="Z20" s="192" t="s">
        <v>1371</v>
      </c>
      <c r="AA20" s="192">
        <v>0</v>
      </c>
      <c r="AB20" s="192" t="s">
        <v>1370</v>
      </c>
      <c r="AC20" s="192" t="s">
        <v>1369</v>
      </c>
      <c r="AD20" s="192">
        <v>3</v>
      </c>
      <c r="AE20" s="192" t="s">
        <v>1368</v>
      </c>
      <c r="AF20" s="192" t="s">
        <v>1367</v>
      </c>
      <c r="AG20" s="192">
        <v>2</v>
      </c>
      <c r="AH20" s="192" t="s">
        <v>1366</v>
      </c>
      <c r="AI20" s="192" t="s">
        <v>1365</v>
      </c>
      <c r="AJ20" s="192">
        <v>0</v>
      </c>
      <c r="AK20" s="192" t="s">
        <v>120</v>
      </c>
      <c r="AL20" s="192" t="s">
        <v>1364</v>
      </c>
      <c r="AM20" s="192">
        <v>1</v>
      </c>
      <c r="AN20" s="192" t="s">
        <v>120</v>
      </c>
      <c r="AO20" s="192" t="s">
        <v>120</v>
      </c>
      <c r="AP20" s="192">
        <v>0</v>
      </c>
      <c r="AQ20" s="192" t="s">
        <v>120</v>
      </c>
      <c r="AR20" s="192" t="s">
        <v>893</v>
      </c>
      <c r="AS20" s="192">
        <v>0</v>
      </c>
      <c r="AT20" s="192" t="s">
        <v>120</v>
      </c>
      <c r="AU20" s="192" t="s">
        <v>1363</v>
      </c>
      <c r="AV20" s="192">
        <v>2</v>
      </c>
      <c r="AW20" s="192" t="s">
        <v>1362</v>
      </c>
      <c r="AX20" s="192" t="s">
        <v>1361</v>
      </c>
      <c r="AY20" s="192">
        <v>2</v>
      </c>
      <c r="AZ20" s="192" t="s">
        <v>1360</v>
      </c>
      <c r="BA20" s="192" t="s">
        <v>836</v>
      </c>
      <c r="BB20" s="192">
        <v>0</v>
      </c>
      <c r="BC20" s="192" t="s">
        <v>120</v>
      </c>
      <c r="BD20" s="192" t="s">
        <v>836</v>
      </c>
      <c r="BE20" s="192">
        <v>0</v>
      </c>
      <c r="BF20" s="192" t="s">
        <v>120</v>
      </c>
    </row>
    <row r="21" spans="1:58" ht="135" x14ac:dyDescent="0.25">
      <c r="A21" s="260" t="s">
        <v>1154</v>
      </c>
      <c r="B21" s="259" t="s">
        <v>1153</v>
      </c>
      <c r="C21" s="251" t="s">
        <v>1152</v>
      </c>
      <c r="D21" s="256" t="s">
        <v>1151</v>
      </c>
      <c r="E21" s="271" t="s">
        <v>1298</v>
      </c>
      <c r="F21" s="205" t="s">
        <v>790</v>
      </c>
      <c r="G21" s="199" t="s">
        <v>25</v>
      </c>
      <c r="H21" s="199" t="s">
        <v>1297</v>
      </c>
      <c r="I21" s="199" t="s">
        <v>788</v>
      </c>
      <c r="J21" s="199" t="s">
        <v>787</v>
      </c>
      <c r="K21" s="251" t="s">
        <v>67</v>
      </c>
      <c r="L21" s="199" t="s">
        <v>120</v>
      </c>
      <c r="M21" s="199" t="s">
        <v>1359</v>
      </c>
      <c r="N21" s="199">
        <v>1</v>
      </c>
      <c r="O21" s="182">
        <f>Tabla1[[#This Row],[Avance Acumulado númerico o Porcentaje de la Actividad]]/Tabla1[[#This Row],[Meta 2022
 de la Actividad ó Meta anual]]</f>
        <v>0.5</v>
      </c>
      <c r="P21" s="181">
        <v>0.15</v>
      </c>
      <c r="Q21" s="181">
        <f>Tabla1[[#This Row],[Peso Porcentual de la Actividad en relación con la Meta ]]/Tabla1[[#This Row],[Avance Porcentual Acumulado (Indicador)]]</f>
        <v>0.3</v>
      </c>
      <c r="R21" s="199" t="s">
        <v>1358</v>
      </c>
      <c r="S21" s="250"/>
      <c r="T21" s="199" t="s">
        <v>140</v>
      </c>
      <c r="U21" s="179" t="s">
        <v>173</v>
      </c>
      <c r="V21" s="179">
        <f>Tabla1[[#This Row],[Avance númerico o porcentual mes diciembre]]</f>
        <v>0.5</v>
      </c>
      <c r="W21" s="179"/>
      <c r="X21" s="179"/>
      <c r="Y21" s="179"/>
      <c r="Z21" s="192" t="s">
        <v>893</v>
      </c>
      <c r="AA21" s="192">
        <v>0</v>
      </c>
      <c r="AB21" s="192" t="s">
        <v>120</v>
      </c>
      <c r="AC21" s="192" t="s">
        <v>893</v>
      </c>
      <c r="AD21" s="192">
        <v>0</v>
      </c>
      <c r="AE21" s="192" t="s">
        <v>120</v>
      </c>
      <c r="AF21" s="192" t="s">
        <v>893</v>
      </c>
      <c r="AG21" s="192">
        <v>0</v>
      </c>
      <c r="AH21" s="192" t="s">
        <v>120</v>
      </c>
      <c r="AI21" s="192" t="s">
        <v>831</v>
      </c>
      <c r="AJ21" s="192">
        <v>0</v>
      </c>
      <c r="AK21" s="192" t="s">
        <v>120</v>
      </c>
      <c r="AL21" s="192" t="s">
        <v>1357</v>
      </c>
      <c r="AM21" s="192">
        <v>0</v>
      </c>
      <c r="AN21" s="192" t="s">
        <v>120</v>
      </c>
      <c r="AO21" s="192" t="s">
        <v>120</v>
      </c>
      <c r="AP21" s="192">
        <v>0</v>
      </c>
      <c r="AQ21" s="192" t="s">
        <v>120</v>
      </c>
      <c r="AR21" s="192" t="s">
        <v>831</v>
      </c>
      <c r="AS21" s="192">
        <v>0</v>
      </c>
      <c r="AT21" s="192" t="s">
        <v>120</v>
      </c>
      <c r="AU21" s="192" t="s">
        <v>831</v>
      </c>
      <c r="AV21" s="192">
        <v>0</v>
      </c>
      <c r="AW21" s="192" t="s">
        <v>120</v>
      </c>
      <c r="AX21" s="192" t="s">
        <v>1356</v>
      </c>
      <c r="AY21" s="192">
        <v>0</v>
      </c>
      <c r="AZ21" s="192" t="s">
        <v>1329</v>
      </c>
      <c r="BA21" s="192" t="s">
        <v>1355</v>
      </c>
      <c r="BB21" s="192">
        <v>0</v>
      </c>
      <c r="BC21" s="192" t="s">
        <v>120</v>
      </c>
      <c r="BD21" s="192" t="s">
        <v>1354</v>
      </c>
      <c r="BE21" s="224">
        <v>0.5</v>
      </c>
      <c r="BF21" s="192" t="s">
        <v>1353</v>
      </c>
    </row>
    <row r="22" spans="1:58" ht="195" x14ac:dyDescent="0.25">
      <c r="A22" s="260" t="s">
        <v>1154</v>
      </c>
      <c r="B22" s="259" t="s">
        <v>1153</v>
      </c>
      <c r="C22" s="251" t="s">
        <v>1152</v>
      </c>
      <c r="D22" s="256" t="s">
        <v>1151</v>
      </c>
      <c r="E22" s="271" t="s">
        <v>1298</v>
      </c>
      <c r="F22" s="205" t="s">
        <v>790</v>
      </c>
      <c r="G22" s="199" t="s">
        <v>25</v>
      </c>
      <c r="H22" s="199" t="s">
        <v>1297</v>
      </c>
      <c r="I22" s="199" t="s">
        <v>788</v>
      </c>
      <c r="J22" s="199" t="s">
        <v>787</v>
      </c>
      <c r="K22" s="251" t="s">
        <v>67</v>
      </c>
      <c r="L22" s="199" t="s">
        <v>120</v>
      </c>
      <c r="M22" s="199" t="s">
        <v>1352</v>
      </c>
      <c r="N22" s="199">
        <v>2</v>
      </c>
      <c r="O22" s="182">
        <f>Tabla1[[#This Row],[Avance Acumulado númerico o Porcentaje de la Actividad]]/Tabla1[[#This Row],[Meta 2022
 de la Actividad ó Meta anual]]</f>
        <v>0.5</v>
      </c>
      <c r="P22" s="181">
        <v>0.1</v>
      </c>
      <c r="Q22" s="181">
        <f>Tabla1[[#This Row],[Peso Porcentual de la Actividad en relación con la Meta ]]/Tabla1[[#This Row],[Avance Porcentual Acumulado (Indicador)]]</f>
        <v>0.2</v>
      </c>
      <c r="R22" s="199" t="s">
        <v>1351</v>
      </c>
      <c r="S22" s="250"/>
      <c r="T22" s="199" t="s">
        <v>140</v>
      </c>
      <c r="U22" s="179" t="s">
        <v>173</v>
      </c>
      <c r="V22" s="179">
        <f>Tabla1[[#This Row],[Avance númerico o porcentual mes diciembre]]</f>
        <v>1</v>
      </c>
      <c r="W22" s="179"/>
      <c r="X22" s="179"/>
      <c r="Y22" s="179"/>
      <c r="Z22" s="192" t="s">
        <v>1350</v>
      </c>
      <c r="AA22" s="192">
        <v>0</v>
      </c>
      <c r="AB22" s="192" t="s">
        <v>120</v>
      </c>
      <c r="AC22" s="192" t="s">
        <v>1349</v>
      </c>
      <c r="AD22" s="192">
        <v>1</v>
      </c>
      <c r="AE22" s="192" t="s">
        <v>120</v>
      </c>
      <c r="AF22" s="192" t="s">
        <v>1348</v>
      </c>
      <c r="AG22" s="192">
        <v>0</v>
      </c>
      <c r="AH22" s="192" t="s">
        <v>120</v>
      </c>
      <c r="AI22" s="192" t="s">
        <v>1347</v>
      </c>
      <c r="AJ22" s="192">
        <v>0</v>
      </c>
      <c r="AK22" s="192" t="s">
        <v>120</v>
      </c>
      <c r="AL22" s="192" t="s">
        <v>1346</v>
      </c>
      <c r="AM22" s="192">
        <v>1</v>
      </c>
      <c r="AN22" s="192" t="s">
        <v>1345</v>
      </c>
      <c r="AO22" s="192" t="s">
        <v>120</v>
      </c>
      <c r="AP22" s="192">
        <v>0</v>
      </c>
      <c r="AQ22" s="192" t="s">
        <v>120</v>
      </c>
      <c r="AR22" s="192" t="s">
        <v>1344</v>
      </c>
      <c r="AS22" s="192">
        <v>0</v>
      </c>
      <c r="AT22" s="192" t="s">
        <v>120</v>
      </c>
      <c r="AU22" s="192" t="s">
        <v>1343</v>
      </c>
      <c r="AV22" s="192">
        <v>0</v>
      </c>
      <c r="AW22" s="221" t="s">
        <v>1342</v>
      </c>
      <c r="AX22" s="192" t="s">
        <v>1341</v>
      </c>
      <c r="AY22" s="192">
        <v>5</v>
      </c>
      <c r="AZ22" s="221" t="s">
        <v>1339</v>
      </c>
      <c r="BA22" s="192" t="s">
        <v>1340</v>
      </c>
      <c r="BB22" s="192">
        <v>5</v>
      </c>
      <c r="BC22" s="221" t="s">
        <v>1339</v>
      </c>
      <c r="BD22" s="192" t="s">
        <v>1338</v>
      </c>
      <c r="BE22" s="192">
        <v>1</v>
      </c>
      <c r="BF22" s="221" t="s">
        <v>1337</v>
      </c>
    </row>
    <row r="23" spans="1:58" ht="193.5" customHeight="1" x14ac:dyDescent="0.25">
      <c r="A23" s="260" t="s">
        <v>1154</v>
      </c>
      <c r="B23" s="259" t="s">
        <v>1153</v>
      </c>
      <c r="C23" s="251" t="s">
        <v>1152</v>
      </c>
      <c r="D23" s="256" t="s">
        <v>1151</v>
      </c>
      <c r="E23" s="271" t="s">
        <v>1298</v>
      </c>
      <c r="F23" s="205" t="s">
        <v>790</v>
      </c>
      <c r="G23" s="199" t="s">
        <v>25</v>
      </c>
      <c r="H23" s="199" t="s">
        <v>1297</v>
      </c>
      <c r="I23" s="199" t="s">
        <v>788</v>
      </c>
      <c r="J23" s="199" t="s">
        <v>787</v>
      </c>
      <c r="K23" s="251" t="s">
        <v>67</v>
      </c>
      <c r="L23" s="199" t="s">
        <v>120</v>
      </c>
      <c r="M23" s="199" t="s">
        <v>1336</v>
      </c>
      <c r="N23" s="230">
        <v>1</v>
      </c>
      <c r="O23" s="182">
        <f>Tabla1[[#This Row],[Avance Acumulado númerico o Porcentaje de la Actividad]]/Tabla1[[#This Row],[Meta 2022
 de la Actividad ó Meta anual]]</f>
        <v>1</v>
      </c>
      <c r="P23" s="181">
        <v>0.1</v>
      </c>
      <c r="Q23" s="181">
        <f>Tabla1[[#This Row],[Peso Porcentual de la Actividad en relación con la Meta ]]/Tabla1[[#This Row],[Avance Porcentual Acumulado (Indicador)]]</f>
        <v>0.1</v>
      </c>
      <c r="R23" s="199" t="s">
        <v>1335</v>
      </c>
      <c r="S23" s="250"/>
      <c r="T23" s="199" t="s">
        <v>140</v>
      </c>
      <c r="U23" s="179" t="s">
        <v>173</v>
      </c>
      <c r="V23" s="179">
        <f>Tabla1[[#This Row],[Avance númerico o porcentual mes noviembre]]</f>
        <v>1</v>
      </c>
      <c r="W23" s="179"/>
      <c r="X23" s="179"/>
      <c r="Y23" s="179"/>
      <c r="Z23" s="192" t="s">
        <v>1334</v>
      </c>
      <c r="AA23" s="192">
        <v>0</v>
      </c>
      <c r="AB23" s="192" t="s">
        <v>120</v>
      </c>
      <c r="AC23" s="192" t="s">
        <v>893</v>
      </c>
      <c r="AD23" s="192">
        <v>0</v>
      </c>
      <c r="AE23" s="192" t="s">
        <v>120</v>
      </c>
      <c r="AF23" s="192" t="s">
        <v>893</v>
      </c>
      <c r="AG23" s="192">
        <v>0</v>
      </c>
      <c r="AH23" s="192" t="s">
        <v>120</v>
      </c>
      <c r="AI23" s="192" t="s">
        <v>893</v>
      </c>
      <c r="AJ23" s="192">
        <v>0</v>
      </c>
      <c r="AK23" s="192" t="s">
        <v>120</v>
      </c>
      <c r="AL23" s="192" t="s">
        <v>1333</v>
      </c>
      <c r="AM23" s="192">
        <v>0</v>
      </c>
      <c r="AN23" s="192" t="s">
        <v>120</v>
      </c>
      <c r="AO23" s="192" t="s">
        <v>120</v>
      </c>
      <c r="AP23" s="192">
        <v>0</v>
      </c>
      <c r="AQ23" s="192" t="s">
        <v>120</v>
      </c>
      <c r="AR23" s="192" t="s">
        <v>1332</v>
      </c>
      <c r="AS23" s="192">
        <v>0</v>
      </c>
      <c r="AT23" s="192" t="s">
        <v>120</v>
      </c>
      <c r="AU23" s="192" t="s">
        <v>1331</v>
      </c>
      <c r="AV23" s="192">
        <v>0</v>
      </c>
      <c r="AW23" s="192" t="s">
        <v>120</v>
      </c>
      <c r="AX23" s="192" t="s">
        <v>1330</v>
      </c>
      <c r="AY23" s="192">
        <v>0</v>
      </c>
      <c r="AZ23" s="192" t="s">
        <v>1329</v>
      </c>
      <c r="BA23" s="192" t="s">
        <v>1328</v>
      </c>
      <c r="BB23" s="192">
        <v>1</v>
      </c>
      <c r="BC23" s="221" t="s">
        <v>1327</v>
      </c>
      <c r="BD23" s="192" t="s">
        <v>1326</v>
      </c>
      <c r="BE23" s="192">
        <v>1</v>
      </c>
      <c r="BF23" s="221" t="s">
        <v>1325</v>
      </c>
    </row>
    <row r="24" spans="1:58" ht="120" x14ac:dyDescent="0.25">
      <c r="A24" s="206" t="s">
        <v>133</v>
      </c>
      <c r="B24" s="205" t="s">
        <v>132</v>
      </c>
      <c r="C24" s="204" t="s">
        <v>131</v>
      </c>
      <c r="D24" s="203" t="s">
        <v>130</v>
      </c>
      <c r="E24" s="202" t="s">
        <v>129</v>
      </c>
      <c r="F24" s="201" t="s">
        <v>128</v>
      </c>
      <c r="G24" s="199" t="s">
        <v>95</v>
      </c>
      <c r="H24" s="199" t="s">
        <v>177</v>
      </c>
      <c r="I24" s="199" t="s">
        <v>788</v>
      </c>
      <c r="J24" s="199" t="s">
        <v>1324</v>
      </c>
      <c r="K24" s="203" t="s">
        <v>176</v>
      </c>
      <c r="L24" s="199" t="s">
        <v>120</v>
      </c>
      <c r="M24" s="199" t="s">
        <v>1323</v>
      </c>
      <c r="N24" s="182">
        <v>1</v>
      </c>
      <c r="O24" s="182">
        <f>Tabla1[[#This Row],[Avance Acumulado númerico o Porcentaje de la Actividad]]/Tabla1[[#This Row],[Meta 2022
 de la Actividad ó Meta anual]]</f>
        <v>0.99</v>
      </c>
      <c r="P24" s="220">
        <v>2.5000000000000001E-3</v>
      </c>
      <c r="Q24" s="181">
        <f>Tabla1[[#This Row],[Peso Porcentual de la Actividad en relación con la Meta ]]/Tabla1[[#This Row],[Avance Porcentual Acumulado (Indicador)]]</f>
        <v>2.5252525252525255E-3</v>
      </c>
      <c r="R24" s="199" t="s">
        <v>174</v>
      </c>
      <c r="S24" s="219"/>
      <c r="T24" s="199" t="s">
        <v>140</v>
      </c>
      <c r="U24" s="209" t="s">
        <v>173</v>
      </c>
      <c r="V24" s="210">
        <f>Tabla1[[#This Row],[Avance númerico o porcentual mes diciembre]]</f>
        <v>0.99</v>
      </c>
      <c r="W24" s="179"/>
      <c r="X24" s="179"/>
      <c r="Y24" s="179"/>
      <c r="Z24" s="189"/>
      <c r="AA24" s="189"/>
      <c r="AB24" s="189"/>
      <c r="AC24" s="192" t="s">
        <v>116</v>
      </c>
      <c r="AD24" s="192">
        <v>0</v>
      </c>
      <c r="AE24" s="192"/>
      <c r="AF24" s="179" t="s">
        <v>1265</v>
      </c>
      <c r="AG24" s="198">
        <v>0.64</v>
      </c>
      <c r="AH24" s="179"/>
      <c r="AI24" s="192" t="s">
        <v>1265</v>
      </c>
      <c r="AJ24" s="224">
        <v>0.64</v>
      </c>
      <c r="AK24" s="192" t="s">
        <v>361</v>
      </c>
      <c r="AL24" s="192" t="s">
        <v>1265</v>
      </c>
      <c r="AM24" s="224">
        <v>0.64</v>
      </c>
      <c r="AN24" s="192" t="s">
        <v>361</v>
      </c>
      <c r="AO24" s="192" t="s">
        <v>1265</v>
      </c>
      <c r="AP24" s="224">
        <v>0.64</v>
      </c>
      <c r="AQ24" s="192" t="s">
        <v>361</v>
      </c>
      <c r="AR24" s="192" t="s">
        <v>1265</v>
      </c>
      <c r="AS24" s="224">
        <v>0.64</v>
      </c>
      <c r="AT24" s="192" t="s">
        <v>361</v>
      </c>
      <c r="AU24" s="192" t="s">
        <v>1322</v>
      </c>
      <c r="AV24" s="224">
        <v>0.64</v>
      </c>
      <c r="AW24" s="192" t="s">
        <v>361</v>
      </c>
      <c r="AX24" s="192" t="s">
        <v>1322</v>
      </c>
      <c r="AY24" s="224">
        <v>0.64</v>
      </c>
      <c r="AZ24" s="192" t="s">
        <v>361</v>
      </c>
      <c r="BA24" s="192" t="s">
        <v>1322</v>
      </c>
      <c r="BB24" s="224">
        <v>0.64</v>
      </c>
      <c r="BC24" s="192" t="s">
        <v>361</v>
      </c>
      <c r="BD24" s="192" t="s">
        <v>1322</v>
      </c>
      <c r="BE24" s="224">
        <v>0.99</v>
      </c>
      <c r="BF24" s="192" t="s">
        <v>361</v>
      </c>
    </row>
    <row r="25" spans="1:58" ht="195" x14ac:dyDescent="0.25">
      <c r="A25" s="260" t="s">
        <v>1154</v>
      </c>
      <c r="B25" s="259" t="s">
        <v>1153</v>
      </c>
      <c r="C25" s="251" t="s">
        <v>1152</v>
      </c>
      <c r="D25" s="256" t="s">
        <v>1151</v>
      </c>
      <c r="E25" s="271" t="s">
        <v>1298</v>
      </c>
      <c r="F25" s="205" t="s">
        <v>790</v>
      </c>
      <c r="G25" s="199" t="s">
        <v>25</v>
      </c>
      <c r="H25" s="199" t="s">
        <v>1297</v>
      </c>
      <c r="I25" s="199" t="s">
        <v>1269</v>
      </c>
      <c r="J25" s="199" t="s">
        <v>1269</v>
      </c>
      <c r="K25" s="279" t="s">
        <v>68</v>
      </c>
      <c r="L25" s="199" t="s">
        <v>120</v>
      </c>
      <c r="M25" s="199" t="s">
        <v>1321</v>
      </c>
      <c r="N25" s="290">
        <v>1</v>
      </c>
      <c r="O25" s="182">
        <f>Tabla1[[#This Row],[Avance Acumulado númerico o Porcentaje de la Actividad]]/Tabla1[[#This Row],[Meta 2022
 de la Actividad ó Meta anual]]</f>
        <v>1</v>
      </c>
      <c r="P25" s="181">
        <v>0.2</v>
      </c>
      <c r="Q25" s="181">
        <f>Tabla1[[#This Row],[Peso Porcentual de la Actividad en relación con la Meta ]]/Tabla1[[#This Row],[Avance Porcentual Acumulado (Indicador)]]</f>
        <v>0.2</v>
      </c>
      <c r="R25" s="199" t="s">
        <v>1320</v>
      </c>
      <c r="S25" s="278">
        <v>57409000</v>
      </c>
      <c r="T25" s="199" t="s">
        <v>140</v>
      </c>
      <c r="U25" s="179" t="s">
        <v>1294</v>
      </c>
      <c r="V25" s="198">
        <f>Tabla1[[#This Row],[Avance númerico o porcentual mes diciembre]]</f>
        <v>1</v>
      </c>
      <c r="W25" s="179" t="s">
        <v>1319</v>
      </c>
      <c r="X25" s="179">
        <v>0</v>
      </c>
      <c r="Y25" s="179"/>
      <c r="Z25" s="192" t="s">
        <v>1318</v>
      </c>
      <c r="AA25" s="190">
        <v>0</v>
      </c>
      <c r="AB25" s="217" t="s">
        <v>1316</v>
      </c>
      <c r="AC25" s="192" t="s">
        <v>1317</v>
      </c>
      <c r="AD25" s="190">
        <v>0.27</v>
      </c>
      <c r="AE25" s="217" t="s">
        <v>1316</v>
      </c>
      <c r="AF25" s="179" t="s">
        <v>1315</v>
      </c>
      <c r="AG25" s="210">
        <v>0.41</v>
      </c>
      <c r="AH25" s="241" t="s">
        <v>1310</v>
      </c>
      <c r="AI25" s="192" t="s">
        <v>1314</v>
      </c>
      <c r="AJ25" s="190">
        <v>0.47</v>
      </c>
      <c r="AK25" s="217" t="s">
        <v>1312</v>
      </c>
      <c r="AL25" s="192" t="s">
        <v>1313</v>
      </c>
      <c r="AM25" s="190">
        <v>0.53</v>
      </c>
      <c r="AN25" s="217" t="s">
        <v>1312</v>
      </c>
      <c r="AO25" s="192" t="s">
        <v>1311</v>
      </c>
      <c r="AP25" s="190">
        <v>0.65</v>
      </c>
      <c r="AQ25" s="217" t="s">
        <v>1310</v>
      </c>
      <c r="AR25" s="192" t="s">
        <v>1309</v>
      </c>
      <c r="AS25" s="190">
        <v>0.65</v>
      </c>
      <c r="AT25" s="226" t="s">
        <v>1308</v>
      </c>
      <c r="AU25" s="192" t="s">
        <v>1307</v>
      </c>
      <c r="AV25" s="190">
        <v>0.71</v>
      </c>
      <c r="AW25" s="217" t="s">
        <v>1303</v>
      </c>
      <c r="AX25" s="192" t="s">
        <v>1306</v>
      </c>
      <c r="AY25" s="190">
        <v>0.82</v>
      </c>
      <c r="AZ25" s="218" t="s">
        <v>1305</v>
      </c>
      <c r="BA25" s="192" t="s">
        <v>116</v>
      </c>
      <c r="BB25" s="190">
        <v>0</v>
      </c>
      <c r="BC25" s="218"/>
      <c r="BD25" s="192" t="s">
        <v>1304</v>
      </c>
      <c r="BE25" s="190">
        <v>1</v>
      </c>
      <c r="BF25" s="199" t="s">
        <v>1303</v>
      </c>
    </row>
    <row r="26" spans="1:58" ht="165" x14ac:dyDescent="0.25">
      <c r="A26" s="260" t="s">
        <v>1154</v>
      </c>
      <c r="B26" s="259" t="s">
        <v>1153</v>
      </c>
      <c r="C26" s="251" t="s">
        <v>1152</v>
      </c>
      <c r="D26" s="256" t="s">
        <v>1151</v>
      </c>
      <c r="E26" s="271" t="s">
        <v>1298</v>
      </c>
      <c r="F26" s="205" t="s">
        <v>790</v>
      </c>
      <c r="G26" s="199" t="s">
        <v>25</v>
      </c>
      <c r="H26" s="199" t="s">
        <v>1297</v>
      </c>
      <c r="I26" s="199" t="s">
        <v>1269</v>
      </c>
      <c r="J26" s="199" t="s">
        <v>1269</v>
      </c>
      <c r="K26" s="279" t="s">
        <v>68</v>
      </c>
      <c r="L26" s="199" t="s">
        <v>120</v>
      </c>
      <c r="M26" s="199" t="s">
        <v>1302</v>
      </c>
      <c r="N26" s="199">
        <v>1</v>
      </c>
      <c r="O26" s="182">
        <f>Tabla1[[#This Row],[Avance Acumulado númerico o Porcentaje de la Actividad]]/Tabla1[[#This Row],[Meta 2022
 de la Actividad ó Meta anual]]</f>
        <v>1</v>
      </c>
      <c r="P26" s="181">
        <v>0.15</v>
      </c>
      <c r="Q26" s="181">
        <f>Tabla1[[#This Row],[Peso Porcentual de la Actividad en relación con la Meta ]]/Tabla1[[#This Row],[Avance Porcentual Acumulado (Indicador)]]</f>
        <v>0.15</v>
      </c>
      <c r="R26" s="199" t="s">
        <v>1301</v>
      </c>
      <c r="S26" s="278"/>
      <c r="T26" s="199" t="s">
        <v>146</v>
      </c>
      <c r="U26" s="179" t="s">
        <v>146</v>
      </c>
      <c r="V26" s="179">
        <f>Tabla1[[#This Row],[Avance númerico o porcentual mes enero]]</f>
        <v>1</v>
      </c>
      <c r="W26" s="179" t="s">
        <v>1300</v>
      </c>
      <c r="X26" s="179">
        <v>1</v>
      </c>
      <c r="Y26" s="179" t="s">
        <v>1299</v>
      </c>
      <c r="Z26" s="192" t="s">
        <v>143</v>
      </c>
      <c r="AA26" s="192">
        <v>0</v>
      </c>
      <c r="AB26" s="192" t="s">
        <v>120</v>
      </c>
      <c r="AC26" s="192" t="s">
        <v>143</v>
      </c>
      <c r="AD26" s="192">
        <v>0</v>
      </c>
      <c r="AE26" s="192" t="s">
        <v>120</v>
      </c>
      <c r="AF26" s="179" t="s">
        <v>143</v>
      </c>
      <c r="AG26" s="179">
        <v>0</v>
      </c>
      <c r="AH26" s="179" t="s">
        <v>120</v>
      </c>
      <c r="AI26" s="192" t="s">
        <v>143</v>
      </c>
      <c r="AJ26" s="192">
        <v>0</v>
      </c>
      <c r="AK26" s="192" t="s">
        <v>120</v>
      </c>
      <c r="AL26" s="192" t="s">
        <v>143</v>
      </c>
      <c r="AM26" s="192">
        <v>0</v>
      </c>
      <c r="AN26" s="192" t="s">
        <v>120</v>
      </c>
      <c r="AO26" s="192" t="s">
        <v>143</v>
      </c>
      <c r="AP26" s="192">
        <v>0</v>
      </c>
      <c r="AQ26" s="192" t="s">
        <v>120</v>
      </c>
      <c r="AR26" s="192" t="s">
        <v>143</v>
      </c>
      <c r="AS26" s="192">
        <v>0</v>
      </c>
      <c r="AT26" s="192" t="s">
        <v>120</v>
      </c>
      <c r="AU26" s="192" t="s">
        <v>143</v>
      </c>
      <c r="AV26" s="192">
        <v>0</v>
      </c>
      <c r="AW26" s="192" t="s">
        <v>120</v>
      </c>
      <c r="AX26" s="192" t="s">
        <v>143</v>
      </c>
      <c r="AY26" s="192">
        <v>0</v>
      </c>
      <c r="AZ26" s="192" t="s">
        <v>120</v>
      </c>
      <c r="BA26" s="192" t="s">
        <v>143</v>
      </c>
      <c r="BB26" s="192">
        <v>0</v>
      </c>
      <c r="BC26" s="192" t="s">
        <v>120</v>
      </c>
      <c r="BD26" s="192" t="s">
        <v>143</v>
      </c>
      <c r="BE26" s="192">
        <v>0</v>
      </c>
      <c r="BF26" s="192" t="s">
        <v>120</v>
      </c>
    </row>
    <row r="27" spans="1:58" ht="409.5" x14ac:dyDescent="0.25">
      <c r="A27" s="260" t="s">
        <v>1154</v>
      </c>
      <c r="B27" s="259" t="s">
        <v>1153</v>
      </c>
      <c r="C27" s="251" t="s">
        <v>1152</v>
      </c>
      <c r="D27" s="256" t="s">
        <v>1151</v>
      </c>
      <c r="E27" s="271" t="s">
        <v>1298</v>
      </c>
      <c r="F27" s="205" t="s">
        <v>790</v>
      </c>
      <c r="G27" s="199" t="s">
        <v>25</v>
      </c>
      <c r="H27" s="199" t="s">
        <v>1297</v>
      </c>
      <c r="I27" s="199" t="s">
        <v>1269</v>
      </c>
      <c r="J27" s="199" t="s">
        <v>1269</v>
      </c>
      <c r="K27" s="279" t="s">
        <v>68</v>
      </c>
      <c r="L27" s="199">
        <v>79</v>
      </c>
      <c r="M27" s="199" t="s">
        <v>1296</v>
      </c>
      <c r="N27" s="269">
        <v>32</v>
      </c>
      <c r="O27" s="182">
        <f>Tabla1[[#This Row],[Avance Acumulado númerico o Porcentaje de la Actividad]]/Tabla1[[#This Row],[Meta 2022
 de la Actividad ó Meta anual]]</f>
        <v>1</v>
      </c>
      <c r="P27" s="181">
        <v>0.65</v>
      </c>
      <c r="Q27" s="181">
        <f>Tabla1[[#This Row],[Peso Porcentual de la Actividad en relación con la Meta ]]/Tabla1[[#This Row],[Avance Porcentual Acumulado (Indicador)]]</f>
        <v>0.65</v>
      </c>
      <c r="R27" s="199" t="s">
        <v>1295</v>
      </c>
      <c r="S27" s="278"/>
      <c r="T27" s="199" t="s">
        <v>140</v>
      </c>
      <c r="U27" s="179" t="s">
        <v>1294</v>
      </c>
      <c r="V27" s="179">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septiembre]]+Tabla1[[#This Row],[Avance númerico o porcentual mes octubre]]+Tabla1[[#This Row],[Avance númerico o porcentual mes noviembre]]+Tabla1[[#This Row],[Avance númerico o porcentual mes diciembre]]</f>
        <v>32</v>
      </c>
      <c r="W27" s="179" t="s">
        <v>1293</v>
      </c>
      <c r="X27" s="179">
        <v>2</v>
      </c>
      <c r="Y27" s="179" t="s">
        <v>1292</v>
      </c>
      <c r="Z27" s="192" t="s">
        <v>1291</v>
      </c>
      <c r="AA27" s="192">
        <v>2</v>
      </c>
      <c r="AB27" s="192" t="s">
        <v>1290</v>
      </c>
      <c r="AC27" s="192" t="s">
        <v>1289</v>
      </c>
      <c r="AD27" s="192">
        <v>2</v>
      </c>
      <c r="AE27" s="199" t="s">
        <v>1288</v>
      </c>
      <c r="AF27" s="179" t="s">
        <v>1287</v>
      </c>
      <c r="AG27" s="179">
        <v>3</v>
      </c>
      <c r="AH27" s="199" t="s">
        <v>1286</v>
      </c>
      <c r="AI27" s="192" t="s">
        <v>1285</v>
      </c>
      <c r="AJ27" s="192">
        <v>3</v>
      </c>
      <c r="AK27" s="218" t="s">
        <v>1284</v>
      </c>
      <c r="AL27" s="192" t="s">
        <v>1283</v>
      </c>
      <c r="AM27" s="192">
        <v>2</v>
      </c>
      <c r="AN27" s="218" t="s">
        <v>1282</v>
      </c>
      <c r="AO27" s="192" t="s">
        <v>1281</v>
      </c>
      <c r="AP27" s="192">
        <v>3</v>
      </c>
      <c r="AQ27" s="218" t="s">
        <v>1280</v>
      </c>
      <c r="AR27" s="192" t="s">
        <v>1279</v>
      </c>
      <c r="AS27" s="192">
        <v>3</v>
      </c>
      <c r="AT27" s="218" t="s">
        <v>1278</v>
      </c>
      <c r="AU27" s="192" t="s">
        <v>1277</v>
      </c>
      <c r="AV27" s="192">
        <v>3</v>
      </c>
      <c r="AW27" s="211" t="s">
        <v>1276</v>
      </c>
      <c r="AX27" s="192" t="s">
        <v>1275</v>
      </c>
      <c r="AY27" s="218">
        <v>3</v>
      </c>
      <c r="AZ27" s="277" t="s">
        <v>1274</v>
      </c>
      <c r="BA27" s="192" t="s">
        <v>1273</v>
      </c>
      <c r="BB27" s="218">
        <v>2</v>
      </c>
      <c r="BC27" s="277" t="s">
        <v>1272</v>
      </c>
      <c r="BD27" s="192" t="s">
        <v>1271</v>
      </c>
      <c r="BE27" s="218">
        <v>4</v>
      </c>
      <c r="BF27" s="199" t="s">
        <v>1270</v>
      </c>
    </row>
    <row r="28" spans="1:58" ht="120" x14ac:dyDescent="0.25">
      <c r="A28" s="206" t="s">
        <v>133</v>
      </c>
      <c r="B28" s="205" t="s">
        <v>132</v>
      </c>
      <c r="C28" s="204" t="s">
        <v>131</v>
      </c>
      <c r="D28" s="203" t="s">
        <v>130</v>
      </c>
      <c r="E28" s="202" t="s">
        <v>129</v>
      </c>
      <c r="F28" s="201" t="s">
        <v>128</v>
      </c>
      <c r="G28" s="199" t="s">
        <v>95</v>
      </c>
      <c r="H28" s="199" t="s">
        <v>177</v>
      </c>
      <c r="I28" s="199" t="s">
        <v>1269</v>
      </c>
      <c r="J28" s="199" t="s">
        <v>1269</v>
      </c>
      <c r="K28" s="203" t="s">
        <v>176</v>
      </c>
      <c r="L28" s="199" t="s">
        <v>120</v>
      </c>
      <c r="M28" s="199" t="s">
        <v>1268</v>
      </c>
      <c r="N28" s="182">
        <v>1</v>
      </c>
      <c r="O28" s="182">
        <f>Tabla1[[#This Row],[Avance Acumulado númerico o Porcentaje de la Actividad]]/Tabla1[[#This Row],[Meta 2022
 de la Actividad ó Meta anual]]</f>
        <v>1</v>
      </c>
      <c r="P28" s="220">
        <v>2.5000000000000001E-3</v>
      </c>
      <c r="Q28" s="181">
        <f>Tabla1[[#This Row],[Peso Porcentual de la Actividad en relación con la Meta ]]/Tabla1[[#This Row],[Avance Porcentual Acumulado (Indicador)]]</f>
        <v>2.5000000000000001E-3</v>
      </c>
      <c r="R28" s="199" t="s">
        <v>174</v>
      </c>
      <c r="S28" s="219"/>
      <c r="T28" s="199" t="s">
        <v>140</v>
      </c>
      <c r="U28" s="209" t="s">
        <v>173</v>
      </c>
      <c r="V28" s="210">
        <f>Tabla1[[#This Row],[Avance númerico o porcentual mes diciembre]]</f>
        <v>1</v>
      </c>
      <c r="W28" s="179" t="s">
        <v>120</v>
      </c>
      <c r="X28" s="179">
        <v>0</v>
      </c>
      <c r="Y28" s="179" t="s">
        <v>120</v>
      </c>
      <c r="Z28" s="192" t="s">
        <v>120</v>
      </c>
      <c r="AA28" s="192">
        <v>0</v>
      </c>
      <c r="AB28" s="192" t="s">
        <v>120</v>
      </c>
      <c r="AC28" s="192" t="s">
        <v>1267</v>
      </c>
      <c r="AD28" s="224">
        <v>0.5</v>
      </c>
      <c r="AE28" s="192" t="s">
        <v>1266</v>
      </c>
      <c r="AF28" s="179" t="s">
        <v>1267</v>
      </c>
      <c r="AG28" s="198">
        <v>0.5</v>
      </c>
      <c r="AH28" s="179" t="s">
        <v>1266</v>
      </c>
      <c r="AI28" s="192" t="s">
        <v>1265</v>
      </c>
      <c r="AJ28" s="224">
        <v>0.5</v>
      </c>
      <c r="AK28" s="192" t="s">
        <v>361</v>
      </c>
      <c r="AL28" s="192" t="s">
        <v>1265</v>
      </c>
      <c r="AM28" s="224">
        <v>0.5</v>
      </c>
      <c r="AN28" s="192" t="s">
        <v>361</v>
      </c>
      <c r="AO28" s="192" t="s">
        <v>1265</v>
      </c>
      <c r="AP28" s="224">
        <v>0.5</v>
      </c>
      <c r="AQ28" s="192" t="s">
        <v>361</v>
      </c>
      <c r="AR28" s="192" t="s">
        <v>1265</v>
      </c>
      <c r="AS28" s="224">
        <v>0.41</v>
      </c>
      <c r="AT28" s="192" t="s">
        <v>361</v>
      </c>
      <c r="AU28" s="192" t="s">
        <v>1265</v>
      </c>
      <c r="AV28" s="224">
        <v>0.41</v>
      </c>
      <c r="AW28" s="192" t="s">
        <v>361</v>
      </c>
      <c r="AX28" s="192" t="s">
        <v>1265</v>
      </c>
      <c r="AY28" s="224">
        <v>0.41</v>
      </c>
      <c r="AZ28" s="192" t="s">
        <v>361</v>
      </c>
      <c r="BA28" s="192" t="s">
        <v>1265</v>
      </c>
      <c r="BB28" s="224">
        <v>0.41</v>
      </c>
      <c r="BC28" s="192" t="s">
        <v>361</v>
      </c>
      <c r="BD28" s="192" t="s">
        <v>1265</v>
      </c>
      <c r="BE28" s="224">
        <v>1</v>
      </c>
      <c r="BF28" s="192" t="s">
        <v>361</v>
      </c>
    </row>
    <row r="29" spans="1:58" ht="315" x14ac:dyDescent="0.25">
      <c r="A29" s="260" t="s">
        <v>1154</v>
      </c>
      <c r="B29" s="259" t="s">
        <v>1153</v>
      </c>
      <c r="C29" s="251" t="s">
        <v>1152</v>
      </c>
      <c r="D29" s="256" t="s">
        <v>1151</v>
      </c>
      <c r="E29" s="259" t="s">
        <v>954</v>
      </c>
      <c r="F29" s="205" t="s">
        <v>790</v>
      </c>
      <c r="G29" s="199" t="s">
        <v>953</v>
      </c>
      <c r="H29" s="199" t="s">
        <v>952</v>
      </c>
      <c r="I29" s="199" t="s">
        <v>788</v>
      </c>
      <c r="J29" s="199" t="s">
        <v>1243</v>
      </c>
      <c r="K29" s="276" t="s">
        <v>74</v>
      </c>
      <c r="L29" s="199" t="s">
        <v>120</v>
      </c>
      <c r="M29" s="199" t="s">
        <v>1264</v>
      </c>
      <c r="N29" s="199">
        <v>2</v>
      </c>
      <c r="O29" s="182">
        <f>Tabla1[[#This Row],[Avance Acumulado númerico o Porcentaje de la Actividad]]/Tabla1[[#This Row],[Meta 2022
 de la Actividad ó Meta anual]]</f>
        <v>6.5</v>
      </c>
      <c r="P29" s="181">
        <v>0.1</v>
      </c>
      <c r="Q29" s="181">
        <f>Tabla1[[#This Row],[Peso Porcentual de la Actividad en relación con la Meta ]]/Tabla1[[#This Row],[Avance Porcentual Acumulado (Indicador)]]</f>
        <v>1.5384615384615385E-2</v>
      </c>
      <c r="R29" s="199" t="s">
        <v>1263</v>
      </c>
      <c r="S29" s="275">
        <v>20000000</v>
      </c>
      <c r="T29" s="199" t="s">
        <v>122</v>
      </c>
      <c r="U29" s="179" t="s">
        <v>173</v>
      </c>
      <c r="V29" s="179">
        <f>Tabla1[[#This Row],[Avance númerico o porcentual mes enero]]+Tabla1[[#This Row],[Avance númerico o porcentual mes diciembre]]</f>
        <v>13</v>
      </c>
      <c r="W29" s="179" t="s">
        <v>1255</v>
      </c>
      <c r="X29" s="179">
        <v>0</v>
      </c>
      <c r="Y29" s="179" t="s">
        <v>120</v>
      </c>
      <c r="Z29" s="192" t="s">
        <v>120</v>
      </c>
      <c r="AA29" s="192">
        <v>0</v>
      </c>
      <c r="AB29" s="192" t="s">
        <v>120</v>
      </c>
      <c r="AC29" s="192" t="s">
        <v>120</v>
      </c>
      <c r="AD29" s="192">
        <v>0</v>
      </c>
      <c r="AE29" s="192" t="s">
        <v>120</v>
      </c>
      <c r="AF29" s="192" t="s">
        <v>120</v>
      </c>
      <c r="AG29" s="192">
        <v>0</v>
      </c>
      <c r="AH29" s="192" t="s">
        <v>120</v>
      </c>
      <c r="AI29" s="192" t="s">
        <v>120</v>
      </c>
      <c r="AJ29" s="192">
        <v>0</v>
      </c>
      <c r="AK29" s="192" t="s">
        <v>120</v>
      </c>
      <c r="AL29" s="192" t="s">
        <v>120</v>
      </c>
      <c r="AM29" s="192">
        <v>0</v>
      </c>
      <c r="AN29" s="192" t="s">
        <v>120</v>
      </c>
      <c r="AO29" s="192" t="s">
        <v>120</v>
      </c>
      <c r="AP29" s="192">
        <v>0</v>
      </c>
      <c r="AQ29" s="192" t="s">
        <v>120</v>
      </c>
      <c r="AR29" s="192" t="s">
        <v>120</v>
      </c>
      <c r="AS29" s="192">
        <v>0</v>
      </c>
      <c r="AT29" s="192" t="s">
        <v>120</v>
      </c>
      <c r="AU29" s="192" t="s">
        <v>1262</v>
      </c>
      <c r="AV29" s="192">
        <v>0</v>
      </c>
      <c r="AW29" s="192" t="s">
        <v>120</v>
      </c>
      <c r="AX29" s="192" t="s">
        <v>1261</v>
      </c>
      <c r="AY29" s="192">
        <v>0</v>
      </c>
      <c r="AZ29" s="192" t="s">
        <v>120</v>
      </c>
      <c r="BA29" s="192" t="s">
        <v>1260</v>
      </c>
      <c r="BB29" s="192">
        <v>0</v>
      </c>
      <c r="BC29" s="221" t="s">
        <v>120</v>
      </c>
      <c r="BD29" s="192" t="s">
        <v>1259</v>
      </c>
      <c r="BE29" s="192">
        <v>13</v>
      </c>
      <c r="BF29" s="221" t="s">
        <v>1258</v>
      </c>
    </row>
    <row r="30" spans="1:58" ht="150" x14ac:dyDescent="0.25">
      <c r="A30" s="260" t="s">
        <v>1154</v>
      </c>
      <c r="B30" s="259" t="s">
        <v>1153</v>
      </c>
      <c r="C30" s="251" t="s">
        <v>1152</v>
      </c>
      <c r="D30" s="256" t="s">
        <v>1151</v>
      </c>
      <c r="E30" s="259" t="s">
        <v>954</v>
      </c>
      <c r="F30" s="205" t="s">
        <v>790</v>
      </c>
      <c r="G30" s="199" t="s">
        <v>953</v>
      </c>
      <c r="H30" s="199" t="s">
        <v>952</v>
      </c>
      <c r="I30" s="199" t="s">
        <v>788</v>
      </c>
      <c r="J30" s="199" t="s">
        <v>1243</v>
      </c>
      <c r="K30" s="276" t="s">
        <v>74</v>
      </c>
      <c r="L30" s="199">
        <v>2400</v>
      </c>
      <c r="M30" s="199" t="s">
        <v>1257</v>
      </c>
      <c r="N30" s="201">
        <v>600</v>
      </c>
      <c r="O30" s="182">
        <f>Tabla1[[#This Row],[Avance Acumulado númerico o Porcentaje de la Actividad]]/Tabla1[[#This Row],[Meta 2022
 de la Actividad ó Meta anual]]</f>
        <v>1.105</v>
      </c>
      <c r="P30" s="181">
        <v>0.55000000000000004</v>
      </c>
      <c r="Q30" s="181">
        <f>Tabla1[[#This Row],[Peso Porcentual de la Actividad en relación con la Meta ]]/Tabla1[[#This Row],[Avance Porcentual Acumulado (Indicador)]]</f>
        <v>0.49773755656108604</v>
      </c>
      <c r="R30" s="199" t="s">
        <v>1256</v>
      </c>
      <c r="S30" s="275"/>
      <c r="T30" s="199" t="s">
        <v>140</v>
      </c>
      <c r="U30" s="179" t="s">
        <v>173</v>
      </c>
      <c r="V30" s="179">
        <f>Tabla1[[#This Row],[Avance númerico o porcentual mes enero]]+Tabla1[[#This Row],[Avance numérico o porcentual mes febrero]]+Tabla1[[#This Row],[Avance númerico o porcentual mes marzo]]+Tabla1[[#This Row],[Avance númerico o porcentual mes mayo]]+Tabla1[[#This Row],[Avance númerico o porcentual mes junio]]+Tabla1[[#This Row],[Avance númerico o porcentual mes julio]]+Tabla1[[#This Row],[Avance númerico o porcentual mes agosto]]+Tabla1[[#This Row],[Avance númerico o porcentual mes octubre]]+Tabla1[[#This Row],[Avance númerico o porcentual mes noviembre]]</f>
        <v>663</v>
      </c>
      <c r="W30" s="179" t="s">
        <v>1255</v>
      </c>
      <c r="X30" s="179">
        <v>0</v>
      </c>
      <c r="Y30" s="179" t="s">
        <v>120</v>
      </c>
      <c r="Z30" s="192" t="s">
        <v>1254</v>
      </c>
      <c r="AA30" s="192">
        <v>100</v>
      </c>
      <c r="AB30" s="192" t="s">
        <v>120</v>
      </c>
      <c r="AC30" s="192" t="s">
        <v>1253</v>
      </c>
      <c r="AD30" s="192">
        <v>93</v>
      </c>
      <c r="AE30" s="192" t="s">
        <v>120</v>
      </c>
      <c r="AF30" s="192" t="s">
        <v>120</v>
      </c>
      <c r="AG30" s="192">
        <v>0</v>
      </c>
      <c r="AH30" s="192" t="s">
        <v>120</v>
      </c>
      <c r="AI30" s="192" t="s">
        <v>1252</v>
      </c>
      <c r="AJ30" s="192">
        <v>47</v>
      </c>
      <c r="AK30" s="192" t="s">
        <v>1251</v>
      </c>
      <c r="AL30" s="192" t="s">
        <v>1250</v>
      </c>
      <c r="AM30" s="192">
        <v>0</v>
      </c>
      <c r="AN30" s="192" t="s">
        <v>120</v>
      </c>
      <c r="AO30" s="192" t="s">
        <v>120</v>
      </c>
      <c r="AP30" s="192">
        <v>0</v>
      </c>
      <c r="AQ30" s="192" t="s">
        <v>120</v>
      </c>
      <c r="AR30" s="192" t="s">
        <v>1249</v>
      </c>
      <c r="AS30" s="192">
        <v>115</v>
      </c>
      <c r="AT30" s="192" t="s">
        <v>1247</v>
      </c>
      <c r="AU30" s="192" t="s">
        <v>1248</v>
      </c>
      <c r="AV30" s="192">
        <v>0</v>
      </c>
      <c r="AW30" s="192" t="s">
        <v>1247</v>
      </c>
      <c r="AX30" s="221" t="s">
        <v>1246</v>
      </c>
      <c r="AY30" s="192">
        <v>133</v>
      </c>
      <c r="AZ30" s="192" t="s">
        <v>1244</v>
      </c>
      <c r="BA30" s="221" t="s">
        <v>1245</v>
      </c>
      <c r="BB30" s="192">
        <v>175</v>
      </c>
      <c r="BC30" s="192" t="s">
        <v>1244</v>
      </c>
      <c r="BD30" s="221" t="s">
        <v>607</v>
      </c>
      <c r="BE30" s="192">
        <v>0</v>
      </c>
      <c r="BF30" s="192" t="s">
        <v>120</v>
      </c>
    </row>
    <row r="31" spans="1:58" ht="409.5" x14ac:dyDescent="0.25">
      <c r="A31" s="260" t="s">
        <v>1154</v>
      </c>
      <c r="B31" s="259" t="s">
        <v>1153</v>
      </c>
      <c r="C31" s="251" t="s">
        <v>1152</v>
      </c>
      <c r="D31" s="256" t="s">
        <v>1151</v>
      </c>
      <c r="E31" s="259" t="s">
        <v>954</v>
      </c>
      <c r="F31" s="205" t="s">
        <v>790</v>
      </c>
      <c r="G31" s="199" t="s">
        <v>953</v>
      </c>
      <c r="H31" s="199" t="s">
        <v>952</v>
      </c>
      <c r="I31" s="199" t="s">
        <v>788</v>
      </c>
      <c r="J31" s="199" t="s">
        <v>1243</v>
      </c>
      <c r="K31" s="276" t="s">
        <v>74</v>
      </c>
      <c r="L31" s="199" t="s">
        <v>120</v>
      </c>
      <c r="M31" s="199" t="s">
        <v>1242</v>
      </c>
      <c r="N31" s="199">
        <v>1000</v>
      </c>
      <c r="O31" s="182">
        <f>Tabla1[[#This Row],[Avance Acumulado númerico o Porcentaje de la Actividad]]/Tabla1[[#This Row],[Meta 2022
 de la Actividad ó Meta anual]]</f>
        <v>0.23</v>
      </c>
      <c r="P31" s="181">
        <v>0.35</v>
      </c>
      <c r="Q31" s="181">
        <f>Tabla1[[#This Row],[Peso Porcentual de la Actividad en relación con la Meta ]]/Tabla1[[#This Row],[Avance Porcentual Acumulado (Indicador)]]</f>
        <v>1.5217391304347825</v>
      </c>
      <c r="R31" s="199" t="s">
        <v>1241</v>
      </c>
      <c r="S31" s="275"/>
      <c r="T31" s="199" t="s">
        <v>251</v>
      </c>
      <c r="U31" s="179" t="s">
        <v>173</v>
      </c>
      <c r="V31" s="179">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septiembre]]+Tabla1[[#This Row],[Avance númerico o porcentual mes octubre]]+Tabla1[[#This Row],[Avance númerico o porcentual mes noviembre]]+Tabla1[[#This Row],[Avance númerico o porcentual mes diciembre]]</f>
        <v>230</v>
      </c>
      <c r="W31" s="179" t="s">
        <v>1240</v>
      </c>
      <c r="X31" s="179">
        <v>0</v>
      </c>
      <c r="Y31" s="179" t="s">
        <v>120</v>
      </c>
      <c r="Z31" s="192" t="s">
        <v>120</v>
      </c>
      <c r="AA31" s="192">
        <v>0</v>
      </c>
      <c r="AB31" s="192" t="s">
        <v>120</v>
      </c>
      <c r="AC31" s="192" t="s">
        <v>120</v>
      </c>
      <c r="AD31" s="192">
        <v>0</v>
      </c>
      <c r="AE31" s="192" t="s">
        <v>120</v>
      </c>
      <c r="AF31" s="192" t="s">
        <v>1239</v>
      </c>
      <c r="AG31" s="192">
        <v>2</v>
      </c>
      <c r="AH31" s="192" t="s">
        <v>1232</v>
      </c>
      <c r="AI31" s="192" t="s">
        <v>1238</v>
      </c>
      <c r="AJ31" s="192">
        <v>6</v>
      </c>
      <c r="AK31" s="192" t="s">
        <v>1232</v>
      </c>
      <c r="AL31" s="192" t="s">
        <v>1237</v>
      </c>
      <c r="AM31" s="192">
        <v>22</v>
      </c>
      <c r="AN31" s="192" t="s">
        <v>1232</v>
      </c>
      <c r="AO31" s="192" t="s">
        <v>1236</v>
      </c>
      <c r="AP31" s="192">
        <v>11</v>
      </c>
      <c r="AQ31" s="192" t="s">
        <v>1232</v>
      </c>
      <c r="AR31" s="192" t="s">
        <v>1235</v>
      </c>
      <c r="AS31" s="192">
        <v>17</v>
      </c>
      <c r="AT31" s="192" t="s">
        <v>1232</v>
      </c>
      <c r="AU31" s="192" t="s">
        <v>1234</v>
      </c>
      <c r="AV31" s="192">
        <v>12</v>
      </c>
      <c r="AW31" s="192" t="s">
        <v>1232</v>
      </c>
      <c r="AX31" s="192" t="s">
        <v>1233</v>
      </c>
      <c r="AY31" s="192">
        <v>4</v>
      </c>
      <c r="AZ31" s="192" t="s">
        <v>1232</v>
      </c>
      <c r="BA31" s="192" t="s">
        <v>1231</v>
      </c>
      <c r="BB31" s="192">
        <v>41</v>
      </c>
      <c r="BC31" s="192" t="s">
        <v>1230</v>
      </c>
      <c r="BD31" s="192" t="s">
        <v>1229</v>
      </c>
      <c r="BE31" s="192">
        <v>115</v>
      </c>
      <c r="BF31" s="192" t="s">
        <v>1228</v>
      </c>
    </row>
    <row r="32" spans="1:58" ht="255" x14ac:dyDescent="0.25">
      <c r="A32" s="260" t="s">
        <v>1154</v>
      </c>
      <c r="B32" s="259" t="s">
        <v>1153</v>
      </c>
      <c r="C32" s="251" t="s">
        <v>1152</v>
      </c>
      <c r="D32" s="256" t="s">
        <v>1151</v>
      </c>
      <c r="E32" s="259" t="s">
        <v>954</v>
      </c>
      <c r="F32" s="205" t="s">
        <v>790</v>
      </c>
      <c r="G32" s="199" t="s">
        <v>953</v>
      </c>
      <c r="H32" s="199" t="s">
        <v>952</v>
      </c>
      <c r="I32" s="199" t="s">
        <v>1126</v>
      </c>
      <c r="J32" s="199" t="s">
        <v>1126</v>
      </c>
      <c r="K32" s="201" t="s">
        <v>80</v>
      </c>
      <c r="L32" s="199" t="s">
        <v>120</v>
      </c>
      <c r="M32" s="199" t="s">
        <v>1227</v>
      </c>
      <c r="N32" s="199">
        <v>1</v>
      </c>
      <c r="O32" s="182">
        <f>Tabla1[[#This Row],[Avance Acumulado númerico o Porcentaje de la Actividad]]/Tabla1[[#This Row],[Meta 2022
 de la Actividad ó Meta anual]]</f>
        <v>1</v>
      </c>
      <c r="P32" s="181">
        <v>0.15</v>
      </c>
      <c r="Q32" s="181">
        <f>Tabla1[[#This Row],[Peso Porcentual de la Actividad en relación con la Meta ]]/Tabla1[[#This Row],[Avance Porcentual Acumulado (Indicador)]]</f>
        <v>0.15</v>
      </c>
      <c r="R32" s="199" t="s">
        <v>1226</v>
      </c>
      <c r="S32" s="274">
        <v>0</v>
      </c>
      <c r="T32" s="199" t="s">
        <v>146</v>
      </c>
      <c r="U32" s="179" t="s">
        <v>146</v>
      </c>
      <c r="V32" s="179">
        <f>Tabla1[[#This Row],[Avance númerico o porcentual mes enero]]</f>
        <v>1</v>
      </c>
      <c r="W32" s="179" t="s">
        <v>1225</v>
      </c>
      <c r="X32" s="179">
        <v>1</v>
      </c>
      <c r="Y32" s="179" t="s">
        <v>1224</v>
      </c>
      <c r="Z32" s="192" t="s">
        <v>143</v>
      </c>
      <c r="AA32" s="192">
        <v>0</v>
      </c>
      <c r="AB32" s="192" t="s">
        <v>120</v>
      </c>
      <c r="AC32" s="192" t="s">
        <v>143</v>
      </c>
      <c r="AD32" s="192">
        <v>0</v>
      </c>
      <c r="AE32" s="192" t="s">
        <v>120</v>
      </c>
      <c r="AF32" s="192" t="s">
        <v>143</v>
      </c>
      <c r="AG32" s="192">
        <v>0</v>
      </c>
      <c r="AH32" s="192" t="s">
        <v>120</v>
      </c>
      <c r="AI32" s="192" t="s">
        <v>143</v>
      </c>
      <c r="AJ32" s="192">
        <v>0</v>
      </c>
      <c r="AK32" s="192" t="s">
        <v>120</v>
      </c>
      <c r="AL32" s="192" t="s">
        <v>143</v>
      </c>
      <c r="AM32" s="192">
        <v>0</v>
      </c>
      <c r="AN32" s="192" t="s">
        <v>120</v>
      </c>
      <c r="AO32" s="192" t="s">
        <v>143</v>
      </c>
      <c r="AP32" s="192">
        <v>0</v>
      </c>
      <c r="AQ32" s="192" t="s">
        <v>120</v>
      </c>
      <c r="AR32" s="192" t="s">
        <v>143</v>
      </c>
      <c r="AS32" s="192">
        <v>0</v>
      </c>
      <c r="AT32" s="192" t="s">
        <v>120</v>
      </c>
      <c r="AU32" s="192" t="s">
        <v>143</v>
      </c>
      <c r="AV32" s="192">
        <v>0</v>
      </c>
      <c r="AW32" s="192" t="s">
        <v>120</v>
      </c>
      <c r="AX32" s="192" t="s">
        <v>143</v>
      </c>
      <c r="AY32" s="192">
        <v>0</v>
      </c>
      <c r="AZ32" s="192" t="s">
        <v>120</v>
      </c>
      <c r="BA32" s="192" t="s">
        <v>143</v>
      </c>
      <c r="BB32" s="192">
        <v>0</v>
      </c>
      <c r="BC32" s="192" t="s">
        <v>120</v>
      </c>
      <c r="BD32" s="192" t="s">
        <v>143</v>
      </c>
      <c r="BE32" s="192">
        <v>0</v>
      </c>
      <c r="BF32" s="192" t="s">
        <v>120</v>
      </c>
    </row>
    <row r="33" spans="1:58" ht="409.5" x14ac:dyDescent="0.25">
      <c r="A33" s="260" t="s">
        <v>1154</v>
      </c>
      <c r="B33" s="259" t="s">
        <v>1153</v>
      </c>
      <c r="C33" s="251" t="s">
        <v>1152</v>
      </c>
      <c r="D33" s="256" t="s">
        <v>1151</v>
      </c>
      <c r="E33" s="259" t="s">
        <v>954</v>
      </c>
      <c r="F33" s="205" t="s">
        <v>790</v>
      </c>
      <c r="G33" s="199" t="s">
        <v>953</v>
      </c>
      <c r="H33" s="199" t="s">
        <v>952</v>
      </c>
      <c r="I33" s="199" t="s">
        <v>1126</v>
      </c>
      <c r="J33" s="199" t="s">
        <v>1126</v>
      </c>
      <c r="K33" s="201" t="s">
        <v>80</v>
      </c>
      <c r="L33" s="199">
        <v>300</v>
      </c>
      <c r="M33" s="199" t="s">
        <v>1223</v>
      </c>
      <c r="N33" s="201">
        <v>90</v>
      </c>
      <c r="O33" s="182">
        <f>Tabla1[[#This Row],[Avance Acumulado númerico o Porcentaje de la Actividad]]/Tabla1[[#This Row],[Meta 2022
 de la Actividad ó Meta anual]]</f>
        <v>1.0222222222222221</v>
      </c>
      <c r="P33" s="181">
        <v>0.85</v>
      </c>
      <c r="Q33" s="181">
        <f>Tabla1[[#This Row],[Peso Porcentual de la Actividad en relación con la Meta ]]/Tabla1[[#This Row],[Avance Porcentual Acumulado (Indicador)]]</f>
        <v>0.83152173913043481</v>
      </c>
      <c r="R33" s="199" t="s">
        <v>1222</v>
      </c>
      <c r="S33" s="274"/>
      <c r="T33" s="199" t="s">
        <v>140</v>
      </c>
      <c r="U33" s="179" t="s">
        <v>121</v>
      </c>
      <c r="V33" s="179">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septiembre]]+Tabla1[[#This Row],[Avance númerico o porcentual mes octubre]]+Tabla1[[#This Row],[Avance númerico o porcentual mes noviembre]]+Tabla1[[#This Row],[Avance númerico o porcentual mes diciembre]]</f>
        <v>92</v>
      </c>
      <c r="W33" s="179" t="s">
        <v>1221</v>
      </c>
      <c r="X33" s="179">
        <v>1</v>
      </c>
      <c r="Y33" s="179" t="s">
        <v>1220</v>
      </c>
      <c r="Z33" s="192" t="s">
        <v>1219</v>
      </c>
      <c r="AA33" s="192">
        <v>1</v>
      </c>
      <c r="AB33" s="192" t="s">
        <v>1193</v>
      </c>
      <c r="AC33" s="192" t="s">
        <v>1218</v>
      </c>
      <c r="AD33" s="192">
        <f>9+8</f>
        <v>17</v>
      </c>
      <c r="AE33" s="192" t="s">
        <v>1217</v>
      </c>
      <c r="AF33" s="192" t="s">
        <v>1216</v>
      </c>
      <c r="AG33" s="192">
        <v>10</v>
      </c>
      <c r="AH33" s="192" t="s">
        <v>1215</v>
      </c>
      <c r="AI33" s="192" t="s">
        <v>1214</v>
      </c>
      <c r="AJ33" s="192">
        <v>13</v>
      </c>
      <c r="AK33" s="192" t="s">
        <v>1213</v>
      </c>
      <c r="AL33" s="192" t="s">
        <v>1212</v>
      </c>
      <c r="AM33" s="192">
        <v>11</v>
      </c>
      <c r="AN33" s="192" t="s">
        <v>1211</v>
      </c>
      <c r="AO33" s="192" t="s">
        <v>1210</v>
      </c>
      <c r="AP33" s="192">
        <v>8</v>
      </c>
      <c r="AQ33" s="192" t="s">
        <v>1209</v>
      </c>
      <c r="AR33" s="192" t="s">
        <v>1208</v>
      </c>
      <c r="AS33" s="192">
        <v>10</v>
      </c>
      <c r="AT33" s="192" t="s">
        <v>1207</v>
      </c>
      <c r="AU33" s="192" t="s">
        <v>1206</v>
      </c>
      <c r="AV33" s="192">
        <v>11</v>
      </c>
      <c r="AW33" s="192" t="s">
        <v>1205</v>
      </c>
      <c r="AX33" s="199" t="s">
        <v>1204</v>
      </c>
      <c r="AY33" s="192">
        <v>9</v>
      </c>
      <c r="AZ33" s="199" t="s">
        <v>1203</v>
      </c>
      <c r="BA33" s="218" t="s">
        <v>1202</v>
      </c>
      <c r="BB33" s="192">
        <v>0</v>
      </c>
      <c r="BC33" s="218" t="s">
        <v>1201</v>
      </c>
      <c r="BD33" s="218" t="s">
        <v>1200</v>
      </c>
      <c r="BE33" s="192">
        <v>1</v>
      </c>
      <c r="BF33" s="218" t="s">
        <v>1199</v>
      </c>
    </row>
    <row r="34" spans="1:58" ht="270" x14ac:dyDescent="0.25">
      <c r="A34" s="260" t="s">
        <v>1154</v>
      </c>
      <c r="B34" s="259" t="s">
        <v>1153</v>
      </c>
      <c r="C34" s="251" t="s">
        <v>1152</v>
      </c>
      <c r="D34" s="256" t="s">
        <v>1151</v>
      </c>
      <c r="E34" s="259" t="s">
        <v>954</v>
      </c>
      <c r="F34" s="205" t="s">
        <v>790</v>
      </c>
      <c r="G34" s="199" t="s">
        <v>953</v>
      </c>
      <c r="H34" s="199" t="s">
        <v>952</v>
      </c>
      <c r="I34" s="199" t="s">
        <v>1126</v>
      </c>
      <c r="J34" s="199" t="s">
        <v>1126</v>
      </c>
      <c r="K34" s="273" t="s">
        <v>81</v>
      </c>
      <c r="L34" s="199" t="s">
        <v>120</v>
      </c>
      <c r="M34" s="199" t="s">
        <v>1198</v>
      </c>
      <c r="N34" s="230">
        <v>10</v>
      </c>
      <c r="O34" s="182">
        <f>Tabla1[[#This Row],[Avance Acumulado númerico o Porcentaje de la Actividad]]/Tabla1[[#This Row],[Meta 2022
 de la Actividad ó Meta anual]]</f>
        <v>1</v>
      </c>
      <c r="P34" s="181">
        <v>0.15</v>
      </c>
      <c r="Q34" s="181">
        <f>Tabla1[[#This Row],[Peso Porcentual de la Actividad en relación con la Meta ]]/Tabla1[[#This Row],[Avance Porcentual Acumulado (Indicador)]]</f>
        <v>0.15</v>
      </c>
      <c r="R34" s="199" t="s">
        <v>1197</v>
      </c>
      <c r="S34" s="272">
        <v>85251969</v>
      </c>
      <c r="T34" s="199" t="s">
        <v>146</v>
      </c>
      <c r="U34" s="179" t="s">
        <v>121</v>
      </c>
      <c r="V34" s="179">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septiembre]]+Tabla1[[#This Row],[Avance númerico o porcentual mes octubre]]</f>
        <v>10</v>
      </c>
      <c r="W34" s="179" t="s">
        <v>1196</v>
      </c>
      <c r="X34" s="179">
        <v>1</v>
      </c>
      <c r="Y34" s="179" t="s">
        <v>1195</v>
      </c>
      <c r="Z34" s="192" t="s">
        <v>1194</v>
      </c>
      <c r="AA34" s="192">
        <v>1</v>
      </c>
      <c r="AB34" s="192" t="s">
        <v>1193</v>
      </c>
      <c r="AC34" s="192" t="s">
        <v>1192</v>
      </c>
      <c r="AD34" s="192">
        <v>1</v>
      </c>
      <c r="AE34" s="192" t="s">
        <v>1191</v>
      </c>
      <c r="AF34" s="192" t="s">
        <v>1190</v>
      </c>
      <c r="AG34" s="192">
        <v>1</v>
      </c>
      <c r="AH34" s="192" t="s">
        <v>1189</v>
      </c>
      <c r="AI34" s="192" t="s">
        <v>1188</v>
      </c>
      <c r="AJ34" s="192">
        <v>1</v>
      </c>
      <c r="AK34" s="192" t="s">
        <v>1187</v>
      </c>
      <c r="AL34" s="192" t="s">
        <v>1186</v>
      </c>
      <c r="AM34" s="192">
        <v>1</v>
      </c>
      <c r="AN34" s="192" t="s">
        <v>1184</v>
      </c>
      <c r="AO34" s="192" t="s">
        <v>1185</v>
      </c>
      <c r="AP34" s="192">
        <v>1</v>
      </c>
      <c r="AQ34" s="192" t="s">
        <v>1184</v>
      </c>
      <c r="AR34" s="192" t="s">
        <v>1183</v>
      </c>
      <c r="AS34" s="192">
        <v>1</v>
      </c>
      <c r="AT34" s="192" t="s">
        <v>1181</v>
      </c>
      <c r="AU34" s="192" t="s">
        <v>1182</v>
      </c>
      <c r="AV34" s="192">
        <v>1</v>
      </c>
      <c r="AW34" s="192" t="s">
        <v>1181</v>
      </c>
      <c r="AX34" s="199" t="s">
        <v>1180</v>
      </c>
      <c r="AY34" s="192">
        <v>1</v>
      </c>
      <c r="AZ34" s="192" t="s">
        <v>1179</v>
      </c>
      <c r="BA34" s="218" t="s">
        <v>1178</v>
      </c>
      <c r="BB34" s="192">
        <v>1</v>
      </c>
      <c r="BC34" s="192" t="s">
        <v>1177</v>
      </c>
      <c r="BD34" s="218" t="s">
        <v>1176</v>
      </c>
      <c r="BE34" s="192">
        <v>0</v>
      </c>
      <c r="BF34" s="192" t="s">
        <v>1175</v>
      </c>
    </row>
    <row r="35" spans="1:58" ht="162" customHeight="1" x14ac:dyDescent="0.25">
      <c r="A35" s="260" t="s">
        <v>1154</v>
      </c>
      <c r="B35" s="259" t="s">
        <v>1153</v>
      </c>
      <c r="C35" s="251" t="s">
        <v>1152</v>
      </c>
      <c r="D35" s="256" t="s">
        <v>1151</v>
      </c>
      <c r="E35" s="259" t="s">
        <v>954</v>
      </c>
      <c r="F35" s="205" t="s">
        <v>790</v>
      </c>
      <c r="G35" s="199" t="s">
        <v>953</v>
      </c>
      <c r="H35" s="199" t="s">
        <v>952</v>
      </c>
      <c r="I35" s="199" t="s">
        <v>1126</v>
      </c>
      <c r="J35" s="199" t="s">
        <v>1126</v>
      </c>
      <c r="K35" s="273" t="s">
        <v>81</v>
      </c>
      <c r="L35" s="199">
        <v>3200</v>
      </c>
      <c r="M35" s="199" t="s">
        <v>1174</v>
      </c>
      <c r="N35" s="201">
        <v>800</v>
      </c>
      <c r="O35" s="182">
        <f>Tabla1[[#This Row],[Avance Acumulado númerico o Porcentaje de la Actividad]]/Tabla1[[#This Row],[Meta 2022
 de la Actividad ó Meta anual]]</f>
        <v>1.13625</v>
      </c>
      <c r="P35" s="181">
        <v>0.7</v>
      </c>
      <c r="Q35" s="181">
        <f>Tabla1[[#This Row],[Peso Porcentual de la Actividad en relación con la Meta ]]/Tabla1[[#This Row],[Avance Porcentual Acumulado (Indicador)]]</f>
        <v>0.616061606160616</v>
      </c>
      <c r="R35" s="199" t="s">
        <v>1173</v>
      </c>
      <c r="S35" s="272"/>
      <c r="T35" s="199" t="s">
        <v>146</v>
      </c>
      <c r="U35" s="179" t="s">
        <v>121</v>
      </c>
      <c r="V35" s="179">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septiembre]]+Tabla1[[#This Row],[Avance númerico o porcentual mes octubre]]+Tabla1[[#This Row],[Avance númerico o porcentual mes noviembre]]+Tabla1[[#This Row],[Avance númerico o porcentual mes diciembre]]</f>
        <v>909</v>
      </c>
      <c r="W35" s="179" t="s">
        <v>1172</v>
      </c>
      <c r="X35" s="179">
        <v>8</v>
      </c>
      <c r="Y35" s="179" t="s">
        <v>1166</v>
      </c>
      <c r="Z35" s="192" t="s">
        <v>1171</v>
      </c>
      <c r="AA35" s="192">
        <v>70</v>
      </c>
      <c r="AB35" s="192" t="s">
        <v>1166</v>
      </c>
      <c r="AC35" s="192" t="s">
        <v>1170</v>
      </c>
      <c r="AD35" s="192">
        <v>83</v>
      </c>
      <c r="AE35" s="192" t="s">
        <v>1166</v>
      </c>
      <c r="AF35" s="192" t="s">
        <v>1169</v>
      </c>
      <c r="AG35" s="192">
        <v>67</v>
      </c>
      <c r="AH35" s="192" t="s">
        <v>1166</v>
      </c>
      <c r="AI35" s="192" t="s">
        <v>1168</v>
      </c>
      <c r="AJ35" s="192">
        <v>82</v>
      </c>
      <c r="AK35" s="192" t="s">
        <v>1166</v>
      </c>
      <c r="AL35" s="192" t="s">
        <v>1167</v>
      </c>
      <c r="AM35" s="192">
        <v>74</v>
      </c>
      <c r="AN35" s="192" t="s">
        <v>1166</v>
      </c>
      <c r="AO35" s="192" t="s">
        <v>1165</v>
      </c>
      <c r="AP35" s="192">
        <v>72</v>
      </c>
      <c r="AQ35" s="192" t="s">
        <v>1164</v>
      </c>
      <c r="AR35" s="192" t="s">
        <v>1163</v>
      </c>
      <c r="AS35" s="192">
        <v>101</v>
      </c>
      <c r="AT35" s="192" t="s">
        <v>1161</v>
      </c>
      <c r="AU35" s="192" t="s">
        <v>1162</v>
      </c>
      <c r="AV35" s="192">
        <v>106</v>
      </c>
      <c r="AW35" s="192" t="s">
        <v>1161</v>
      </c>
      <c r="AX35" s="192" t="s">
        <v>1160</v>
      </c>
      <c r="AY35" s="192">
        <v>79</v>
      </c>
      <c r="AZ35" s="192" t="s">
        <v>1159</v>
      </c>
      <c r="BA35" s="192" t="s">
        <v>1158</v>
      </c>
      <c r="BB35" s="192">
        <f>86+10</f>
        <v>96</v>
      </c>
      <c r="BC35" s="192" t="s">
        <v>1157</v>
      </c>
      <c r="BD35" s="192" t="s">
        <v>1156</v>
      </c>
      <c r="BE35" s="192">
        <v>71</v>
      </c>
      <c r="BF35" s="192" t="s">
        <v>1155</v>
      </c>
    </row>
    <row r="36" spans="1:58" ht="225" x14ac:dyDescent="0.25">
      <c r="A36" s="260" t="s">
        <v>1154</v>
      </c>
      <c r="B36" s="259" t="s">
        <v>1153</v>
      </c>
      <c r="C36" s="251" t="s">
        <v>1152</v>
      </c>
      <c r="D36" s="256" t="s">
        <v>1151</v>
      </c>
      <c r="E36" s="259" t="s">
        <v>954</v>
      </c>
      <c r="F36" s="205" t="s">
        <v>790</v>
      </c>
      <c r="G36" s="199" t="s">
        <v>953</v>
      </c>
      <c r="H36" s="199" t="s">
        <v>952</v>
      </c>
      <c r="I36" s="199" t="s">
        <v>1126</v>
      </c>
      <c r="J36" s="199" t="s">
        <v>1126</v>
      </c>
      <c r="K36" s="273" t="s">
        <v>81</v>
      </c>
      <c r="L36" s="199" t="s">
        <v>120</v>
      </c>
      <c r="M36" s="199" t="s">
        <v>1150</v>
      </c>
      <c r="N36" s="199">
        <v>11</v>
      </c>
      <c r="O36" s="182">
        <f>Tabla1[[#This Row],[Avance Acumulado númerico o Porcentaje de la Actividad]]/Tabla1[[#This Row],[Meta 2022
 de la Actividad ó Meta anual]]</f>
        <v>1.0909090909090908</v>
      </c>
      <c r="P36" s="181">
        <v>0.15</v>
      </c>
      <c r="Q36" s="181">
        <f>Tabla1[[#This Row],[Peso Porcentual de la Actividad en relación con la Meta ]]/Tabla1[[#This Row],[Avance Porcentual Acumulado (Indicador)]]</f>
        <v>0.13750000000000001</v>
      </c>
      <c r="R36" s="199" t="s">
        <v>1149</v>
      </c>
      <c r="S36" s="272"/>
      <c r="T36" s="199" t="s">
        <v>140</v>
      </c>
      <c r="U36" s="179" t="s">
        <v>121</v>
      </c>
      <c r="V36" s="232">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septiembre]]+Tabla1[[#This Row],[Avance númerico o porcentual mes octubre]]+Tabla1[[#This Row],[Avance númerico o porcentual mes noviembre]]+Tabla1[[#This Row],[Avance númerico o porcentual mes diciembre]]</f>
        <v>12</v>
      </c>
      <c r="W36" s="179" t="s">
        <v>1148</v>
      </c>
      <c r="X36" s="179">
        <v>1</v>
      </c>
      <c r="Y36" s="179" t="s">
        <v>1147</v>
      </c>
      <c r="Z36" s="192" t="s">
        <v>1148</v>
      </c>
      <c r="AA36" s="192">
        <v>1</v>
      </c>
      <c r="AB36" s="192" t="s">
        <v>1147</v>
      </c>
      <c r="AC36" s="192" t="s">
        <v>1146</v>
      </c>
      <c r="AD36" s="192">
        <v>1</v>
      </c>
      <c r="AE36" s="192" t="s">
        <v>1145</v>
      </c>
      <c r="AF36" s="192" t="s">
        <v>1144</v>
      </c>
      <c r="AG36" s="192">
        <v>1</v>
      </c>
      <c r="AH36" s="192" t="s">
        <v>1143</v>
      </c>
      <c r="AI36" s="192" t="s">
        <v>1142</v>
      </c>
      <c r="AJ36" s="192">
        <v>1</v>
      </c>
      <c r="AK36" s="192" t="s">
        <v>1141</v>
      </c>
      <c r="AL36" s="192" t="s">
        <v>1140</v>
      </c>
      <c r="AM36" s="192">
        <v>1</v>
      </c>
      <c r="AN36" s="192" t="s">
        <v>1139</v>
      </c>
      <c r="AO36" s="192" t="s">
        <v>1138</v>
      </c>
      <c r="AP36" s="192">
        <v>1</v>
      </c>
      <c r="AQ36" s="192" t="s">
        <v>1137</v>
      </c>
      <c r="AR36" s="192" t="s">
        <v>1136</v>
      </c>
      <c r="AS36" s="192">
        <v>1</v>
      </c>
      <c r="AT36" s="192" t="s">
        <v>1135</v>
      </c>
      <c r="AU36" s="192" t="s">
        <v>1134</v>
      </c>
      <c r="AV36" s="192">
        <v>1</v>
      </c>
      <c r="AW36" s="192" t="s">
        <v>1133</v>
      </c>
      <c r="AX36" s="192" t="s">
        <v>1132</v>
      </c>
      <c r="AY36" s="192">
        <v>1</v>
      </c>
      <c r="AZ36" s="192" t="s">
        <v>1131</v>
      </c>
      <c r="BA36" s="192" t="s">
        <v>1130</v>
      </c>
      <c r="BB36" s="192">
        <v>1</v>
      </c>
      <c r="BC36" s="192" t="s">
        <v>1129</v>
      </c>
      <c r="BD36" s="192" t="s">
        <v>1128</v>
      </c>
      <c r="BE36" s="192">
        <v>1</v>
      </c>
      <c r="BF36" s="192" t="s">
        <v>1127</v>
      </c>
    </row>
    <row r="37" spans="1:58" ht="345" x14ac:dyDescent="0.25">
      <c r="A37" s="206" t="s">
        <v>133</v>
      </c>
      <c r="B37" s="205" t="s">
        <v>132</v>
      </c>
      <c r="C37" s="204" t="s">
        <v>131</v>
      </c>
      <c r="D37" s="203" t="s">
        <v>130</v>
      </c>
      <c r="E37" s="202" t="s">
        <v>129</v>
      </c>
      <c r="F37" s="201" t="s">
        <v>128</v>
      </c>
      <c r="G37" s="199" t="s">
        <v>95</v>
      </c>
      <c r="H37" s="199" t="s">
        <v>177</v>
      </c>
      <c r="I37" s="199" t="s">
        <v>1126</v>
      </c>
      <c r="J37" s="199" t="s">
        <v>1126</v>
      </c>
      <c r="K37" s="203" t="s">
        <v>176</v>
      </c>
      <c r="L37" s="199" t="s">
        <v>120</v>
      </c>
      <c r="M37" s="199" t="s">
        <v>1125</v>
      </c>
      <c r="N37" s="182">
        <v>1</v>
      </c>
      <c r="O37" s="182">
        <f>Tabla1[[#This Row],[Avance Acumulado númerico o Porcentaje de la Actividad]]/Tabla1[[#This Row],[Meta 2022
 de la Actividad ó Meta anual]]</f>
        <v>1</v>
      </c>
      <c r="P37" s="220">
        <v>2.5000000000000001E-3</v>
      </c>
      <c r="Q37" s="181">
        <f>Tabla1[[#This Row],[Peso Porcentual de la Actividad en relación con la Meta ]]/Tabla1[[#This Row],[Avance Porcentual Acumulado (Indicador)]]</f>
        <v>2.5000000000000001E-3</v>
      </c>
      <c r="R37" s="199" t="s">
        <v>174</v>
      </c>
      <c r="S37" s="219"/>
      <c r="T37" s="199" t="s">
        <v>140</v>
      </c>
      <c r="U37" s="209" t="s">
        <v>173</v>
      </c>
      <c r="V37" s="210">
        <f>Tabla1[[#This Row],[Avance númerico o porcentual mes diciembre]]</f>
        <v>1</v>
      </c>
      <c r="W37" s="179" t="s">
        <v>1124</v>
      </c>
      <c r="X37" s="179">
        <v>0</v>
      </c>
      <c r="Y37" s="179"/>
      <c r="Z37" s="192" t="s">
        <v>1123</v>
      </c>
      <c r="AA37" s="192">
        <v>0</v>
      </c>
      <c r="AB37" s="192"/>
      <c r="AC37" s="192" t="s">
        <v>1122</v>
      </c>
      <c r="AD37" s="192">
        <v>1</v>
      </c>
      <c r="AE37" s="192" t="s">
        <v>1121</v>
      </c>
      <c r="AF37" s="192" t="s">
        <v>1120</v>
      </c>
      <c r="AG37" s="190">
        <v>0.93</v>
      </c>
      <c r="AH37" s="192" t="s">
        <v>1119</v>
      </c>
      <c r="AI37" s="192" t="s">
        <v>1118</v>
      </c>
      <c r="AJ37" s="190">
        <v>0.93</v>
      </c>
      <c r="AK37" s="192" t="s">
        <v>361</v>
      </c>
      <c r="AL37" s="192" t="s">
        <v>1117</v>
      </c>
      <c r="AM37" s="190">
        <v>0.93</v>
      </c>
      <c r="AN37" s="192" t="s">
        <v>361</v>
      </c>
      <c r="AO37" s="192" t="s">
        <v>1116</v>
      </c>
      <c r="AP37" s="190">
        <v>0.67</v>
      </c>
      <c r="AQ37" s="192" t="s">
        <v>361</v>
      </c>
      <c r="AR37" s="192" t="s">
        <v>1115</v>
      </c>
      <c r="AS37" s="190">
        <v>0.67</v>
      </c>
      <c r="AT37" s="192" t="s">
        <v>361</v>
      </c>
      <c r="AU37" s="192" t="s">
        <v>1114</v>
      </c>
      <c r="AV37" s="190">
        <v>0.63</v>
      </c>
      <c r="AW37" s="192" t="s">
        <v>361</v>
      </c>
      <c r="AX37" s="192" t="s">
        <v>1113</v>
      </c>
      <c r="AY37" s="190">
        <v>0.63</v>
      </c>
      <c r="AZ37" s="192" t="s">
        <v>1112</v>
      </c>
      <c r="BA37" s="192" t="s">
        <v>1111</v>
      </c>
      <c r="BB37" s="190">
        <v>0.63</v>
      </c>
      <c r="BC37" s="192" t="s">
        <v>1109</v>
      </c>
      <c r="BD37" s="192" t="s">
        <v>1110</v>
      </c>
      <c r="BE37" s="190">
        <v>1</v>
      </c>
      <c r="BF37" s="192" t="s">
        <v>1109</v>
      </c>
    </row>
    <row r="38" spans="1:58" ht="105" x14ac:dyDescent="0.25">
      <c r="A38" s="260" t="s">
        <v>133</v>
      </c>
      <c r="B38" s="259" t="s">
        <v>132</v>
      </c>
      <c r="C38" s="251" t="s">
        <v>131</v>
      </c>
      <c r="D38" s="256" t="s">
        <v>130</v>
      </c>
      <c r="E38" s="259" t="s">
        <v>954</v>
      </c>
      <c r="F38" s="205" t="s">
        <v>790</v>
      </c>
      <c r="G38" s="199" t="s">
        <v>953</v>
      </c>
      <c r="H38" s="199" t="s">
        <v>952</v>
      </c>
      <c r="I38" s="199" t="s">
        <v>1030</v>
      </c>
      <c r="J38" s="199" t="s">
        <v>1030</v>
      </c>
      <c r="K38" s="249" t="s">
        <v>77</v>
      </c>
      <c r="L38" s="199" t="s">
        <v>120</v>
      </c>
      <c r="M38" s="199" t="s">
        <v>1108</v>
      </c>
      <c r="N38" s="199">
        <v>1</v>
      </c>
      <c r="O38" s="182">
        <f>Tabla1[[#This Row],[Avance Acumulado númerico o Porcentaje de la Actividad]]/Tabla1[[#This Row],[Meta 2022
 de la Actividad ó Meta anual]]</f>
        <v>1</v>
      </c>
      <c r="P38" s="181">
        <v>0.15</v>
      </c>
      <c r="Q38" s="181">
        <f>Tabla1[[#This Row],[Peso Porcentual de la Actividad en relación con la Meta ]]/Tabla1[[#This Row],[Avance Porcentual Acumulado (Indicador)]]</f>
        <v>0.15</v>
      </c>
      <c r="R38" s="199" t="s">
        <v>1107</v>
      </c>
      <c r="S38" s="247">
        <v>0</v>
      </c>
      <c r="T38" s="199" t="s">
        <v>146</v>
      </c>
      <c r="U38" s="179" t="s">
        <v>146</v>
      </c>
      <c r="V38" s="179">
        <f>Tabla1[[#This Row],[Avance númerico o porcentual mes enero]]</f>
        <v>1</v>
      </c>
      <c r="W38" s="179" t="s">
        <v>1106</v>
      </c>
      <c r="X38" s="179">
        <v>1</v>
      </c>
      <c r="Y38" s="179" t="s">
        <v>1105</v>
      </c>
      <c r="Z38" s="192" t="s">
        <v>143</v>
      </c>
      <c r="AA38" s="192">
        <v>0</v>
      </c>
      <c r="AB38" s="192"/>
      <c r="AC38" s="192" t="s">
        <v>143</v>
      </c>
      <c r="AD38" s="192">
        <v>0</v>
      </c>
      <c r="AE38" s="192"/>
      <c r="AF38" s="192" t="s">
        <v>143</v>
      </c>
      <c r="AG38" s="192">
        <v>0</v>
      </c>
      <c r="AH38" s="192"/>
      <c r="AI38" s="192" t="s">
        <v>143</v>
      </c>
      <c r="AJ38" s="192">
        <v>0</v>
      </c>
      <c r="AK38" s="189"/>
      <c r="AL38" s="192" t="s">
        <v>143</v>
      </c>
      <c r="AM38" s="192">
        <v>0</v>
      </c>
      <c r="AN38" s="192"/>
      <c r="AO38" s="192" t="s">
        <v>143</v>
      </c>
      <c r="AP38" s="192">
        <v>0</v>
      </c>
      <c r="AQ38" s="189"/>
      <c r="AR38" s="192" t="s">
        <v>143</v>
      </c>
      <c r="AS38" s="192">
        <v>0</v>
      </c>
      <c r="AT38" s="192"/>
      <c r="AU38" s="192" t="s">
        <v>143</v>
      </c>
      <c r="AV38" s="192">
        <v>0</v>
      </c>
      <c r="AW38" s="189"/>
      <c r="AX38" s="192" t="s">
        <v>143</v>
      </c>
      <c r="AY38" s="192">
        <v>0</v>
      </c>
      <c r="AZ38" s="192"/>
      <c r="BA38" s="192" t="s">
        <v>143</v>
      </c>
      <c r="BB38" s="192">
        <v>0</v>
      </c>
      <c r="BC38" s="192"/>
      <c r="BD38" s="192" t="s">
        <v>143</v>
      </c>
      <c r="BE38" s="192">
        <v>0</v>
      </c>
      <c r="BF38" s="192"/>
    </row>
    <row r="39" spans="1:58" ht="315" x14ac:dyDescent="0.25">
      <c r="A39" s="260" t="s">
        <v>133</v>
      </c>
      <c r="B39" s="259" t="s">
        <v>132</v>
      </c>
      <c r="C39" s="251" t="s">
        <v>131</v>
      </c>
      <c r="D39" s="256" t="s">
        <v>130</v>
      </c>
      <c r="E39" s="259" t="s">
        <v>954</v>
      </c>
      <c r="F39" s="205" t="s">
        <v>790</v>
      </c>
      <c r="G39" s="199" t="s">
        <v>953</v>
      </c>
      <c r="H39" s="199" t="s">
        <v>952</v>
      </c>
      <c r="I39" s="199" t="s">
        <v>1030</v>
      </c>
      <c r="J39" s="199" t="s">
        <v>1030</v>
      </c>
      <c r="K39" s="249" t="s">
        <v>77</v>
      </c>
      <c r="L39" s="199">
        <v>239</v>
      </c>
      <c r="M39" s="199" t="s">
        <v>1104</v>
      </c>
      <c r="N39" s="269">
        <v>116</v>
      </c>
      <c r="O39" s="182">
        <f>Tabla1[[#This Row],[Avance Acumulado númerico o Porcentaje de la Actividad]]/Tabla1[[#This Row],[Meta 2022
 de la Actividad ó Meta anual]]</f>
        <v>0.98275862068965514</v>
      </c>
      <c r="P39" s="181">
        <v>0.85</v>
      </c>
      <c r="Q39" s="181">
        <f>Tabla1[[#This Row],[Peso Porcentual de la Actividad en relación con la Meta ]]/Tabla1[[#This Row],[Avance Porcentual Acumulado (Indicador)]]</f>
        <v>0.86491228070175441</v>
      </c>
      <c r="R39" s="199" t="s">
        <v>1103</v>
      </c>
      <c r="S39" s="247"/>
      <c r="T39" s="199" t="s">
        <v>140</v>
      </c>
      <c r="U39" s="179" t="s">
        <v>121</v>
      </c>
      <c r="V39" s="179">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septiembre]]+Tabla1[[#This Row],[Avance númerico o porcentual mes octubre]]+Tabla1[[#This Row],[Avance númerico o porcentual mes noviembre]]+Tabla1[[#This Row],[Avance númerico o porcentual mes diciembre]]</f>
        <v>114</v>
      </c>
      <c r="W39" s="179" t="s">
        <v>1102</v>
      </c>
      <c r="X39" s="179">
        <v>1</v>
      </c>
      <c r="Y39" s="179" t="s">
        <v>1096</v>
      </c>
      <c r="Z39" s="192" t="s">
        <v>1101</v>
      </c>
      <c r="AA39" s="192">
        <v>4</v>
      </c>
      <c r="AB39" s="192" t="s">
        <v>1096</v>
      </c>
      <c r="AC39" s="218" t="s">
        <v>1100</v>
      </c>
      <c r="AD39" s="192">
        <v>7</v>
      </c>
      <c r="AE39" s="192" t="s">
        <v>1096</v>
      </c>
      <c r="AF39" s="218" t="s">
        <v>1099</v>
      </c>
      <c r="AG39" s="192">
        <v>11</v>
      </c>
      <c r="AH39" s="192" t="s">
        <v>1096</v>
      </c>
      <c r="AI39" s="218" t="s">
        <v>1098</v>
      </c>
      <c r="AJ39" s="192">
        <v>17</v>
      </c>
      <c r="AK39" s="192" t="s">
        <v>1096</v>
      </c>
      <c r="AL39" s="218" t="s">
        <v>1097</v>
      </c>
      <c r="AM39" s="192">
        <v>16</v>
      </c>
      <c r="AN39" s="192" t="s">
        <v>1096</v>
      </c>
      <c r="AO39" s="218" t="s">
        <v>1095</v>
      </c>
      <c r="AP39" s="192">
        <v>9</v>
      </c>
      <c r="AQ39" s="192" t="s">
        <v>1092</v>
      </c>
      <c r="AR39" s="218" t="s">
        <v>1094</v>
      </c>
      <c r="AS39" s="192">
        <v>16</v>
      </c>
      <c r="AT39" s="192" t="s">
        <v>1092</v>
      </c>
      <c r="AU39" s="218" t="s">
        <v>1093</v>
      </c>
      <c r="AV39" s="192">
        <v>14</v>
      </c>
      <c r="AW39" s="192" t="s">
        <v>1092</v>
      </c>
      <c r="AX39" s="218" t="s">
        <v>1091</v>
      </c>
      <c r="AY39" s="192">
        <v>10</v>
      </c>
      <c r="AZ39" s="192" t="s">
        <v>1090</v>
      </c>
      <c r="BA39" s="218" t="s">
        <v>1089</v>
      </c>
      <c r="BB39" s="192">
        <v>4</v>
      </c>
      <c r="BC39" s="192" t="s">
        <v>1087</v>
      </c>
      <c r="BD39" s="218" t="s">
        <v>1088</v>
      </c>
      <c r="BE39" s="192">
        <v>5</v>
      </c>
      <c r="BF39" s="192" t="s">
        <v>1087</v>
      </c>
    </row>
    <row r="40" spans="1:58" ht="105" x14ac:dyDescent="0.25">
      <c r="A40" s="260" t="s">
        <v>133</v>
      </c>
      <c r="B40" s="259" t="s">
        <v>132</v>
      </c>
      <c r="C40" s="251" t="s">
        <v>131</v>
      </c>
      <c r="D40" s="256" t="s">
        <v>130</v>
      </c>
      <c r="E40" s="259" t="s">
        <v>954</v>
      </c>
      <c r="F40" s="205" t="s">
        <v>790</v>
      </c>
      <c r="G40" s="199" t="s">
        <v>953</v>
      </c>
      <c r="H40" s="199" t="s">
        <v>952</v>
      </c>
      <c r="I40" s="199" t="s">
        <v>1030</v>
      </c>
      <c r="J40" s="199" t="s">
        <v>1030</v>
      </c>
      <c r="K40" s="273" t="s">
        <v>1076</v>
      </c>
      <c r="L40" s="199">
        <v>1779</v>
      </c>
      <c r="M40" s="199" t="s">
        <v>1086</v>
      </c>
      <c r="N40" s="269">
        <v>598</v>
      </c>
      <c r="O40" s="182">
        <f>Tabla1[[#This Row],[Avance Acumulado númerico o Porcentaje de la Actividad]]/Tabla1[[#This Row],[Meta 2022
 de la Actividad ó Meta anual]]</f>
        <v>0.9682274247491639</v>
      </c>
      <c r="P40" s="181">
        <v>0.9</v>
      </c>
      <c r="Q40" s="181">
        <f>Tabla1[[#This Row],[Peso Porcentual de la Actividad en relación con la Meta ]]/Tabla1[[#This Row],[Avance Porcentual Acumulado (Indicador)]]</f>
        <v>0.92953367875647663</v>
      </c>
      <c r="R40" s="199" t="s">
        <v>1085</v>
      </c>
      <c r="S40" s="272">
        <v>127030608</v>
      </c>
      <c r="T40" s="199" t="s">
        <v>140</v>
      </c>
      <c r="U40" s="179" t="s">
        <v>121</v>
      </c>
      <c r="V40" s="179">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septiembre]]+Tabla1[[#This Row],[Avance númerico o porcentual mes octubre]]+Tabla1[[#This Row],[Avance númerico o porcentual mes noviembre]]+Tabla1[[#This Row],[Avance númerico o porcentual mes diciembre]]</f>
        <v>579</v>
      </c>
      <c r="W40" s="179" t="s">
        <v>1084</v>
      </c>
      <c r="X40" s="179">
        <v>19</v>
      </c>
      <c r="Y40" s="179" t="s">
        <v>1081</v>
      </c>
      <c r="Z40" s="192" t="s">
        <v>1083</v>
      </c>
      <c r="AA40" s="192">
        <v>60</v>
      </c>
      <c r="AB40" s="192" t="s">
        <v>1081</v>
      </c>
      <c r="AC40" s="192" t="s">
        <v>1083</v>
      </c>
      <c r="AD40" s="192">
        <v>39</v>
      </c>
      <c r="AE40" s="192" t="s">
        <v>1081</v>
      </c>
      <c r="AF40" s="192" t="s">
        <v>1082</v>
      </c>
      <c r="AG40" s="192">
        <v>38</v>
      </c>
      <c r="AH40" s="192" t="s">
        <v>1081</v>
      </c>
      <c r="AI40" s="192" t="s">
        <v>1080</v>
      </c>
      <c r="AJ40" s="192">
        <v>64</v>
      </c>
      <c r="AK40" s="192" t="s">
        <v>1077</v>
      </c>
      <c r="AL40" s="192" t="s">
        <v>1079</v>
      </c>
      <c r="AM40" s="192">
        <v>54</v>
      </c>
      <c r="AN40" s="192" t="s">
        <v>1077</v>
      </c>
      <c r="AO40" s="192" t="s">
        <v>1079</v>
      </c>
      <c r="AP40" s="192">
        <v>54</v>
      </c>
      <c r="AQ40" s="192" t="s">
        <v>1077</v>
      </c>
      <c r="AR40" s="192" t="s">
        <v>1079</v>
      </c>
      <c r="AS40" s="192">
        <v>54</v>
      </c>
      <c r="AT40" s="192" t="s">
        <v>1077</v>
      </c>
      <c r="AU40" s="192" t="s">
        <v>1079</v>
      </c>
      <c r="AV40" s="192">
        <v>54</v>
      </c>
      <c r="AW40" s="192" t="s">
        <v>1077</v>
      </c>
      <c r="AX40" s="192" t="s">
        <v>1079</v>
      </c>
      <c r="AY40" s="192">
        <v>54</v>
      </c>
      <c r="AZ40" s="192" t="s">
        <v>1077</v>
      </c>
      <c r="BA40" s="192" t="s">
        <v>1079</v>
      </c>
      <c r="BB40" s="192">
        <v>54</v>
      </c>
      <c r="BC40" s="192" t="s">
        <v>1077</v>
      </c>
      <c r="BD40" s="192" t="s">
        <v>1078</v>
      </c>
      <c r="BE40" s="192">
        <v>35</v>
      </c>
      <c r="BF40" s="192" t="s">
        <v>1077</v>
      </c>
    </row>
    <row r="41" spans="1:58" ht="105" x14ac:dyDescent="0.25">
      <c r="A41" s="260" t="s">
        <v>133</v>
      </c>
      <c r="B41" s="259" t="s">
        <v>132</v>
      </c>
      <c r="C41" s="251" t="s">
        <v>131</v>
      </c>
      <c r="D41" s="256" t="s">
        <v>130</v>
      </c>
      <c r="E41" s="259" t="s">
        <v>954</v>
      </c>
      <c r="F41" s="205" t="s">
        <v>790</v>
      </c>
      <c r="G41" s="199" t="s">
        <v>953</v>
      </c>
      <c r="H41" s="199" t="s">
        <v>952</v>
      </c>
      <c r="I41" s="199" t="s">
        <v>1030</v>
      </c>
      <c r="J41" s="199" t="s">
        <v>1030</v>
      </c>
      <c r="K41" s="273" t="s">
        <v>1076</v>
      </c>
      <c r="L41" s="199" t="s">
        <v>120</v>
      </c>
      <c r="M41" s="199" t="s">
        <v>1075</v>
      </c>
      <c r="N41" s="199">
        <v>4</v>
      </c>
      <c r="O41" s="182">
        <f>Tabla1[[#This Row],[Avance Acumulado númerico o Porcentaje de la Actividad]]/Tabla1[[#This Row],[Meta 2022
 de la Actividad ó Meta anual]]</f>
        <v>1</v>
      </c>
      <c r="P41" s="181">
        <v>0.1</v>
      </c>
      <c r="Q41" s="181">
        <f>Tabla1[[#This Row],[Peso Porcentual de la Actividad en relación con la Meta ]]/Tabla1[[#This Row],[Avance Porcentual Acumulado (Indicador)]]</f>
        <v>0.1</v>
      </c>
      <c r="R41" s="199" t="s">
        <v>1074</v>
      </c>
      <c r="S41" s="272"/>
      <c r="T41" s="199" t="s">
        <v>417</v>
      </c>
      <c r="U41" s="179" t="s">
        <v>1073</v>
      </c>
      <c r="V41" s="179">
        <f>Tabla1[[#This Row],[Avance númerico o porcentual mes enero]]+Tabla1[[#This Row],[Avance númerico o porcentual mes abril]]+Tabla1[[#This Row],[Avance númerico o porcentual mes septiembre]]+Tabla1[[#This Row],[Avance númerico o porcentual mes noviembre]]+Tabla1[[#This Row],[Avance númerico o porcentual mes diciembre]]</f>
        <v>4</v>
      </c>
      <c r="W41" s="179" t="s">
        <v>120</v>
      </c>
      <c r="X41" s="179">
        <v>0</v>
      </c>
      <c r="Y41" s="179"/>
      <c r="Z41" s="192" t="s">
        <v>120</v>
      </c>
      <c r="AA41" s="192">
        <v>0</v>
      </c>
      <c r="AB41" s="192"/>
      <c r="AC41" s="192" t="s">
        <v>120</v>
      </c>
      <c r="AD41" s="192">
        <v>0</v>
      </c>
      <c r="AE41" s="192"/>
      <c r="AF41" s="192" t="s">
        <v>1072</v>
      </c>
      <c r="AG41" s="192">
        <v>1</v>
      </c>
      <c r="AH41" s="192" t="s">
        <v>1071</v>
      </c>
      <c r="AI41" s="192" t="s">
        <v>120</v>
      </c>
      <c r="AJ41" s="192">
        <v>0</v>
      </c>
      <c r="AK41" s="192">
        <v>0</v>
      </c>
      <c r="AL41" s="192" t="s">
        <v>1070</v>
      </c>
      <c r="AM41" s="192">
        <v>0</v>
      </c>
      <c r="AN41" s="192">
        <v>0</v>
      </c>
      <c r="AO41" s="192" t="s">
        <v>1069</v>
      </c>
      <c r="AP41" s="192">
        <v>0</v>
      </c>
      <c r="AQ41" s="192">
        <v>0</v>
      </c>
      <c r="AR41" s="192" t="s">
        <v>1069</v>
      </c>
      <c r="AS41" s="192">
        <v>0</v>
      </c>
      <c r="AT41" s="192">
        <v>0</v>
      </c>
      <c r="AU41" s="192" t="s">
        <v>1068</v>
      </c>
      <c r="AV41" s="192">
        <v>1</v>
      </c>
      <c r="AW41" s="192" t="s">
        <v>1065</v>
      </c>
      <c r="AX41" s="192" t="s">
        <v>1067</v>
      </c>
      <c r="AY41" s="192">
        <v>0</v>
      </c>
      <c r="AZ41" s="192" t="s">
        <v>607</v>
      </c>
      <c r="BA41" s="192" t="s">
        <v>1066</v>
      </c>
      <c r="BB41" s="192">
        <v>1</v>
      </c>
      <c r="BC41" s="192" t="s">
        <v>1065</v>
      </c>
      <c r="BD41" s="192" t="s">
        <v>1032</v>
      </c>
      <c r="BE41" s="192">
        <v>1</v>
      </c>
      <c r="BF41" s="192" t="s">
        <v>1065</v>
      </c>
    </row>
    <row r="42" spans="1:58" ht="409.5" x14ac:dyDescent="0.25">
      <c r="A42" s="260" t="s">
        <v>133</v>
      </c>
      <c r="B42" s="259" t="s">
        <v>132</v>
      </c>
      <c r="C42" s="251" t="s">
        <v>131</v>
      </c>
      <c r="D42" s="256" t="s">
        <v>130</v>
      </c>
      <c r="E42" s="259" t="s">
        <v>954</v>
      </c>
      <c r="F42" s="205" t="s">
        <v>790</v>
      </c>
      <c r="G42" s="199" t="s">
        <v>953</v>
      </c>
      <c r="H42" s="199" t="s">
        <v>952</v>
      </c>
      <c r="I42" s="199" t="s">
        <v>1030</v>
      </c>
      <c r="J42" s="199" t="s">
        <v>1030</v>
      </c>
      <c r="K42" s="271" t="s">
        <v>1047</v>
      </c>
      <c r="L42" s="199">
        <v>13</v>
      </c>
      <c r="M42" s="199" t="s">
        <v>1064</v>
      </c>
      <c r="N42" s="201">
        <v>3</v>
      </c>
      <c r="O42" s="182">
        <f>Tabla1[[#This Row],[Avance Acumulado númerico o Porcentaje de la Actividad]]/Tabla1[[#This Row],[Meta 2022
 de la Actividad ó Meta anual]]</f>
        <v>1</v>
      </c>
      <c r="P42" s="181">
        <v>0.9</v>
      </c>
      <c r="Q42" s="181">
        <f>Tabla1[[#This Row],[Peso Porcentual de la Actividad en relación con la Meta ]]/Tabla1[[#This Row],[Avance Porcentual Acumulado (Indicador)]]</f>
        <v>0.9</v>
      </c>
      <c r="R42" s="199" t="s">
        <v>1063</v>
      </c>
      <c r="S42" s="270">
        <v>0</v>
      </c>
      <c r="T42" s="199" t="s">
        <v>140</v>
      </c>
      <c r="U42" s="179" t="s">
        <v>121</v>
      </c>
      <c r="V42" s="179">
        <f>Tabla1[[#This Row],[Avance númerico o porcentual mes enero]]+Tabla1[[#This Row],[Avance númerico o porcentual mes julio]]+Tabla1[[#This Row],[Avance númerico o porcentual mes diciembre]]</f>
        <v>3</v>
      </c>
      <c r="W42" s="179" t="s">
        <v>120</v>
      </c>
      <c r="X42" s="179">
        <v>0</v>
      </c>
      <c r="Y42" s="179"/>
      <c r="Z42" s="192" t="s">
        <v>120</v>
      </c>
      <c r="AA42" s="192">
        <v>0</v>
      </c>
      <c r="AB42" s="192"/>
      <c r="AC42" s="192" t="s">
        <v>120</v>
      </c>
      <c r="AD42" s="192">
        <v>0</v>
      </c>
      <c r="AE42" s="192"/>
      <c r="AF42" s="192" t="s">
        <v>1062</v>
      </c>
      <c r="AG42" s="192">
        <v>0</v>
      </c>
      <c r="AH42" s="192"/>
      <c r="AI42" s="192" t="s">
        <v>1061</v>
      </c>
      <c r="AJ42" s="192">
        <v>0</v>
      </c>
      <c r="AK42" s="192"/>
      <c r="AL42" s="192" t="s">
        <v>1060</v>
      </c>
      <c r="AM42" s="192">
        <v>0</v>
      </c>
      <c r="AN42" s="192">
        <v>0</v>
      </c>
      <c r="AO42" s="221" t="s">
        <v>1059</v>
      </c>
      <c r="AP42" s="192">
        <v>1</v>
      </c>
      <c r="AQ42" s="192" t="s">
        <v>1058</v>
      </c>
      <c r="AR42" s="221" t="s">
        <v>1057</v>
      </c>
      <c r="AS42" s="192">
        <v>0</v>
      </c>
      <c r="AT42" s="192" t="s">
        <v>1056</v>
      </c>
      <c r="AU42" s="221" t="s">
        <v>1055</v>
      </c>
      <c r="AV42" s="192">
        <v>0</v>
      </c>
      <c r="AW42" s="192" t="s">
        <v>1054</v>
      </c>
      <c r="AX42" s="221" t="s">
        <v>1053</v>
      </c>
      <c r="AY42" s="192">
        <v>0</v>
      </c>
      <c r="AZ42" s="192" t="s">
        <v>1052</v>
      </c>
      <c r="BA42" s="221" t="s">
        <v>1051</v>
      </c>
      <c r="BB42" s="192">
        <v>0</v>
      </c>
      <c r="BC42" s="217" t="s">
        <v>1050</v>
      </c>
      <c r="BD42" s="221" t="s">
        <v>1049</v>
      </c>
      <c r="BE42" s="192">
        <v>2</v>
      </c>
      <c r="BF42" s="217" t="s">
        <v>1048</v>
      </c>
    </row>
    <row r="43" spans="1:58" ht="409.5" x14ac:dyDescent="0.25">
      <c r="A43" s="260" t="s">
        <v>133</v>
      </c>
      <c r="B43" s="259" t="s">
        <v>132</v>
      </c>
      <c r="C43" s="251" t="s">
        <v>131</v>
      </c>
      <c r="D43" s="256" t="s">
        <v>130</v>
      </c>
      <c r="E43" s="259" t="s">
        <v>954</v>
      </c>
      <c r="F43" s="205" t="s">
        <v>790</v>
      </c>
      <c r="G43" s="199" t="s">
        <v>953</v>
      </c>
      <c r="H43" s="199" t="s">
        <v>952</v>
      </c>
      <c r="I43" s="199" t="s">
        <v>1030</v>
      </c>
      <c r="J43" s="199" t="s">
        <v>1030</v>
      </c>
      <c r="K43" s="271" t="s">
        <v>1047</v>
      </c>
      <c r="L43" s="199" t="s">
        <v>120</v>
      </c>
      <c r="M43" s="199" t="s">
        <v>1046</v>
      </c>
      <c r="N43" s="199">
        <v>3</v>
      </c>
      <c r="O43" s="182">
        <f>Tabla1[[#This Row],[Avance Acumulado númerico o Porcentaje de la Actividad]]/Tabla1[[#This Row],[Meta 2022
 de la Actividad ó Meta anual]]</f>
        <v>1</v>
      </c>
      <c r="P43" s="181">
        <v>0.1</v>
      </c>
      <c r="Q43" s="181">
        <f>Tabla1[[#This Row],[Peso Porcentual de la Actividad en relación con la Meta ]]/Tabla1[[#This Row],[Avance Porcentual Acumulado (Indicador)]]</f>
        <v>0.1</v>
      </c>
      <c r="R43" s="199" t="s">
        <v>1045</v>
      </c>
      <c r="S43" s="270"/>
      <c r="T43" s="199" t="s">
        <v>140</v>
      </c>
      <c r="U43" s="179" t="s">
        <v>121</v>
      </c>
      <c r="V43" s="179">
        <f>Tabla1[[#This Row],[Avance númerico o porcentual mes enero]]+Tabla1[[#This Row],[Avance númerico o porcentual mes agosto]]+Tabla1[[#This Row],[Avance númerico o porcentual mes septiembre]]+Tabla1[[#This Row],[Avance númerico o porcentual mes octubre]]</f>
        <v>3</v>
      </c>
      <c r="W43" s="179" t="s">
        <v>120</v>
      </c>
      <c r="X43" s="179">
        <v>0</v>
      </c>
      <c r="Y43" s="179"/>
      <c r="Z43" s="192" t="s">
        <v>120</v>
      </c>
      <c r="AA43" s="192">
        <v>0</v>
      </c>
      <c r="AB43" s="192"/>
      <c r="AC43" s="192" t="s">
        <v>120</v>
      </c>
      <c r="AD43" s="192">
        <v>0</v>
      </c>
      <c r="AE43" s="192"/>
      <c r="AF43" s="192" t="s">
        <v>1044</v>
      </c>
      <c r="AG43" s="192">
        <v>0</v>
      </c>
      <c r="AH43" s="192" t="s">
        <v>1043</v>
      </c>
      <c r="AI43" s="192" t="s">
        <v>1042</v>
      </c>
      <c r="AJ43" s="192">
        <v>0</v>
      </c>
      <c r="AK43" s="192" t="s">
        <v>1041</v>
      </c>
      <c r="AL43" s="192" t="s">
        <v>120</v>
      </c>
      <c r="AM43" s="192">
        <v>0</v>
      </c>
      <c r="AN43" s="192" t="s">
        <v>120</v>
      </c>
      <c r="AO43" s="192" t="s">
        <v>1040</v>
      </c>
      <c r="AP43" s="192">
        <v>0</v>
      </c>
      <c r="AQ43" s="192" t="s">
        <v>120</v>
      </c>
      <c r="AR43" s="221" t="s">
        <v>1039</v>
      </c>
      <c r="AS43" s="192">
        <v>1</v>
      </c>
      <c r="AT43" s="192" t="s">
        <v>1038</v>
      </c>
      <c r="AU43" s="221" t="s">
        <v>1037</v>
      </c>
      <c r="AV43" s="192">
        <v>1</v>
      </c>
      <c r="AW43" s="192" t="s">
        <v>1036</v>
      </c>
      <c r="AX43" s="221" t="s">
        <v>1035</v>
      </c>
      <c r="AY43" s="221">
        <v>1</v>
      </c>
      <c r="AZ43" s="221" t="s">
        <v>1034</v>
      </c>
      <c r="BA43" s="221" t="s">
        <v>1033</v>
      </c>
      <c r="BB43" s="221">
        <v>0</v>
      </c>
      <c r="BC43" s="221" t="s">
        <v>1031</v>
      </c>
      <c r="BD43" s="221" t="s">
        <v>1032</v>
      </c>
      <c r="BE43" s="221">
        <v>0</v>
      </c>
      <c r="BF43" s="221" t="s">
        <v>1031</v>
      </c>
    </row>
    <row r="44" spans="1:58" ht="120" x14ac:dyDescent="0.25">
      <c r="A44" s="206" t="s">
        <v>133</v>
      </c>
      <c r="B44" s="205" t="s">
        <v>132</v>
      </c>
      <c r="C44" s="204" t="s">
        <v>131</v>
      </c>
      <c r="D44" s="203" t="s">
        <v>130</v>
      </c>
      <c r="E44" s="202" t="s">
        <v>129</v>
      </c>
      <c r="F44" s="201" t="s">
        <v>128</v>
      </c>
      <c r="G44" s="199" t="s">
        <v>95</v>
      </c>
      <c r="H44" s="199" t="s">
        <v>177</v>
      </c>
      <c r="I44" s="199" t="s">
        <v>1030</v>
      </c>
      <c r="J44" s="199" t="s">
        <v>1030</v>
      </c>
      <c r="K44" s="203" t="s">
        <v>176</v>
      </c>
      <c r="L44" s="199" t="s">
        <v>120</v>
      </c>
      <c r="M44" s="199" t="s">
        <v>1029</v>
      </c>
      <c r="N44" s="182">
        <v>1</v>
      </c>
      <c r="O44" s="182">
        <f>Tabla1[[#This Row],[Avance Acumulado númerico o Porcentaje de la Actividad]]/Tabla1[[#This Row],[Meta 2022
 de la Actividad ó Meta anual]]</f>
        <v>0.38</v>
      </c>
      <c r="P44" s="220">
        <v>2.5000000000000001E-3</v>
      </c>
      <c r="Q44" s="181">
        <f>Tabla1[[#This Row],[Peso Porcentual de la Actividad en relación con la Meta ]]/Tabla1[[#This Row],[Avance Porcentual Acumulado (Indicador)]]</f>
        <v>6.5789473684210523E-3</v>
      </c>
      <c r="R44" s="199" t="s">
        <v>174</v>
      </c>
      <c r="S44" s="219"/>
      <c r="T44" s="199" t="s">
        <v>140</v>
      </c>
      <c r="U44" s="209" t="s">
        <v>173</v>
      </c>
      <c r="V44" s="210">
        <f>Tabla1[[#This Row],[Avance númerico o porcentual mes octubre]]</f>
        <v>0.38</v>
      </c>
      <c r="W44" s="179" t="s">
        <v>120</v>
      </c>
      <c r="X44" s="179">
        <v>0</v>
      </c>
      <c r="Y44" s="179"/>
      <c r="Z44" s="192" t="s">
        <v>120</v>
      </c>
      <c r="AA44" s="192">
        <v>0</v>
      </c>
      <c r="AB44" s="192"/>
      <c r="AC44" s="192" t="s">
        <v>120</v>
      </c>
      <c r="AD44" s="192">
        <v>0</v>
      </c>
      <c r="AE44" s="192"/>
      <c r="AF44" s="192" t="s">
        <v>120</v>
      </c>
      <c r="AG44" s="224">
        <v>0.33</v>
      </c>
      <c r="AH44" s="192"/>
      <c r="AI44" s="192" t="s">
        <v>174</v>
      </c>
      <c r="AJ44" s="224">
        <v>0.33</v>
      </c>
      <c r="AK44" s="192" t="s">
        <v>361</v>
      </c>
      <c r="AL44" s="192" t="s">
        <v>174</v>
      </c>
      <c r="AM44" s="224">
        <v>0.33</v>
      </c>
      <c r="AN44" s="192" t="s">
        <v>361</v>
      </c>
      <c r="AO44" s="192" t="s">
        <v>1028</v>
      </c>
      <c r="AP44" s="224">
        <v>0.38</v>
      </c>
      <c r="AQ44" s="192" t="s">
        <v>361</v>
      </c>
      <c r="AR44" s="192" t="s">
        <v>1028</v>
      </c>
      <c r="AS44" s="224">
        <v>0.38</v>
      </c>
      <c r="AT44" s="192" t="s">
        <v>361</v>
      </c>
      <c r="AU44" s="192" t="s">
        <v>1027</v>
      </c>
      <c r="AV44" s="224">
        <v>0.38</v>
      </c>
      <c r="AW44" s="192" t="s">
        <v>361</v>
      </c>
      <c r="AX44" s="192" t="s">
        <v>1026</v>
      </c>
      <c r="AY44" s="224">
        <v>0.38</v>
      </c>
      <c r="AZ44" s="192" t="s">
        <v>361</v>
      </c>
      <c r="BA44" s="192" t="s">
        <v>1025</v>
      </c>
      <c r="BB44" s="224">
        <v>0.38</v>
      </c>
      <c r="BC44" s="192" t="s">
        <v>361</v>
      </c>
      <c r="BD44" s="192" t="s">
        <v>1024</v>
      </c>
      <c r="BE44" s="224">
        <v>0.38</v>
      </c>
      <c r="BF44" s="192" t="s">
        <v>361</v>
      </c>
    </row>
    <row r="45" spans="1:58" ht="105" x14ac:dyDescent="0.25">
      <c r="A45" s="260" t="s">
        <v>133</v>
      </c>
      <c r="B45" s="259" t="s">
        <v>132</v>
      </c>
      <c r="C45" s="251" t="s">
        <v>131</v>
      </c>
      <c r="D45" s="256" t="s">
        <v>130</v>
      </c>
      <c r="E45" s="259" t="s">
        <v>954</v>
      </c>
      <c r="F45" s="205" t="s">
        <v>790</v>
      </c>
      <c r="G45" s="199" t="s">
        <v>953</v>
      </c>
      <c r="H45" s="199" t="s">
        <v>952</v>
      </c>
      <c r="I45" s="199" t="s">
        <v>931</v>
      </c>
      <c r="J45" s="199" t="s">
        <v>931</v>
      </c>
      <c r="K45" s="199" t="s">
        <v>75</v>
      </c>
      <c r="L45" s="199">
        <v>4000</v>
      </c>
      <c r="M45" s="199" t="s">
        <v>1023</v>
      </c>
      <c r="N45" s="199">
        <v>1000</v>
      </c>
      <c r="O45" s="182">
        <f>Tabla1[[#This Row],[Avance Acumulado númerico o Porcentaje de la Actividad]]/Tabla1[[#This Row],[Meta 2022
 de la Actividad ó Meta anual]]</f>
        <v>0.92600000000000005</v>
      </c>
      <c r="P45" s="181">
        <v>1</v>
      </c>
      <c r="Q45" s="181">
        <f>Tabla1[[#This Row],[Peso Porcentual de la Actividad en relación con la Meta ]]/Tabla1[[#This Row],[Avance Porcentual Acumulado (Indicador)]]</f>
        <v>1.079913606911447</v>
      </c>
      <c r="R45" s="230" t="s">
        <v>1022</v>
      </c>
      <c r="S45" s="200">
        <v>60303439</v>
      </c>
      <c r="T45" s="199" t="s">
        <v>1021</v>
      </c>
      <c r="U45" s="179" t="s">
        <v>1020</v>
      </c>
      <c r="V45" s="179">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septiembre]]+Tabla1[[#This Row],[Avance númerico o porcentual mes octubre]]+Tabla1[[#This Row],[Avance númerico o porcentual mes noviembre]]+Tabla1[[#This Row],[Avance númerico o porcentual mes diciembre]]</f>
        <v>926</v>
      </c>
      <c r="W45" s="179" t="s">
        <v>1019</v>
      </c>
      <c r="X45" s="179">
        <v>41</v>
      </c>
      <c r="Y45" s="179" t="s">
        <v>1006</v>
      </c>
      <c r="Z45" s="192" t="s">
        <v>1018</v>
      </c>
      <c r="AA45" s="192">
        <v>118</v>
      </c>
      <c r="AB45" s="192" t="s">
        <v>1006</v>
      </c>
      <c r="AC45" s="192" t="s">
        <v>1017</v>
      </c>
      <c r="AD45" s="192">
        <v>49</v>
      </c>
      <c r="AE45" s="192" t="s">
        <v>1006</v>
      </c>
      <c r="AF45" s="192" t="s">
        <v>1016</v>
      </c>
      <c r="AG45" s="192">
        <v>67</v>
      </c>
      <c r="AH45" s="192" t="s">
        <v>1006</v>
      </c>
      <c r="AI45" s="192" t="s">
        <v>1015</v>
      </c>
      <c r="AJ45" s="192">
        <v>58</v>
      </c>
      <c r="AK45" s="192" t="s">
        <v>1006</v>
      </c>
      <c r="AL45" s="192" t="s">
        <v>1014</v>
      </c>
      <c r="AM45" s="192">
        <v>97</v>
      </c>
      <c r="AN45" s="192" t="s">
        <v>1006</v>
      </c>
      <c r="AO45" s="192" t="s">
        <v>1013</v>
      </c>
      <c r="AP45" s="192">
        <v>71</v>
      </c>
      <c r="AQ45" s="192" t="s">
        <v>1006</v>
      </c>
      <c r="AR45" s="192" t="s">
        <v>1012</v>
      </c>
      <c r="AS45" s="192">
        <v>87</v>
      </c>
      <c r="AT45" s="192" t="s">
        <v>1006</v>
      </c>
      <c r="AU45" s="192" t="s">
        <v>1011</v>
      </c>
      <c r="AV45" s="192">
        <v>78</v>
      </c>
      <c r="AW45" s="192" t="s">
        <v>1006</v>
      </c>
      <c r="AX45" s="192" t="s">
        <v>1010</v>
      </c>
      <c r="AY45" s="192">
        <v>82</v>
      </c>
      <c r="AZ45" s="192" t="s">
        <v>1009</v>
      </c>
      <c r="BA45" s="192" t="s">
        <v>1008</v>
      </c>
      <c r="BB45" s="192">
        <v>113</v>
      </c>
      <c r="BC45" s="192" t="s">
        <v>1006</v>
      </c>
      <c r="BD45" s="192" t="s">
        <v>1007</v>
      </c>
      <c r="BE45" s="192">
        <v>65</v>
      </c>
      <c r="BF45" s="192" t="s">
        <v>1006</v>
      </c>
    </row>
    <row r="46" spans="1:58" ht="105" x14ac:dyDescent="0.25">
      <c r="A46" s="260" t="s">
        <v>133</v>
      </c>
      <c r="B46" s="259" t="s">
        <v>132</v>
      </c>
      <c r="C46" s="251" t="s">
        <v>131</v>
      </c>
      <c r="D46" s="256" t="s">
        <v>130</v>
      </c>
      <c r="E46" s="259" t="s">
        <v>954</v>
      </c>
      <c r="F46" s="205" t="s">
        <v>790</v>
      </c>
      <c r="G46" s="199" t="s">
        <v>953</v>
      </c>
      <c r="H46" s="199" t="s">
        <v>952</v>
      </c>
      <c r="I46" s="199" t="s">
        <v>931</v>
      </c>
      <c r="J46" s="199" t="s">
        <v>931</v>
      </c>
      <c r="K46" s="204" t="s">
        <v>76</v>
      </c>
      <c r="L46" s="199" t="s">
        <v>120</v>
      </c>
      <c r="M46" s="199" t="s">
        <v>1005</v>
      </c>
      <c r="N46" s="199">
        <v>1</v>
      </c>
      <c r="O46" s="182">
        <f>Tabla1[[#This Row],[Avance Acumulado númerico o Porcentaje de la Actividad]]/Tabla1[[#This Row],[Meta 2022
 de la Actividad ó Meta anual]]</f>
        <v>1</v>
      </c>
      <c r="P46" s="181">
        <v>0.1</v>
      </c>
      <c r="Q46" s="181">
        <f>Tabla1[[#This Row],[Peso Porcentual de la Actividad en relación con la Meta ]]/Tabla1[[#This Row],[Avance Porcentual Acumulado (Indicador)]]</f>
        <v>0.1</v>
      </c>
      <c r="R46" s="199" t="s">
        <v>1004</v>
      </c>
      <c r="S46" s="267">
        <v>428158000</v>
      </c>
      <c r="T46" s="199" t="s">
        <v>146</v>
      </c>
      <c r="U46" s="179" t="s">
        <v>146</v>
      </c>
      <c r="V46" s="179">
        <f>Tabla1[[#This Row],[Avance númerico o porcentual mes enero]]</f>
        <v>1</v>
      </c>
      <c r="W46" s="179" t="s">
        <v>1003</v>
      </c>
      <c r="X46" s="179">
        <v>1</v>
      </c>
      <c r="Y46" s="179" t="s">
        <v>1002</v>
      </c>
      <c r="Z46" s="192" t="s">
        <v>143</v>
      </c>
      <c r="AA46" s="192">
        <v>0</v>
      </c>
      <c r="AB46" s="192" t="s">
        <v>120</v>
      </c>
      <c r="AC46" s="192" t="s">
        <v>143</v>
      </c>
      <c r="AD46" s="192">
        <v>0</v>
      </c>
      <c r="AE46" s="192" t="s">
        <v>120</v>
      </c>
      <c r="AF46" s="192" t="s">
        <v>143</v>
      </c>
      <c r="AG46" s="192">
        <v>0</v>
      </c>
      <c r="AH46" s="192" t="s">
        <v>120</v>
      </c>
      <c r="AI46" s="192" t="s">
        <v>143</v>
      </c>
      <c r="AJ46" s="192">
        <v>0</v>
      </c>
      <c r="AK46" s="192" t="s">
        <v>120</v>
      </c>
      <c r="AL46" s="192" t="s">
        <v>143</v>
      </c>
      <c r="AM46" s="192">
        <v>0</v>
      </c>
      <c r="AN46" s="192" t="s">
        <v>120</v>
      </c>
      <c r="AO46" s="192" t="s">
        <v>143</v>
      </c>
      <c r="AP46" s="192">
        <v>0</v>
      </c>
      <c r="AQ46" s="192" t="s">
        <v>120</v>
      </c>
      <c r="AR46" s="192" t="s">
        <v>143</v>
      </c>
      <c r="AS46" s="192">
        <v>0</v>
      </c>
      <c r="AT46" s="192" t="s">
        <v>120</v>
      </c>
      <c r="AU46" s="192" t="s">
        <v>143</v>
      </c>
      <c r="AV46" s="192">
        <v>0</v>
      </c>
      <c r="AW46" s="192" t="s">
        <v>120</v>
      </c>
      <c r="AX46" s="192" t="s">
        <v>143</v>
      </c>
      <c r="AY46" s="192">
        <v>0</v>
      </c>
      <c r="AZ46" s="192" t="s">
        <v>120</v>
      </c>
      <c r="BA46" s="192" t="s">
        <v>143</v>
      </c>
      <c r="BB46" s="192">
        <v>0</v>
      </c>
      <c r="BC46" s="192" t="s">
        <v>120</v>
      </c>
      <c r="BD46" s="192" t="s">
        <v>143</v>
      </c>
      <c r="BE46" s="192">
        <v>0</v>
      </c>
      <c r="BF46" s="192" t="s">
        <v>120</v>
      </c>
    </row>
    <row r="47" spans="1:58" ht="210" x14ac:dyDescent="0.25">
      <c r="A47" s="260" t="s">
        <v>133</v>
      </c>
      <c r="B47" s="259" t="s">
        <v>132</v>
      </c>
      <c r="C47" s="251" t="s">
        <v>131</v>
      </c>
      <c r="D47" s="256" t="s">
        <v>130</v>
      </c>
      <c r="E47" s="259" t="s">
        <v>954</v>
      </c>
      <c r="F47" s="205" t="s">
        <v>790</v>
      </c>
      <c r="G47" s="199" t="s">
        <v>953</v>
      </c>
      <c r="H47" s="199" t="s">
        <v>952</v>
      </c>
      <c r="I47" s="199" t="s">
        <v>931</v>
      </c>
      <c r="J47" s="199" t="s">
        <v>931</v>
      </c>
      <c r="K47" s="204" t="s">
        <v>76</v>
      </c>
      <c r="L47" s="199">
        <v>704971</v>
      </c>
      <c r="M47" s="199" t="s">
        <v>1001</v>
      </c>
      <c r="N47" s="269">
        <v>329000</v>
      </c>
      <c r="O47" s="182">
        <f>Tabla1[[#This Row],[Avance Acumulado númerico o Porcentaje de la Actividad]]/Tabla1[[#This Row],[Meta 2022
 de la Actividad ó Meta anual]]</f>
        <v>0.99511550151975681</v>
      </c>
      <c r="P47" s="181">
        <v>0.4</v>
      </c>
      <c r="Q47" s="181">
        <f>Tabla1[[#This Row],[Peso Porcentual de la Actividad en relación con la Meta ]]/Tabla1[[#This Row],[Avance Porcentual Acumulado (Indicador)]]</f>
        <v>0.40196338956544586</v>
      </c>
      <c r="R47" s="199" t="s">
        <v>1000</v>
      </c>
      <c r="S47" s="267"/>
      <c r="T47" s="199" t="s">
        <v>146</v>
      </c>
      <c r="U47" s="179" t="s">
        <v>121</v>
      </c>
      <c r="V47" s="179">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septiembre]]+Tabla1[[#This Row],[Avance númerico o porcentual mes octubre]]+Tabla1[[#This Row],[Avance númerico o porcentual mes noviembre]]+Tabla1[[#This Row],[Avance númerico o porcentual mes diciembre]]</f>
        <v>327393</v>
      </c>
      <c r="W47" s="179" t="s">
        <v>999</v>
      </c>
      <c r="X47" s="179">
        <v>5619</v>
      </c>
      <c r="Y47" s="179" t="s">
        <v>998</v>
      </c>
      <c r="Z47" s="192" t="s">
        <v>997</v>
      </c>
      <c r="AA47" s="192">
        <f>90000+500+208+27</f>
        <v>90735</v>
      </c>
      <c r="AB47" s="192" t="s">
        <v>995</v>
      </c>
      <c r="AC47" s="192" t="s">
        <v>996</v>
      </c>
      <c r="AD47" s="192">
        <v>2430</v>
      </c>
      <c r="AE47" s="192" t="s">
        <v>995</v>
      </c>
      <c r="AF47" s="192" t="s">
        <v>994</v>
      </c>
      <c r="AG47" s="192">
        <v>3527</v>
      </c>
      <c r="AH47" s="192" t="s">
        <v>992</v>
      </c>
      <c r="AI47" s="192" t="s">
        <v>993</v>
      </c>
      <c r="AJ47" s="192">
        <v>90621</v>
      </c>
      <c r="AK47" s="192" t="s">
        <v>992</v>
      </c>
      <c r="AL47" s="192" t="s">
        <v>991</v>
      </c>
      <c r="AM47" s="192">
        <v>1473</v>
      </c>
      <c r="AN47" s="192" t="s">
        <v>985</v>
      </c>
      <c r="AO47" s="192" t="s">
        <v>990</v>
      </c>
      <c r="AP47" s="192">
        <v>6869</v>
      </c>
      <c r="AQ47" s="192" t="s">
        <v>985</v>
      </c>
      <c r="AR47" s="192" t="s">
        <v>989</v>
      </c>
      <c r="AS47" s="192">
        <v>11140</v>
      </c>
      <c r="AT47" s="192" t="s">
        <v>985</v>
      </c>
      <c r="AU47" s="192" t="s">
        <v>989</v>
      </c>
      <c r="AV47" s="192">
        <v>2802</v>
      </c>
      <c r="AW47" s="192" t="s">
        <v>985</v>
      </c>
      <c r="AX47" s="192" t="s">
        <v>988</v>
      </c>
      <c r="AY47" s="192">
        <v>6702</v>
      </c>
      <c r="AZ47" s="192" t="s">
        <v>987</v>
      </c>
      <c r="BA47" s="192" t="s">
        <v>986</v>
      </c>
      <c r="BB47" s="192">
        <v>7876</v>
      </c>
      <c r="BC47" s="192" t="s">
        <v>985</v>
      </c>
      <c r="BD47" s="192" t="s">
        <v>984</v>
      </c>
      <c r="BE47" s="192">
        <f>4097+93502</f>
        <v>97599</v>
      </c>
      <c r="BF47" s="192" t="s">
        <v>983</v>
      </c>
    </row>
    <row r="48" spans="1:58" ht="105" x14ac:dyDescent="0.25">
      <c r="A48" s="260" t="s">
        <v>133</v>
      </c>
      <c r="B48" s="259" t="s">
        <v>132</v>
      </c>
      <c r="C48" s="251" t="s">
        <v>131</v>
      </c>
      <c r="D48" s="256" t="s">
        <v>130</v>
      </c>
      <c r="E48" s="259" t="s">
        <v>954</v>
      </c>
      <c r="F48" s="205" t="s">
        <v>790</v>
      </c>
      <c r="G48" s="199" t="s">
        <v>953</v>
      </c>
      <c r="H48" s="199" t="s">
        <v>952</v>
      </c>
      <c r="I48" s="199" t="s">
        <v>931</v>
      </c>
      <c r="J48" s="199" t="s">
        <v>931</v>
      </c>
      <c r="K48" s="204" t="s">
        <v>76</v>
      </c>
      <c r="L48" s="199" t="s">
        <v>120</v>
      </c>
      <c r="M48" s="199" t="s">
        <v>982</v>
      </c>
      <c r="N48" s="199">
        <v>1</v>
      </c>
      <c r="O48" s="182">
        <f>Tabla1[[#This Row],[Avance Acumulado númerico o Porcentaje de la Actividad]]/Tabla1[[#This Row],[Meta 2022
 de la Actividad ó Meta anual]]</f>
        <v>1</v>
      </c>
      <c r="P48" s="181">
        <v>0.05</v>
      </c>
      <c r="Q48" s="181">
        <f>Tabla1[[#This Row],[Peso Porcentual de la Actividad en relación con la Meta ]]/Tabla1[[#This Row],[Avance Porcentual Acumulado (Indicador)]]</f>
        <v>0.05</v>
      </c>
      <c r="R48" s="199" t="s">
        <v>981</v>
      </c>
      <c r="S48" s="267"/>
      <c r="T48" s="199" t="s">
        <v>146</v>
      </c>
      <c r="U48" s="179" t="s">
        <v>146</v>
      </c>
      <c r="V48" s="179">
        <f>Tabla1[[#This Row],[Avance númerico o porcentual mes enero]]</f>
        <v>1</v>
      </c>
      <c r="W48" s="179" t="s">
        <v>980</v>
      </c>
      <c r="X48" s="179">
        <v>1</v>
      </c>
      <c r="Y48" s="179" t="s">
        <v>979</v>
      </c>
      <c r="Z48" s="192" t="s">
        <v>143</v>
      </c>
      <c r="AA48" s="192">
        <v>0</v>
      </c>
      <c r="AB48" s="192" t="s">
        <v>120</v>
      </c>
      <c r="AC48" s="192" t="s">
        <v>143</v>
      </c>
      <c r="AD48" s="192">
        <v>0</v>
      </c>
      <c r="AE48" s="192" t="s">
        <v>120</v>
      </c>
      <c r="AF48" s="192" t="s">
        <v>143</v>
      </c>
      <c r="AG48" s="192">
        <v>0</v>
      </c>
      <c r="AH48" s="192" t="s">
        <v>120</v>
      </c>
      <c r="AI48" s="192" t="s">
        <v>143</v>
      </c>
      <c r="AJ48" s="192">
        <v>0</v>
      </c>
      <c r="AK48" s="192" t="s">
        <v>120</v>
      </c>
      <c r="AL48" s="192" t="s">
        <v>143</v>
      </c>
      <c r="AM48" s="192">
        <v>0</v>
      </c>
      <c r="AN48" s="192" t="s">
        <v>120</v>
      </c>
      <c r="AO48" s="192" t="s">
        <v>143</v>
      </c>
      <c r="AP48" s="192">
        <v>0</v>
      </c>
      <c r="AQ48" s="192" t="s">
        <v>120</v>
      </c>
      <c r="AR48" s="192" t="s">
        <v>143</v>
      </c>
      <c r="AS48" s="192">
        <v>0</v>
      </c>
      <c r="AT48" s="192" t="s">
        <v>120</v>
      </c>
      <c r="AU48" s="192" t="s">
        <v>143</v>
      </c>
      <c r="AV48" s="192">
        <v>0</v>
      </c>
      <c r="AW48" s="192" t="s">
        <v>120</v>
      </c>
      <c r="AX48" s="192" t="s">
        <v>143</v>
      </c>
      <c r="AY48" s="192">
        <v>0</v>
      </c>
      <c r="AZ48" s="192" t="s">
        <v>120</v>
      </c>
      <c r="BA48" s="192" t="s">
        <v>143</v>
      </c>
      <c r="BB48" s="192">
        <v>0</v>
      </c>
      <c r="BC48" s="192" t="s">
        <v>120</v>
      </c>
      <c r="BD48" s="192" t="s">
        <v>143</v>
      </c>
      <c r="BE48" s="192">
        <v>0</v>
      </c>
      <c r="BF48" s="192" t="s">
        <v>120</v>
      </c>
    </row>
    <row r="49" spans="1:58" ht="300" x14ac:dyDescent="0.25">
      <c r="A49" s="260" t="s">
        <v>133</v>
      </c>
      <c r="B49" s="259" t="s">
        <v>132</v>
      </c>
      <c r="C49" s="251" t="s">
        <v>131</v>
      </c>
      <c r="D49" s="256" t="s">
        <v>130</v>
      </c>
      <c r="E49" s="259" t="s">
        <v>954</v>
      </c>
      <c r="F49" s="205" t="s">
        <v>790</v>
      </c>
      <c r="G49" s="199" t="s">
        <v>953</v>
      </c>
      <c r="H49" s="199" t="s">
        <v>952</v>
      </c>
      <c r="I49" s="199" t="s">
        <v>931</v>
      </c>
      <c r="J49" s="199" t="s">
        <v>931</v>
      </c>
      <c r="K49" s="204" t="s">
        <v>76</v>
      </c>
      <c r="L49" s="199" t="s">
        <v>120</v>
      </c>
      <c r="M49" s="199" t="s">
        <v>978</v>
      </c>
      <c r="N49" s="182">
        <v>1</v>
      </c>
      <c r="O49" s="182">
        <f>Tabla1[[#This Row],[Avance Acumulado númerico o Porcentaje de la Actividad]]/Tabla1[[#This Row],[Meta 2022
 de la Actividad ó Meta anual]]</f>
        <v>1</v>
      </c>
      <c r="P49" s="181">
        <v>0.2</v>
      </c>
      <c r="Q49" s="181">
        <f>Tabla1[[#This Row],[Peso Porcentual de la Actividad en relación con la Meta ]]/Tabla1[[#This Row],[Avance Porcentual Acumulado (Indicador)]]</f>
        <v>0.2</v>
      </c>
      <c r="R49" s="199" t="s">
        <v>977</v>
      </c>
      <c r="S49" s="267"/>
      <c r="T49" s="199" t="s">
        <v>146</v>
      </c>
      <c r="U49" s="179" t="s">
        <v>121</v>
      </c>
      <c r="V49" s="198">
        <f>Tabla1[[#This Row],[Avance númerico o porcentual mes diciembre]]</f>
        <v>1</v>
      </c>
      <c r="W49" s="179" t="s">
        <v>120</v>
      </c>
      <c r="X49" s="179">
        <v>0</v>
      </c>
      <c r="Y49" s="179" t="s">
        <v>120</v>
      </c>
      <c r="Z49" s="192" t="s">
        <v>976</v>
      </c>
      <c r="AA49" s="224">
        <v>0.1</v>
      </c>
      <c r="AB49" s="192" t="s">
        <v>975</v>
      </c>
      <c r="AC49" s="192" t="s">
        <v>974</v>
      </c>
      <c r="AD49" s="224">
        <v>0.1</v>
      </c>
      <c r="AE49" s="192" t="s">
        <v>972</v>
      </c>
      <c r="AF49" s="192" t="s">
        <v>973</v>
      </c>
      <c r="AG49" s="224">
        <v>0</v>
      </c>
      <c r="AH49" s="192" t="s">
        <v>972</v>
      </c>
      <c r="AI49" s="192" t="s">
        <v>971</v>
      </c>
      <c r="AJ49" s="224">
        <v>0.1</v>
      </c>
      <c r="AK49" s="192" t="s">
        <v>970</v>
      </c>
      <c r="AL49" s="192" t="s">
        <v>969</v>
      </c>
      <c r="AM49" s="224">
        <v>0.55000000000000004</v>
      </c>
      <c r="AN49" s="192" t="s">
        <v>965</v>
      </c>
      <c r="AO49" s="192" t="s">
        <v>968</v>
      </c>
      <c r="AP49" s="224">
        <v>0.55000000000000004</v>
      </c>
      <c r="AQ49" s="192" t="s">
        <v>965</v>
      </c>
      <c r="AR49" s="192" t="s">
        <v>967</v>
      </c>
      <c r="AS49" s="224">
        <v>0</v>
      </c>
      <c r="AT49" s="192" t="s">
        <v>965</v>
      </c>
      <c r="AU49" s="223" t="s">
        <v>966</v>
      </c>
      <c r="AV49" s="224">
        <v>0</v>
      </c>
      <c r="AW49" s="192" t="s">
        <v>965</v>
      </c>
      <c r="AX49" s="221" t="s">
        <v>964</v>
      </c>
      <c r="AY49" s="224">
        <v>0.65900000000000003</v>
      </c>
      <c r="AZ49" s="268" t="s">
        <v>963</v>
      </c>
      <c r="BA49" s="221" t="s">
        <v>962</v>
      </c>
      <c r="BB49" s="224">
        <v>0.81340000000000001</v>
      </c>
      <c r="BC49" s="221" t="s">
        <v>961</v>
      </c>
      <c r="BD49" s="221" t="s">
        <v>960</v>
      </c>
      <c r="BE49" s="222">
        <v>1</v>
      </c>
      <c r="BF49" s="221" t="s">
        <v>959</v>
      </c>
    </row>
    <row r="50" spans="1:58" ht="105" x14ac:dyDescent="0.25">
      <c r="A50" s="260" t="s">
        <v>133</v>
      </c>
      <c r="B50" s="259" t="s">
        <v>132</v>
      </c>
      <c r="C50" s="251" t="s">
        <v>131</v>
      </c>
      <c r="D50" s="256" t="s">
        <v>130</v>
      </c>
      <c r="E50" s="259" t="s">
        <v>954</v>
      </c>
      <c r="F50" s="205" t="s">
        <v>790</v>
      </c>
      <c r="G50" s="199" t="s">
        <v>953</v>
      </c>
      <c r="H50" s="199" t="s">
        <v>952</v>
      </c>
      <c r="I50" s="199" t="s">
        <v>931</v>
      </c>
      <c r="J50" s="199" t="s">
        <v>931</v>
      </c>
      <c r="K50" s="204" t="s">
        <v>76</v>
      </c>
      <c r="L50" s="199" t="s">
        <v>120</v>
      </c>
      <c r="M50" s="199" t="s">
        <v>958</v>
      </c>
      <c r="N50" s="199">
        <v>1</v>
      </c>
      <c r="O50" s="182">
        <f>Tabla1[[#This Row],[Avance Acumulado númerico o Porcentaje de la Actividad]]/Tabla1[[#This Row],[Meta 2022
 de la Actividad ó Meta anual]]</f>
        <v>1</v>
      </c>
      <c r="P50" s="181">
        <v>0.05</v>
      </c>
      <c r="Q50" s="181">
        <f>Tabla1[[#This Row],[Peso Porcentual de la Actividad en relación con la Meta ]]/Tabla1[[#This Row],[Avance Porcentual Acumulado (Indicador)]]</f>
        <v>0.05</v>
      </c>
      <c r="R50" s="199" t="s">
        <v>957</v>
      </c>
      <c r="S50" s="267"/>
      <c r="T50" s="199" t="s">
        <v>146</v>
      </c>
      <c r="U50" s="179" t="s">
        <v>146</v>
      </c>
      <c r="V50" s="179">
        <f>Tabla1[[#This Row],[Avance númerico o porcentual mes enero]]</f>
        <v>1</v>
      </c>
      <c r="W50" s="179" t="s">
        <v>956</v>
      </c>
      <c r="X50" s="179">
        <v>1</v>
      </c>
      <c r="Y50" s="179" t="s">
        <v>955</v>
      </c>
      <c r="Z50" s="192" t="s">
        <v>143</v>
      </c>
      <c r="AA50" s="192">
        <v>0</v>
      </c>
      <c r="AB50" s="192" t="s">
        <v>120</v>
      </c>
      <c r="AC50" s="192" t="s">
        <v>143</v>
      </c>
      <c r="AD50" s="192">
        <v>0</v>
      </c>
      <c r="AE50" s="192" t="s">
        <v>120</v>
      </c>
      <c r="AF50" s="192" t="s">
        <v>143</v>
      </c>
      <c r="AG50" s="192">
        <v>0</v>
      </c>
      <c r="AH50" s="192" t="s">
        <v>120</v>
      </c>
      <c r="AI50" s="192" t="s">
        <v>143</v>
      </c>
      <c r="AJ50" s="192">
        <v>0</v>
      </c>
      <c r="AK50" s="192" t="s">
        <v>120</v>
      </c>
      <c r="AL50" s="192" t="s">
        <v>143</v>
      </c>
      <c r="AM50" s="192">
        <v>0</v>
      </c>
      <c r="AN50" s="192" t="s">
        <v>120</v>
      </c>
      <c r="AO50" s="192" t="s">
        <v>143</v>
      </c>
      <c r="AP50" s="192">
        <v>0</v>
      </c>
      <c r="AQ50" s="192" t="s">
        <v>120</v>
      </c>
      <c r="AR50" s="192" t="s">
        <v>143</v>
      </c>
      <c r="AS50" s="192">
        <v>0</v>
      </c>
      <c r="AT50" s="192" t="s">
        <v>120</v>
      </c>
      <c r="AU50" s="192" t="s">
        <v>143</v>
      </c>
      <c r="AV50" s="192">
        <v>0</v>
      </c>
      <c r="AW50" s="192" t="s">
        <v>120</v>
      </c>
      <c r="AX50" s="192" t="s">
        <v>143</v>
      </c>
      <c r="AY50" s="192">
        <v>0</v>
      </c>
      <c r="AZ50" s="192" t="s">
        <v>120</v>
      </c>
      <c r="BA50" s="192" t="s">
        <v>143</v>
      </c>
      <c r="BB50" s="192">
        <v>0</v>
      </c>
      <c r="BC50" s="192" t="s">
        <v>120</v>
      </c>
      <c r="BD50" s="192" t="s">
        <v>143</v>
      </c>
      <c r="BE50" s="192">
        <v>0</v>
      </c>
      <c r="BF50" s="192" t="s">
        <v>120</v>
      </c>
    </row>
    <row r="51" spans="1:58" ht="285" x14ac:dyDescent="0.25">
      <c r="A51" s="260" t="s">
        <v>133</v>
      </c>
      <c r="B51" s="259" t="s">
        <v>132</v>
      </c>
      <c r="C51" s="251" t="s">
        <v>131</v>
      </c>
      <c r="D51" s="256" t="s">
        <v>130</v>
      </c>
      <c r="E51" s="259" t="s">
        <v>954</v>
      </c>
      <c r="F51" s="205" t="s">
        <v>790</v>
      </c>
      <c r="G51" s="199" t="s">
        <v>953</v>
      </c>
      <c r="H51" s="199" t="s">
        <v>952</v>
      </c>
      <c r="I51" s="199" t="s">
        <v>931</v>
      </c>
      <c r="J51" s="199" t="s">
        <v>931</v>
      </c>
      <c r="K51" s="204" t="s">
        <v>76</v>
      </c>
      <c r="L51" s="199" t="s">
        <v>120</v>
      </c>
      <c r="M51" s="199" t="s">
        <v>951</v>
      </c>
      <c r="N51" s="182">
        <v>1</v>
      </c>
      <c r="O51" s="182">
        <f>Tabla1[[#This Row],[Avance Acumulado númerico o Porcentaje de la Actividad]]/Tabla1[[#This Row],[Meta 2022
 de la Actividad ó Meta anual]]</f>
        <v>1</v>
      </c>
      <c r="P51" s="181">
        <v>0.2</v>
      </c>
      <c r="Q51" s="181">
        <f>Tabla1[[#This Row],[Peso Porcentual de la Actividad en relación con la Meta ]]/Tabla1[[#This Row],[Avance Porcentual Acumulado (Indicador)]]</f>
        <v>0.2</v>
      </c>
      <c r="R51" s="199" t="s">
        <v>950</v>
      </c>
      <c r="S51" s="267"/>
      <c r="T51" s="199" t="s">
        <v>140</v>
      </c>
      <c r="U51" s="179" t="s">
        <v>121</v>
      </c>
      <c r="V51" s="198">
        <f>Tabla1[[#This Row],[Avance númerico o porcentual mes diciembre]]</f>
        <v>1</v>
      </c>
      <c r="W51" s="179" t="s">
        <v>120</v>
      </c>
      <c r="X51" s="179">
        <v>0</v>
      </c>
      <c r="Y51" s="179" t="s">
        <v>120</v>
      </c>
      <c r="Z51" s="192" t="s">
        <v>949</v>
      </c>
      <c r="AA51" s="190">
        <v>0.3</v>
      </c>
      <c r="AB51" s="192" t="s">
        <v>944</v>
      </c>
      <c r="AC51" s="192" t="s">
        <v>948</v>
      </c>
      <c r="AD51" s="190">
        <v>0.3</v>
      </c>
      <c r="AE51" s="192" t="s">
        <v>947</v>
      </c>
      <c r="AF51" s="192" t="s">
        <v>946</v>
      </c>
      <c r="AG51" s="190">
        <v>0.4</v>
      </c>
      <c r="AH51" s="192" t="s">
        <v>944</v>
      </c>
      <c r="AI51" s="192" t="s">
        <v>945</v>
      </c>
      <c r="AJ51" s="190">
        <v>0.4</v>
      </c>
      <c r="AK51" s="192" t="s">
        <v>944</v>
      </c>
      <c r="AL51" s="192" t="s">
        <v>943</v>
      </c>
      <c r="AM51" s="190">
        <v>0.55000000000000004</v>
      </c>
      <c r="AN51" s="192" t="s">
        <v>941</v>
      </c>
      <c r="AO51" s="192" t="s">
        <v>942</v>
      </c>
      <c r="AP51" s="266">
        <v>0.57330000000000003</v>
      </c>
      <c r="AQ51" s="192" t="s">
        <v>941</v>
      </c>
      <c r="AR51" s="192" t="s">
        <v>940</v>
      </c>
      <c r="AS51" s="266">
        <v>0.57330000000000003</v>
      </c>
      <c r="AT51" s="192" t="s">
        <v>938</v>
      </c>
      <c r="AU51" s="192" t="s">
        <v>939</v>
      </c>
      <c r="AV51" s="266">
        <v>0.79690000000000005</v>
      </c>
      <c r="AW51" s="192" t="s">
        <v>938</v>
      </c>
      <c r="AX51" s="192" t="s">
        <v>937</v>
      </c>
      <c r="AY51" s="266">
        <v>0.46489999999999998</v>
      </c>
      <c r="AZ51" s="192" t="s">
        <v>936</v>
      </c>
      <c r="BA51" s="192" t="s">
        <v>935</v>
      </c>
      <c r="BB51" s="266">
        <v>0.90129999999999999</v>
      </c>
      <c r="BC51" s="221" t="s">
        <v>934</v>
      </c>
      <c r="BD51" s="221" t="s">
        <v>933</v>
      </c>
      <c r="BE51" s="265">
        <v>1</v>
      </c>
      <c r="BF51" s="221" t="s">
        <v>932</v>
      </c>
    </row>
    <row r="52" spans="1:58" ht="120" x14ac:dyDescent="0.25">
      <c r="A52" s="206" t="s">
        <v>133</v>
      </c>
      <c r="B52" s="205" t="s">
        <v>132</v>
      </c>
      <c r="C52" s="204" t="s">
        <v>131</v>
      </c>
      <c r="D52" s="203" t="s">
        <v>130</v>
      </c>
      <c r="E52" s="202" t="s">
        <v>129</v>
      </c>
      <c r="F52" s="201" t="s">
        <v>128</v>
      </c>
      <c r="G52" s="199" t="s">
        <v>95</v>
      </c>
      <c r="H52" s="199" t="s">
        <v>177</v>
      </c>
      <c r="I52" s="199" t="s">
        <v>931</v>
      </c>
      <c r="J52" s="199" t="s">
        <v>931</v>
      </c>
      <c r="K52" s="203" t="s">
        <v>176</v>
      </c>
      <c r="L52" s="199" t="s">
        <v>120</v>
      </c>
      <c r="M52" s="199" t="s">
        <v>930</v>
      </c>
      <c r="N52" s="182">
        <v>1</v>
      </c>
      <c r="O52" s="182">
        <f>Tabla1[[#This Row],[Avance Acumulado númerico o Porcentaje de la Actividad]]/Tabla1[[#This Row],[Meta 2022
 de la Actividad ó Meta anual]]</f>
        <v>0.32</v>
      </c>
      <c r="P52" s="220">
        <v>5.0000000000000001E-3</v>
      </c>
      <c r="Q52" s="181">
        <f>Tabla1[[#This Row],[Peso Porcentual de la Actividad en relación con la Meta ]]/Tabla1[[#This Row],[Avance Porcentual Acumulado (Indicador)]]</f>
        <v>1.5625E-2</v>
      </c>
      <c r="R52" s="199" t="s">
        <v>174</v>
      </c>
      <c r="S52" s="219"/>
      <c r="T52" s="199" t="s">
        <v>140</v>
      </c>
      <c r="U52" s="209" t="s">
        <v>173</v>
      </c>
      <c r="V52" s="210">
        <f>Tabla1[[#This Row],[Avance númerico o porcentual mes diciembre]]</f>
        <v>0.32</v>
      </c>
      <c r="W52" s="179" t="s">
        <v>120</v>
      </c>
      <c r="X52" s="179">
        <v>0</v>
      </c>
      <c r="Y52" s="179" t="s">
        <v>120</v>
      </c>
      <c r="Z52" s="192" t="s">
        <v>120</v>
      </c>
      <c r="AA52" s="192">
        <v>0</v>
      </c>
      <c r="AB52" s="192" t="s">
        <v>120</v>
      </c>
      <c r="AC52" s="192" t="s">
        <v>120</v>
      </c>
      <c r="AD52" s="192">
        <v>0</v>
      </c>
      <c r="AE52" s="192" t="s">
        <v>120</v>
      </c>
      <c r="AF52" s="192" t="s">
        <v>120</v>
      </c>
      <c r="AG52" s="224">
        <v>0.28999999999999998</v>
      </c>
      <c r="AH52" s="192" t="s">
        <v>120</v>
      </c>
      <c r="AI52" s="192" t="s">
        <v>174</v>
      </c>
      <c r="AJ52" s="224">
        <v>0.28999999999999998</v>
      </c>
      <c r="AK52" s="192" t="s">
        <v>361</v>
      </c>
      <c r="AL52" s="192" t="s">
        <v>174</v>
      </c>
      <c r="AM52" s="224">
        <v>0.13</v>
      </c>
      <c r="AN52" s="192" t="s">
        <v>361</v>
      </c>
      <c r="AO52" s="192" t="s">
        <v>174</v>
      </c>
      <c r="AP52" s="224">
        <v>0.13</v>
      </c>
      <c r="AQ52" s="192" t="s">
        <v>361</v>
      </c>
      <c r="AR52" s="192" t="s">
        <v>174</v>
      </c>
      <c r="AS52" s="224">
        <v>0.13</v>
      </c>
      <c r="AT52" s="192" t="s">
        <v>361</v>
      </c>
      <c r="AU52" s="192" t="s">
        <v>174</v>
      </c>
      <c r="AV52" s="224">
        <v>0.2</v>
      </c>
      <c r="AW52" s="192" t="s">
        <v>361</v>
      </c>
      <c r="AX52" s="192" t="s">
        <v>174</v>
      </c>
      <c r="AY52" s="224">
        <v>0.32</v>
      </c>
      <c r="AZ52" s="192" t="s">
        <v>361</v>
      </c>
      <c r="BA52" s="192" t="s">
        <v>174</v>
      </c>
      <c r="BB52" s="224">
        <v>0.32</v>
      </c>
      <c r="BC52" s="192" t="s">
        <v>361</v>
      </c>
      <c r="BD52" s="192" t="s">
        <v>174</v>
      </c>
      <c r="BE52" s="224">
        <v>0.32</v>
      </c>
      <c r="BF52" s="192" t="s">
        <v>361</v>
      </c>
    </row>
    <row r="53" spans="1:58" ht="270" x14ac:dyDescent="0.25">
      <c r="A53" s="260" t="s">
        <v>133</v>
      </c>
      <c r="B53" s="259" t="s">
        <v>132</v>
      </c>
      <c r="C53" s="251" t="s">
        <v>131</v>
      </c>
      <c r="D53" s="256" t="s">
        <v>130</v>
      </c>
      <c r="E53" s="201" t="s">
        <v>791</v>
      </c>
      <c r="F53" s="205" t="s">
        <v>790</v>
      </c>
      <c r="G53" s="199" t="s">
        <v>30</v>
      </c>
      <c r="H53" s="199" t="s">
        <v>789</v>
      </c>
      <c r="I53" s="199" t="s">
        <v>788</v>
      </c>
      <c r="J53" s="199" t="s">
        <v>787</v>
      </c>
      <c r="K53" s="264" t="s">
        <v>71</v>
      </c>
      <c r="L53" s="199">
        <v>4</v>
      </c>
      <c r="M53" s="199" t="s">
        <v>929</v>
      </c>
      <c r="N53" s="201">
        <v>1</v>
      </c>
      <c r="O53" s="182">
        <f>Tabla1[[#This Row],[Avance Acumulado númerico o Porcentaje de la Actividad]]/Tabla1[[#This Row],[Meta 2022
 de la Actividad ó Meta anual]]</f>
        <v>1</v>
      </c>
      <c r="P53" s="181">
        <v>0.6</v>
      </c>
      <c r="Q53" s="181">
        <f>Tabla1[[#This Row],[Peso Porcentual de la Actividad en relación con la Meta ]]/Tabla1[[#This Row],[Avance Porcentual Acumulado (Indicador)]]</f>
        <v>0.6</v>
      </c>
      <c r="R53" s="199" t="s">
        <v>928</v>
      </c>
      <c r="S53" s="263">
        <v>39495490</v>
      </c>
      <c r="T53" s="199" t="s">
        <v>140</v>
      </c>
      <c r="U53" s="179" t="s">
        <v>173</v>
      </c>
      <c r="V53" s="179">
        <f>Tabla1[[#This Row],[Avance númerico o porcentual mes enero]]+Tabla1[[#This Row],[Avance númerico o porcentual mes diciembre]]</f>
        <v>1</v>
      </c>
      <c r="W53" s="179"/>
      <c r="X53" s="179"/>
      <c r="Y53" s="179"/>
      <c r="Z53" s="192" t="s">
        <v>927</v>
      </c>
      <c r="AA53" s="192">
        <v>0</v>
      </c>
      <c r="AB53" s="192" t="s">
        <v>925</v>
      </c>
      <c r="AC53" s="199" t="s">
        <v>926</v>
      </c>
      <c r="AD53" s="192">
        <v>0</v>
      </c>
      <c r="AE53" s="192" t="s">
        <v>925</v>
      </c>
      <c r="AF53" s="218" t="s">
        <v>822</v>
      </c>
      <c r="AG53" s="192">
        <v>0</v>
      </c>
      <c r="AH53" s="192" t="s">
        <v>120</v>
      </c>
      <c r="AI53" s="192" t="s">
        <v>893</v>
      </c>
      <c r="AJ53" s="192">
        <v>0</v>
      </c>
      <c r="AK53" s="192" t="s">
        <v>120</v>
      </c>
      <c r="AL53" s="192" t="s">
        <v>924</v>
      </c>
      <c r="AM53" s="192">
        <v>0</v>
      </c>
      <c r="AN53" s="192" t="s">
        <v>120</v>
      </c>
      <c r="AO53" s="192" t="s">
        <v>924</v>
      </c>
      <c r="AP53" s="192">
        <v>0</v>
      </c>
      <c r="AQ53" s="192" t="s">
        <v>120</v>
      </c>
      <c r="AR53" s="192" t="s">
        <v>924</v>
      </c>
      <c r="AS53" s="192">
        <v>0</v>
      </c>
      <c r="AT53" s="192" t="s">
        <v>120</v>
      </c>
      <c r="AU53" s="192" t="s">
        <v>924</v>
      </c>
      <c r="AV53" s="192">
        <v>0</v>
      </c>
      <c r="AW53" s="192" t="s">
        <v>120</v>
      </c>
      <c r="AX53" s="192" t="s">
        <v>923</v>
      </c>
      <c r="AY53" s="192">
        <v>0</v>
      </c>
      <c r="AZ53" s="192" t="s">
        <v>120</v>
      </c>
      <c r="BA53" s="192" t="s">
        <v>922</v>
      </c>
      <c r="BB53" s="192">
        <v>0</v>
      </c>
      <c r="BC53" s="221" t="s">
        <v>921</v>
      </c>
      <c r="BD53" s="221" t="s">
        <v>920</v>
      </c>
      <c r="BE53" s="221">
        <v>1</v>
      </c>
      <c r="BF53" s="221" t="s">
        <v>919</v>
      </c>
    </row>
    <row r="54" spans="1:58" ht="105" x14ac:dyDescent="0.25">
      <c r="A54" s="260" t="s">
        <v>133</v>
      </c>
      <c r="B54" s="259" t="s">
        <v>132</v>
      </c>
      <c r="C54" s="251" t="s">
        <v>131</v>
      </c>
      <c r="D54" s="256" t="s">
        <v>130</v>
      </c>
      <c r="E54" s="201" t="s">
        <v>791</v>
      </c>
      <c r="F54" s="205" t="s">
        <v>790</v>
      </c>
      <c r="G54" s="199" t="s">
        <v>30</v>
      </c>
      <c r="H54" s="199" t="s">
        <v>789</v>
      </c>
      <c r="I54" s="199" t="s">
        <v>788</v>
      </c>
      <c r="J54" s="199" t="s">
        <v>787</v>
      </c>
      <c r="K54" s="264" t="s">
        <v>71</v>
      </c>
      <c r="L54" s="199" t="s">
        <v>120</v>
      </c>
      <c r="M54" s="199" t="s">
        <v>918</v>
      </c>
      <c r="N54" s="199">
        <v>1</v>
      </c>
      <c r="O54" s="182">
        <f>Tabla1[[#This Row],[Avance Acumulado númerico o Porcentaje de la Actividad]]/Tabla1[[#This Row],[Meta 2022
 de la Actividad ó Meta anual]]</f>
        <v>0</v>
      </c>
      <c r="P54" s="181">
        <v>0.15</v>
      </c>
      <c r="Q54" s="181" t="e">
        <f>Tabla1[[#This Row],[Peso Porcentual de la Actividad en relación con la Meta ]]/Tabla1[[#This Row],[Avance Porcentual Acumulado (Indicador)]]</f>
        <v>#DIV/0!</v>
      </c>
      <c r="R54" s="199" t="s">
        <v>917</v>
      </c>
      <c r="S54" s="263"/>
      <c r="T54" s="199" t="s">
        <v>140</v>
      </c>
      <c r="U54" s="179" t="s">
        <v>173</v>
      </c>
      <c r="V54" s="179">
        <f>Tabla1[[#This Row],[Avance númerico o porcentual mes enero]]</f>
        <v>0</v>
      </c>
      <c r="W54" s="179"/>
      <c r="X54" s="179"/>
      <c r="Y54" s="179"/>
      <c r="Z54" s="192" t="s">
        <v>798</v>
      </c>
      <c r="AA54" s="192">
        <v>0</v>
      </c>
      <c r="AB54" s="192" t="s">
        <v>120</v>
      </c>
      <c r="AC54" s="199" t="s">
        <v>893</v>
      </c>
      <c r="AD54" s="192">
        <v>0</v>
      </c>
      <c r="AE54" s="192" t="s">
        <v>120</v>
      </c>
      <c r="AF54" s="218" t="s">
        <v>893</v>
      </c>
      <c r="AG54" s="192">
        <v>0</v>
      </c>
      <c r="AH54" s="192" t="s">
        <v>120</v>
      </c>
      <c r="AI54" s="192" t="s">
        <v>893</v>
      </c>
      <c r="AJ54" s="192">
        <v>0</v>
      </c>
      <c r="AK54" s="192" t="s">
        <v>120</v>
      </c>
      <c r="AL54" s="192" t="s">
        <v>893</v>
      </c>
      <c r="AM54" s="192">
        <v>0</v>
      </c>
      <c r="AN54" s="192" t="s">
        <v>120</v>
      </c>
      <c r="AO54" s="192" t="s">
        <v>893</v>
      </c>
      <c r="AP54" s="192">
        <v>0</v>
      </c>
      <c r="AQ54" s="192" t="s">
        <v>120</v>
      </c>
      <c r="AR54" s="192" t="s">
        <v>893</v>
      </c>
      <c r="AS54" s="192">
        <v>0</v>
      </c>
      <c r="AT54" s="192" t="s">
        <v>120</v>
      </c>
      <c r="AU54" s="192" t="s">
        <v>893</v>
      </c>
      <c r="AV54" s="192">
        <v>0</v>
      </c>
      <c r="AW54" s="192" t="s">
        <v>120</v>
      </c>
      <c r="AX54" s="192" t="s">
        <v>893</v>
      </c>
      <c r="AY54" s="192">
        <v>0</v>
      </c>
      <c r="AZ54" s="192" t="s">
        <v>120</v>
      </c>
      <c r="BA54" s="192" t="s">
        <v>871</v>
      </c>
      <c r="BB54" s="192">
        <v>0</v>
      </c>
      <c r="BC54" s="192" t="s">
        <v>120</v>
      </c>
      <c r="BD54" s="192" t="s">
        <v>916</v>
      </c>
      <c r="BE54" s="192">
        <v>0</v>
      </c>
      <c r="BF54" s="192" t="s">
        <v>120</v>
      </c>
    </row>
    <row r="55" spans="1:58" ht="209.25" customHeight="1" x14ac:dyDescent="0.25">
      <c r="A55" s="260" t="s">
        <v>133</v>
      </c>
      <c r="B55" s="259" t="s">
        <v>132</v>
      </c>
      <c r="C55" s="251" t="s">
        <v>131</v>
      </c>
      <c r="D55" s="256" t="s">
        <v>130</v>
      </c>
      <c r="E55" s="201" t="s">
        <v>791</v>
      </c>
      <c r="F55" s="205" t="s">
        <v>790</v>
      </c>
      <c r="G55" s="199" t="s">
        <v>30</v>
      </c>
      <c r="H55" s="199" t="s">
        <v>789</v>
      </c>
      <c r="I55" s="199" t="s">
        <v>788</v>
      </c>
      <c r="J55" s="199" t="s">
        <v>787</v>
      </c>
      <c r="K55" s="264" t="s">
        <v>71</v>
      </c>
      <c r="L55" s="199" t="s">
        <v>120</v>
      </c>
      <c r="M55" s="199" t="s">
        <v>915</v>
      </c>
      <c r="N55" s="199">
        <v>30</v>
      </c>
      <c r="O55" s="182">
        <f>Tabla1[[#This Row],[Avance Acumulado númerico o Porcentaje de la Actividad]]/Tabla1[[#This Row],[Meta 2022
 de la Actividad ó Meta anual]]</f>
        <v>1.3333333333333333</v>
      </c>
      <c r="P55" s="181">
        <v>0.15</v>
      </c>
      <c r="Q55" s="181">
        <f>Tabla1[[#This Row],[Peso Porcentual de la Actividad en relación con la Meta ]]/Tabla1[[#This Row],[Avance Porcentual Acumulado (Indicador)]]</f>
        <v>0.1125</v>
      </c>
      <c r="R55" s="199" t="s">
        <v>914</v>
      </c>
      <c r="S55" s="263"/>
      <c r="T55" s="199" t="s">
        <v>879</v>
      </c>
      <c r="U55" s="179" t="s">
        <v>173</v>
      </c>
      <c r="V55" s="179">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septiembre]]+Tabla1[[#This Row],[Avance númerico o porcentual mes octubre]]+Tabla1[[#This Row],[Avance númerico o porcentual mes noviembre]]+Tabla1[[#This Row],[Avance númerico o porcentual mes diciembre]]</f>
        <v>40</v>
      </c>
      <c r="W55" s="179"/>
      <c r="X55" s="179"/>
      <c r="Y55" s="179"/>
      <c r="Z55" s="192" t="s">
        <v>913</v>
      </c>
      <c r="AA55" s="192">
        <v>11</v>
      </c>
      <c r="AB55" s="192" t="s">
        <v>907</v>
      </c>
      <c r="AC55" s="199" t="s">
        <v>912</v>
      </c>
      <c r="AD55" s="192">
        <v>3</v>
      </c>
      <c r="AE55" s="192" t="s">
        <v>907</v>
      </c>
      <c r="AF55" s="218" t="s">
        <v>911</v>
      </c>
      <c r="AG55" s="192">
        <v>2</v>
      </c>
      <c r="AH55" s="192" t="s">
        <v>907</v>
      </c>
      <c r="AI55" s="218" t="s">
        <v>910</v>
      </c>
      <c r="AJ55" s="192">
        <v>4</v>
      </c>
      <c r="AK55" s="192" t="s">
        <v>907</v>
      </c>
      <c r="AL55" s="218" t="s">
        <v>909</v>
      </c>
      <c r="AM55" s="192">
        <v>4</v>
      </c>
      <c r="AN55" s="192" t="s">
        <v>907</v>
      </c>
      <c r="AO55" s="218" t="s">
        <v>908</v>
      </c>
      <c r="AP55" s="192">
        <v>4</v>
      </c>
      <c r="AQ55" s="192" t="s">
        <v>907</v>
      </c>
      <c r="AR55" s="218" t="s">
        <v>906</v>
      </c>
      <c r="AS55" s="192">
        <v>2</v>
      </c>
      <c r="AT55" s="192" t="s">
        <v>905</v>
      </c>
      <c r="AU55" s="218" t="s">
        <v>904</v>
      </c>
      <c r="AV55" s="192">
        <v>2</v>
      </c>
      <c r="AW55" s="192" t="s">
        <v>903</v>
      </c>
      <c r="AX55" s="218" t="s">
        <v>902</v>
      </c>
      <c r="AY55" s="192">
        <v>4</v>
      </c>
      <c r="AZ55" s="192" t="s">
        <v>901</v>
      </c>
      <c r="BA55" s="218" t="s">
        <v>900</v>
      </c>
      <c r="BB55" s="192">
        <v>2</v>
      </c>
      <c r="BC55" s="221" t="s">
        <v>899</v>
      </c>
      <c r="BD55" s="218" t="s">
        <v>898</v>
      </c>
      <c r="BE55" s="192">
        <v>2</v>
      </c>
      <c r="BF55" s="221" t="s">
        <v>897</v>
      </c>
    </row>
    <row r="56" spans="1:58" ht="135" x14ac:dyDescent="0.25">
      <c r="A56" s="260" t="s">
        <v>133</v>
      </c>
      <c r="B56" s="259" t="s">
        <v>132</v>
      </c>
      <c r="C56" s="251" t="s">
        <v>131</v>
      </c>
      <c r="D56" s="256" t="s">
        <v>130</v>
      </c>
      <c r="E56" s="201" t="s">
        <v>791</v>
      </c>
      <c r="F56" s="205" t="s">
        <v>790</v>
      </c>
      <c r="G56" s="199" t="s">
        <v>30</v>
      </c>
      <c r="H56" s="199" t="s">
        <v>789</v>
      </c>
      <c r="I56" s="199" t="s">
        <v>788</v>
      </c>
      <c r="J56" s="199" t="s">
        <v>787</v>
      </c>
      <c r="K56" s="264" t="s">
        <v>71</v>
      </c>
      <c r="L56" s="199" t="s">
        <v>120</v>
      </c>
      <c r="M56" s="199" t="s">
        <v>896</v>
      </c>
      <c r="N56" s="199">
        <v>2</v>
      </c>
      <c r="O56" s="182">
        <f>Tabla1[[#This Row],[Avance Acumulado númerico o Porcentaje de la Actividad]]/Tabla1[[#This Row],[Meta 2022
 de la Actividad ó Meta anual]]</f>
        <v>1</v>
      </c>
      <c r="P56" s="181">
        <v>0.1</v>
      </c>
      <c r="Q56" s="181">
        <f>Tabla1[[#This Row],[Peso Porcentual de la Actividad en relación con la Meta ]]/Tabla1[[#This Row],[Avance Porcentual Acumulado (Indicador)]]</f>
        <v>0.1</v>
      </c>
      <c r="R56" s="199" t="s">
        <v>895</v>
      </c>
      <c r="S56" s="263"/>
      <c r="T56" s="199" t="s">
        <v>868</v>
      </c>
      <c r="U56" s="179" t="s">
        <v>173</v>
      </c>
      <c r="V56" s="179">
        <f>Tabla1[[#This Row],[Avance númerico o porcentual mes julio]]+Tabla1[[#This Row],[Avance númerico o porcentual mes noviembre]]</f>
        <v>2</v>
      </c>
      <c r="W56" s="179"/>
      <c r="X56" s="179"/>
      <c r="Y56" s="179"/>
      <c r="Z56" s="192" t="s">
        <v>894</v>
      </c>
      <c r="AA56" s="192">
        <v>0</v>
      </c>
      <c r="AB56" s="192" t="s">
        <v>120</v>
      </c>
      <c r="AC56" s="199" t="s">
        <v>893</v>
      </c>
      <c r="AD56" s="192">
        <v>0</v>
      </c>
      <c r="AE56" s="192" t="s">
        <v>120</v>
      </c>
      <c r="AF56" s="218" t="s">
        <v>893</v>
      </c>
      <c r="AG56" s="192">
        <v>0</v>
      </c>
      <c r="AH56" s="192" t="s">
        <v>120</v>
      </c>
      <c r="AI56" s="218" t="s">
        <v>892</v>
      </c>
      <c r="AJ56" s="192">
        <v>0</v>
      </c>
      <c r="AK56" s="192" t="s">
        <v>120</v>
      </c>
      <c r="AL56" s="218" t="s">
        <v>120</v>
      </c>
      <c r="AM56" s="192">
        <v>0</v>
      </c>
      <c r="AN56" s="192" t="s">
        <v>120</v>
      </c>
      <c r="AO56" s="218" t="s">
        <v>891</v>
      </c>
      <c r="AP56" s="192">
        <v>1</v>
      </c>
      <c r="AQ56" s="192" t="s">
        <v>120</v>
      </c>
      <c r="AR56" s="218" t="s">
        <v>872</v>
      </c>
      <c r="AS56" s="192">
        <v>0</v>
      </c>
      <c r="AT56" s="192" t="s">
        <v>120</v>
      </c>
      <c r="AU56" s="218" t="s">
        <v>872</v>
      </c>
      <c r="AV56" s="192">
        <v>0</v>
      </c>
      <c r="AW56" s="192" t="s">
        <v>120</v>
      </c>
      <c r="AX56" s="218" t="s">
        <v>872</v>
      </c>
      <c r="AY56" s="192">
        <v>0</v>
      </c>
      <c r="AZ56" s="192" t="s">
        <v>120</v>
      </c>
      <c r="BA56" s="218" t="s">
        <v>890</v>
      </c>
      <c r="BB56" s="192">
        <v>1</v>
      </c>
      <c r="BC56" s="192" t="s">
        <v>889</v>
      </c>
      <c r="BD56" s="218" t="s">
        <v>836</v>
      </c>
      <c r="BE56" s="192">
        <v>0</v>
      </c>
      <c r="BF56" s="192" t="s">
        <v>120</v>
      </c>
    </row>
    <row r="57" spans="1:58" ht="195" x14ac:dyDescent="0.25">
      <c r="A57" s="260" t="s">
        <v>133</v>
      </c>
      <c r="B57" s="259" t="s">
        <v>132</v>
      </c>
      <c r="C57" s="251" t="s">
        <v>131</v>
      </c>
      <c r="D57" s="256" t="s">
        <v>130</v>
      </c>
      <c r="E57" s="201" t="s">
        <v>791</v>
      </c>
      <c r="F57" s="205" t="s">
        <v>790</v>
      </c>
      <c r="G57" s="199" t="s">
        <v>30</v>
      </c>
      <c r="H57" s="199" t="s">
        <v>789</v>
      </c>
      <c r="I57" s="199" t="s">
        <v>788</v>
      </c>
      <c r="J57" s="199" t="s">
        <v>787</v>
      </c>
      <c r="K57" s="262" t="s">
        <v>72</v>
      </c>
      <c r="L57" s="199">
        <v>5</v>
      </c>
      <c r="M57" s="199" t="s">
        <v>888</v>
      </c>
      <c r="N57" s="201">
        <v>1</v>
      </c>
      <c r="O57" s="182">
        <f>Tabla1[[#This Row],[Avance Acumulado númerico o Porcentaje de la Actividad]]/Tabla1[[#This Row],[Meta 2022
 de la Actividad ó Meta anual]]</f>
        <v>0</v>
      </c>
      <c r="P57" s="181">
        <v>0.5</v>
      </c>
      <c r="Q57" s="181" t="e">
        <f>Tabla1[[#This Row],[Peso Porcentual de la Actividad en relación con la Meta ]]/Tabla1[[#This Row],[Avance Porcentual Acumulado (Indicador)]]</f>
        <v>#DIV/0!</v>
      </c>
      <c r="R57" s="199" t="s">
        <v>887</v>
      </c>
      <c r="S57" s="245">
        <v>34433278</v>
      </c>
      <c r="T57" s="199" t="s">
        <v>868</v>
      </c>
      <c r="U57" s="179" t="s">
        <v>173</v>
      </c>
      <c r="V57" s="179">
        <f>Tabla1[[#This Row],[Avance númerico o porcentual mes enero]]</f>
        <v>0</v>
      </c>
      <c r="W57" s="179"/>
      <c r="X57" s="179"/>
      <c r="Y57" s="179"/>
      <c r="Z57" s="192" t="s">
        <v>798</v>
      </c>
      <c r="AA57" s="192">
        <v>0</v>
      </c>
      <c r="AB57" s="192" t="s">
        <v>120</v>
      </c>
      <c r="AC57" s="192" t="s">
        <v>886</v>
      </c>
      <c r="AD57" s="192">
        <v>0</v>
      </c>
      <c r="AE57" s="192" t="s">
        <v>120</v>
      </c>
      <c r="AF57" s="192" t="s">
        <v>885</v>
      </c>
      <c r="AG57" s="192">
        <v>2</v>
      </c>
      <c r="AH57" s="192" t="s">
        <v>883</v>
      </c>
      <c r="AI57" s="192" t="s">
        <v>884</v>
      </c>
      <c r="AJ57" s="192">
        <v>2</v>
      </c>
      <c r="AK57" s="192" t="s">
        <v>883</v>
      </c>
      <c r="AL57" s="192" t="s">
        <v>120</v>
      </c>
      <c r="AM57" s="192">
        <v>0</v>
      </c>
      <c r="AN57" s="192" t="s">
        <v>120</v>
      </c>
      <c r="AO57" s="192" t="s">
        <v>882</v>
      </c>
      <c r="AP57" s="192">
        <v>0</v>
      </c>
      <c r="AQ57" s="192" t="s">
        <v>120</v>
      </c>
      <c r="AR57" s="192" t="s">
        <v>882</v>
      </c>
      <c r="AS57" s="192">
        <v>0</v>
      </c>
      <c r="AT57" s="192" t="s">
        <v>120</v>
      </c>
      <c r="AU57" s="192" t="s">
        <v>882</v>
      </c>
      <c r="AV57" s="192">
        <v>0</v>
      </c>
      <c r="AW57" s="192" t="s">
        <v>120</v>
      </c>
      <c r="AX57" s="192" t="s">
        <v>882</v>
      </c>
      <c r="AY57" s="192">
        <v>0</v>
      </c>
      <c r="AZ57" s="192" t="s">
        <v>120</v>
      </c>
      <c r="BA57" s="192" t="s">
        <v>882</v>
      </c>
      <c r="BB57" s="192">
        <v>0</v>
      </c>
      <c r="BC57" s="192" t="s">
        <v>120</v>
      </c>
      <c r="BD57" s="192" t="s">
        <v>836</v>
      </c>
      <c r="BE57" s="192">
        <v>0</v>
      </c>
      <c r="BF57" s="192" t="s">
        <v>120</v>
      </c>
    </row>
    <row r="58" spans="1:58" ht="270" x14ac:dyDescent="0.25">
      <c r="A58" s="260" t="s">
        <v>133</v>
      </c>
      <c r="B58" s="259" t="s">
        <v>132</v>
      </c>
      <c r="C58" s="251" t="s">
        <v>131</v>
      </c>
      <c r="D58" s="256" t="s">
        <v>130</v>
      </c>
      <c r="E58" s="201" t="s">
        <v>791</v>
      </c>
      <c r="F58" s="205" t="s">
        <v>790</v>
      </c>
      <c r="G58" s="199" t="s">
        <v>30</v>
      </c>
      <c r="H58" s="199" t="s">
        <v>789</v>
      </c>
      <c r="I58" s="199" t="s">
        <v>788</v>
      </c>
      <c r="J58" s="199" t="s">
        <v>787</v>
      </c>
      <c r="K58" s="262" t="s">
        <v>72</v>
      </c>
      <c r="L58" s="199" t="s">
        <v>120</v>
      </c>
      <c r="M58" s="199" t="s">
        <v>881</v>
      </c>
      <c r="N58" s="199">
        <v>3</v>
      </c>
      <c r="O58" s="182">
        <f>Tabla1[[#This Row],[Avance Acumulado númerico o Porcentaje de la Actividad]]/Tabla1[[#This Row],[Meta 2022
 de la Actividad ó Meta anual]]</f>
        <v>0.33333333333333331</v>
      </c>
      <c r="P58" s="181">
        <v>0.5</v>
      </c>
      <c r="Q58" s="181">
        <f>Tabla1[[#This Row],[Peso Porcentual de la Actividad en relación con la Meta ]]/Tabla1[[#This Row],[Avance Porcentual Acumulado (Indicador)]]</f>
        <v>1.5</v>
      </c>
      <c r="R58" s="199" t="s">
        <v>880</v>
      </c>
      <c r="S58" s="245"/>
      <c r="T58" s="199" t="s">
        <v>879</v>
      </c>
      <c r="U58" s="179" t="s">
        <v>173</v>
      </c>
      <c r="V58" s="179">
        <f>Tabla1[[#This Row],[Avance númerico o porcentual mes enero]]+Tabla1[[#This Row],[Avance númerico o porcentual mes abril]]</f>
        <v>1</v>
      </c>
      <c r="W58" s="179"/>
      <c r="X58" s="179"/>
      <c r="Y58" s="179"/>
      <c r="Z58" s="192" t="s">
        <v>798</v>
      </c>
      <c r="AA58" s="192">
        <v>0</v>
      </c>
      <c r="AB58" s="192" t="s">
        <v>120</v>
      </c>
      <c r="AC58" s="192" t="s">
        <v>798</v>
      </c>
      <c r="AD58" s="192">
        <v>0</v>
      </c>
      <c r="AE58" s="192" t="s">
        <v>120</v>
      </c>
      <c r="AF58" s="192" t="s">
        <v>878</v>
      </c>
      <c r="AG58" s="192">
        <v>1</v>
      </c>
      <c r="AH58" s="192" t="s">
        <v>877</v>
      </c>
      <c r="AI58" s="192" t="s">
        <v>876</v>
      </c>
      <c r="AJ58" s="192">
        <v>2</v>
      </c>
      <c r="AK58" s="192" t="s">
        <v>875</v>
      </c>
      <c r="AL58" s="192" t="s">
        <v>874</v>
      </c>
      <c r="AM58" s="192">
        <v>0</v>
      </c>
      <c r="AN58" s="192" t="s">
        <v>873</v>
      </c>
      <c r="AO58" s="192" t="s">
        <v>872</v>
      </c>
      <c r="AP58" s="192">
        <v>0</v>
      </c>
      <c r="AQ58" s="189"/>
      <c r="AR58" s="192" t="s">
        <v>872</v>
      </c>
      <c r="AS58" s="192">
        <v>0</v>
      </c>
      <c r="AT58" s="192"/>
      <c r="AU58" s="192" t="s">
        <v>872</v>
      </c>
      <c r="AV58" s="192">
        <v>0</v>
      </c>
      <c r="AW58" s="192" t="s">
        <v>120</v>
      </c>
      <c r="AX58" s="192" t="s">
        <v>872</v>
      </c>
      <c r="AY58" s="192">
        <v>0</v>
      </c>
      <c r="AZ58" s="192" t="s">
        <v>120</v>
      </c>
      <c r="BA58" s="192" t="s">
        <v>871</v>
      </c>
      <c r="BB58" s="192">
        <v>0</v>
      </c>
      <c r="BC58" s="192" t="s">
        <v>120</v>
      </c>
      <c r="BD58" s="192" t="s">
        <v>871</v>
      </c>
      <c r="BE58" s="192">
        <v>0</v>
      </c>
      <c r="BF58" s="192" t="s">
        <v>120</v>
      </c>
    </row>
    <row r="59" spans="1:58" ht="195" x14ac:dyDescent="0.25">
      <c r="A59" s="260" t="s">
        <v>133</v>
      </c>
      <c r="B59" s="259" t="s">
        <v>132</v>
      </c>
      <c r="C59" s="251" t="s">
        <v>131</v>
      </c>
      <c r="D59" s="256" t="s">
        <v>130</v>
      </c>
      <c r="E59" s="201" t="s">
        <v>791</v>
      </c>
      <c r="F59" s="205" t="s">
        <v>790</v>
      </c>
      <c r="G59" s="199" t="s">
        <v>30</v>
      </c>
      <c r="H59" s="199" t="s">
        <v>789</v>
      </c>
      <c r="I59" s="199" t="s">
        <v>788</v>
      </c>
      <c r="J59" s="199" t="s">
        <v>787</v>
      </c>
      <c r="K59" s="203" t="s">
        <v>73</v>
      </c>
      <c r="L59" s="199" t="s">
        <v>120</v>
      </c>
      <c r="M59" s="199" t="s">
        <v>870</v>
      </c>
      <c r="N59" s="248">
        <v>10</v>
      </c>
      <c r="O59" s="182">
        <f>Tabla1[[#This Row],[Avance Acumulado númerico o Porcentaje de la Actividad]]/Tabla1[[#This Row],[Meta 2022
 de la Actividad ó Meta anual]]</f>
        <v>1</v>
      </c>
      <c r="P59" s="181">
        <v>0.1</v>
      </c>
      <c r="Q59" s="181">
        <f>Tabla1[[#This Row],[Peso Porcentual de la Actividad en relación con la Meta ]]/Tabla1[[#This Row],[Avance Porcentual Acumulado (Indicador)]]</f>
        <v>0.1</v>
      </c>
      <c r="R59" s="199" t="s">
        <v>869</v>
      </c>
      <c r="S59" s="219">
        <v>69686778</v>
      </c>
      <c r="T59" s="199" t="s">
        <v>868</v>
      </c>
      <c r="U59" s="179" t="s">
        <v>417</v>
      </c>
      <c r="V59" s="232">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septiembre]]+Tabla1[[#This Row],[Avance númerico o porcentual mes octubre]]+Tabla1[[#This Row],[Avance númerico o porcentual mes noviembre]]</f>
        <v>10</v>
      </c>
      <c r="W59" s="179"/>
      <c r="X59" s="179"/>
      <c r="Y59" s="179"/>
      <c r="Z59" s="192" t="s">
        <v>798</v>
      </c>
      <c r="AA59" s="192">
        <v>0</v>
      </c>
      <c r="AB59" s="192" t="s">
        <v>120</v>
      </c>
      <c r="AC59" s="192" t="s">
        <v>798</v>
      </c>
      <c r="AD59" s="192">
        <v>0</v>
      </c>
      <c r="AE59" s="192" t="s">
        <v>120</v>
      </c>
      <c r="AF59" s="192" t="s">
        <v>867</v>
      </c>
      <c r="AG59" s="192">
        <v>1</v>
      </c>
      <c r="AH59" s="192" t="s">
        <v>866</v>
      </c>
      <c r="AI59" s="192" t="s">
        <v>865</v>
      </c>
      <c r="AJ59" s="192">
        <v>2</v>
      </c>
      <c r="AK59" s="192" t="s">
        <v>864</v>
      </c>
      <c r="AL59" s="192" t="s">
        <v>863</v>
      </c>
      <c r="AM59" s="192">
        <v>1</v>
      </c>
      <c r="AN59" s="192" t="s">
        <v>862</v>
      </c>
      <c r="AO59" s="221" t="s">
        <v>861</v>
      </c>
      <c r="AP59" s="234">
        <v>2</v>
      </c>
      <c r="AQ59" s="221" t="s">
        <v>860</v>
      </c>
      <c r="AR59" s="221" t="s">
        <v>859</v>
      </c>
      <c r="AS59" s="221">
        <v>2</v>
      </c>
      <c r="AT59" s="221" t="s">
        <v>858</v>
      </c>
      <c r="AU59" s="221" t="s">
        <v>857</v>
      </c>
      <c r="AV59" s="221">
        <v>2</v>
      </c>
      <c r="AW59" s="221" t="s">
        <v>856</v>
      </c>
      <c r="AX59" s="221" t="s">
        <v>855</v>
      </c>
      <c r="AY59" s="192">
        <v>0</v>
      </c>
      <c r="AZ59" s="221" t="s">
        <v>854</v>
      </c>
      <c r="BA59" s="221" t="s">
        <v>853</v>
      </c>
      <c r="BB59" s="192">
        <v>0</v>
      </c>
      <c r="BC59" s="221" t="s">
        <v>852</v>
      </c>
      <c r="BD59" s="221" t="s">
        <v>836</v>
      </c>
      <c r="BE59" s="192">
        <v>0</v>
      </c>
      <c r="BF59" s="221" t="s">
        <v>851</v>
      </c>
    </row>
    <row r="60" spans="1:58" ht="195" x14ac:dyDescent="0.25">
      <c r="A60" s="260" t="s">
        <v>133</v>
      </c>
      <c r="B60" s="259" t="s">
        <v>132</v>
      </c>
      <c r="C60" s="251" t="s">
        <v>131</v>
      </c>
      <c r="D60" s="256" t="s">
        <v>130</v>
      </c>
      <c r="E60" s="201" t="s">
        <v>791</v>
      </c>
      <c r="F60" s="205" t="s">
        <v>790</v>
      </c>
      <c r="G60" s="199" t="s">
        <v>30</v>
      </c>
      <c r="H60" s="199" t="s">
        <v>789</v>
      </c>
      <c r="I60" s="199" t="s">
        <v>788</v>
      </c>
      <c r="J60" s="199" t="s">
        <v>787</v>
      </c>
      <c r="K60" s="203" t="s">
        <v>73</v>
      </c>
      <c r="L60" s="199">
        <v>40</v>
      </c>
      <c r="M60" s="199" t="s">
        <v>850</v>
      </c>
      <c r="N60" s="261">
        <v>10</v>
      </c>
      <c r="O60" s="182">
        <f>Tabla1[[#This Row],[Avance Acumulado númerico o Porcentaje de la Actividad]]/Tabla1[[#This Row],[Meta 2022
 de la Actividad ó Meta anual]]</f>
        <v>0.9</v>
      </c>
      <c r="P60" s="181">
        <v>0.3</v>
      </c>
      <c r="Q60" s="181">
        <f>Tabla1[[#This Row],[Peso Porcentual de la Actividad en relación con la Meta ]]/Tabla1[[#This Row],[Avance Porcentual Acumulado (Indicador)]]</f>
        <v>0.33333333333333331</v>
      </c>
      <c r="R60" s="199" t="s">
        <v>849</v>
      </c>
      <c r="S60" s="219"/>
      <c r="T60" s="199" t="s">
        <v>848</v>
      </c>
      <c r="U60" s="179" t="s">
        <v>173</v>
      </c>
      <c r="V60" s="179">
        <f>Tabla1[[#This Row],[Avance númerico o porcentual mes enero]]+Tabla1[[#This Row],[Avance númerico o porcentual mes abril]]+Tabla1[[#This Row],[Avance númerico o porcentual mes mayo]]+Tabla1[[#This Row],[Avance númerico o porcentual mes junio]]+Tabla1[[#This Row],[Avance númerico o porcentual mes julio]]+Tabla1[[#This Row],[Avance númerico o porcentual mes agosto]]</f>
        <v>9</v>
      </c>
      <c r="W60" s="179"/>
      <c r="X60" s="179"/>
      <c r="Y60" s="179"/>
      <c r="Z60" s="192" t="s">
        <v>798</v>
      </c>
      <c r="AA60" s="192">
        <v>0</v>
      </c>
      <c r="AB60" s="192" t="s">
        <v>120</v>
      </c>
      <c r="AC60" s="192" t="s">
        <v>798</v>
      </c>
      <c r="AD60" s="192">
        <v>0</v>
      </c>
      <c r="AE60" s="192" t="s">
        <v>120</v>
      </c>
      <c r="AF60" s="192" t="s">
        <v>847</v>
      </c>
      <c r="AG60" s="192">
        <v>2</v>
      </c>
      <c r="AH60" s="192" t="s">
        <v>845</v>
      </c>
      <c r="AI60" s="192" t="s">
        <v>846</v>
      </c>
      <c r="AJ60" s="192">
        <v>1</v>
      </c>
      <c r="AK60" s="192" t="s">
        <v>845</v>
      </c>
      <c r="AL60" s="192" t="s">
        <v>844</v>
      </c>
      <c r="AM60" s="192">
        <v>1</v>
      </c>
      <c r="AN60" s="192" t="s">
        <v>843</v>
      </c>
      <c r="AO60" s="192" t="s">
        <v>842</v>
      </c>
      <c r="AP60" s="192">
        <v>1</v>
      </c>
      <c r="AQ60" s="192" t="s">
        <v>841</v>
      </c>
      <c r="AR60" s="192" t="s">
        <v>840</v>
      </c>
      <c r="AS60" s="192">
        <v>4</v>
      </c>
      <c r="AT60" s="192" t="s">
        <v>839</v>
      </c>
      <c r="AU60" s="221" t="s">
        <v>838</v>
      </c>
      <c r="AV60" s="192">
        <v>3</v>
      </c>
      <c r="AW60" s="192" t="s">
        <v>837</v>
      </c>
      <c r="AX60" s="221" t="s">
        <v>830</v>
      </c>
      <c r="AY60" s="221">
        <v>0</v>
      </c>
      <c r="AZ60" s="221" t="s">
        <v>830</v>
      </c>
      <c r="BA60" s="221" t="s">
        <v>830</v>
      </c>
      <c r="BB60" s="221">
        <v>0</v>
      </c>
      <c r="BC60" s="221" t="s">
        <v>830</v>
      </c>
      <c r="BD60" s="221" t="s">
        <v>836</v>
      </c>
      <c r="BE60" s="221">
        <v>0</v>
      </c>
      <c r="BF60" s="221" t="s">
        <v>830</v>
      </c>
    </row>
    <row r="61" spans="1:58" ht="105" x14ac:dyDescent="0.25">
      <c r="A61" s="260" t="s">
        <v>133</v>
      </c>
      <c r="B61" s="259" t="s">
        <v>132</v>
      </c>
      <c r="C61" s="251" t="s">
        <v>131</v>
      </c>
      <c r="D61" s="256" t="s">
        <v>130</v>
      </c>
      <c r="E61" s="201" t="s">
        <v>791</v>
      </c>
      <c r="F61" s="205" t="s">
        <v>790</v>
      </c>
      <c r="G61" s="199" t="s">
        <v>30</v>
      </c>
      <c r="H61" s="199" t="s">
        <v>789</v>
      </c>
      <c r="I61" s="199" t="s">
        <v>788</v>
      </c>
      <c r="J61" s="199" t="s">
        <v>787</v>
      </c>
      <c r="K61" s="203" t="s">
        <v>73</v>
      </c>
      <c r="L61" s="199" t="s">
        <v>120</v>
      </c>
      <c r="M61" s="199" t="s">
        <v>835</v>
      </c>
      <c r="N61" s="199">
        <v>1</v>
      </c>
      <c r="O61" s="182">
        <f>Tabla1[[#This Row],[Avance Acumulado númerico o Porcentaje de la Actividad]]/Tabla1[[#This Row],[Meta 2022
 de la Actividad ó Meta anual]]</f>
        <v>1</v>
      </c>
      <c r="P61" s="181">
        <v>0.2</v>
      </c>
      <c r="Q61" s="181">
        <f>Tabla1[[#This Row],[Peso Porcentual de la Actividad en relación con la Meta ]]/Tabla1[[#This Row],[Avance Porcentual Acumulado (Indicador)]]</f>
        <v>0.2</v>
      </c>
      <c r="R61" s="199" t="s">
        <v>834</v>
      </c>
      <c r="S61" s="219"/>
      <c r="T61" s="199" t="s">
        <v>833</v>
      </c>
      <c r="U61" s="179" t="s">
        <v>832</v>
      </c>
      <c r="V61" s="179">
        <f>Tabla1[[#This Row],[Avance númerico o porcentual mes diciembre]]</f>
        <v>1</v>
      </c>
      <c r="W61" s="179"/>
      <c r="X61" s="179"/>
      <c r="Y61" s="179"/>
      <c r="Z61" s="192" t="s">
        <v>798</v>
      </c>
      <c r="AA61" s="192">
        <v>0</v>
      </c>
      <c r="AB61" s="192" t="s">
        <v>120</v>
      </c>
      <c r="AC61" s="192" t="s">
        <v>798</v>
      </c>
      <c r="AD61" s="192">
        <v>0</v>
      </c>
      <c r="AE61" s="192" t="s">
        <v>120</v>
      </c>
      <c r="AF61" s="192" t="s">
        <v>798</v>
      </c>
      <c r="AG61" s="192">
        <v>0</v>
      </c>
      <c r="AH61" s="192" t="s">
        <v>120</v>
      </c>
      <c r="AI61" s="192" t="s">
        <v>798</v>
      </c>
      <c r="AJ61" s="192">
        <v>0</v>
      </c>
      <c r="AK61" s="192" t="s">
        <v>120</v>
      </c>
      <c r="AL61" s="192" t="s">
        <v>831</v>
      </c>
      <c r="AM61" s="192">
        <v>0</v>
      </c>
      <c r="AN61" s="192" t="s">
        <v>120</v>
      </c>
      <c r="AO61" s="192" t="s">
        <v>831</v>
      </c>
      <c r="AP61" s="192">
        <v>0</v>
      </c>
      <c r="AQ61" s="192" t="s">
        <v>120</v>
      </c>
      <c r="AR61" s="192" t="s">
        <v>831</v>
      </c>
      <c r="AS61" s="192">
        <v>0</v>
      </c>
      <c r="AT61" s="192" t="s">
        <v>120</v>
      </c>
      <c r="AU61" s="192" t="s">
        <v>831</v>
      </c>
      <c r="AV61" s="192">
        <v>0</v>
      </c>
      <c r="AW61" s="192" t="s">
        <v>120</v>
      </c>
      <c r="AX61" s="192" t="s">
        <v>830</v>
      </c>
      <c r="AY61" s="192">
        <v>0</v>
      </c>
      <c r="AZ61" s="192" t="s">
        <v>120</v>
      </c>
      <c r="BA61" s="192" t="s">
        <v>829</v>
      </c>
      <c r="BB61" s="192">
        <v>0</v>
      </c>
      <c r="BC61" s="192" t="s">
        <v>120</v>
      </c>
      <c r="BD61" s="192" t="s">
        <v>828</v>
      </c>
      <c r="BE61" s="192">
        <v>1</v>
      </c>
      <c r="BF61" s="192" t="s">
        <v>827</v>
      </c>
    </row>
    <row r="62" spans="1:58" ht="315" x14ac:dyDescent="0.25">
      <c r="A62" s="260" t="s">
        <v>133</v>
      </c>
      <c r="B62" s="259" t="s">
        <v>132</v>
      </c>
      <c r="C62" s="251" t="s">
        <v>131</v>
      </c>
      <c r="D62" s="256" t="s">
        <v>130</v>
      </c>
      <c r="E62" s="201" t="s">
        <v>791</v>
      </c>
      <c r="F62" s="205" t="s">
        <v>790</v>
      </c>
      <c r="G62" s="199" t="s">
        <v>30</v>
      </c>
      <c r="H62" s="199" t="s">
        <v>789</v>
      </c>
      <c r="I62" s="199" t="s">
        <v>788</v>
      </c>
      <c r="J62" s="199" t="s">
        <v>787</v>
      </c>
      <c r="K62" s="203" t="s">
        <v>73</v>
      </c>
      <c r="L62" s="199" t="s">
        <v>120</v>
      </c>
      <c r="M62" s="199" t="s">
        <v>826</v>
      </c>
      <c r="N62" s="230">
        <v>8</v>
      </c>
      <c r="O62" s="182">
        <f>Tabla1[[#This Row],[Avance Acumulado númerico o Porcentaje de la Actividad]]/Tabla1[[#This Row],[Meta 2022
 de la Actividad ó Meta anual]]</f>
        <v>1</v>
      </c>
      <c r="P62" s="181">
        <v>0.15</v>
      </c>
      <c r="Q62" s="181">
        <f>Tabla1[[#This Row],[Peso Porcentual de la Actividad en relación con la Meta ]]/Tabla1[[#This Row],[Avance Porcentual Acumulado (Indicador)]]</f>
        <v>0.15</v>
      </c>
      <c r="R62" s="199" t="s">
        <v>825</v>
      </c>
      <c r="S62" s="219"/>
      <c r="T62" s="199" t="s">
        <v>140</v>
      </c>
      <c r="U62" s="179" t="s">
        <v>173</v>
      </c>
      <c r="V62" s="179">
        <f>Tabla1[[#This Row],[Avance númerico o porcentual mes diciembre]]</f>
        <v>8</v>
      </c>
      <c r="W62" s="179"/>
      <c r="X62" s="179"/>
      <c r="Y62" s="179"/>
      <c r="Z62" s="192" t="s">
        <v>824</v>
      </c>
      <c r="AA62" s="192">
        <v>0</v>
      </c>
      <c r="AB62" s="192" t="s">
        <v>120</v>
      </c>
      <c r="AC62" s="192" t="s">
        <v>823</v>
      </c>
      <c r="AD62" s="192">
        <v>0</v>
      </c>
      <c r="AE62" s="192" t="s">
        <v>120</v>
      </c>
      <c r="AF62" s="192" t="s">
        <v>822</v>
      </c>
      <c r="AG62" s="192">
        <v>0</v>
      </c>
      <c r="AH62" s="192" t="s">
        <v>120</v>
      </c>
      <c r="AI62" s="192" t="s">
        <v>822</v>
      </c>
      <c r="AJ62" s="192">
        <v>0</v>
      </c>
      <c r="AK62" s="192" t="s">
        <v>120</v>
      </c>
      <c r="AL62" s="192" t="s">
        <v>821</v>
      </c>
      <c r="AM62" s="192">
        <v>0</v>
      </c>
      <c r="AN62" s="192" t="s">
        <v>120</v>
      </c>
      <c r="AO62" s="192" t="s">
        <v>820</v>
      </c>
      <c r="AP62" s="192">
        <v>0</v>
      </c>
      <c r="AQ62" s="192" t="s">
        <v>819</v>
      </c>
      <c r="AR62" s="192" t="s">
        <v>818</v>
      </c>
      <c r="AS62" s="192">
        <v>0</v>
      </c>
      <c r="AT62" s="192" t="s">
        <v>819</v>
      </c>
      <c r="AU62" s="192" t="s">
        <v>818</v>
      </c>
      <c r="AV62" s="192">
        <v>0</v>
      </c>
      <c r="AW62" s="221" t="s">
        <v>815</v>
      </c>
      <c r="AX62" s="192" t="s">
        <v>817</v>
      </c>
      <c r="AY62" s="192">
        <v>0</v>
      </c>
      <c r="AZ62" s="221" t="s">
        <v>815</v>
      </c>
      <c r="BA62" s="192" t="s">
        <v>816</v>
      </c>
      <c r="BB62" s="192">
        <v>0</v>
      </c>
      <c r="BC62" s="221" t="s">
        <v>815</v>
      </c>
      <c r="BD62" s="192" t="s">
        <v>814</v>
      </c>
      <c r="BE62" s="192">
        <v>8</v>
      </c>
      <c r="BF62" s="221" t="s">
        <v>813</v>
      </c>
    </row>
    <row r="63" spans="1:58" ht="270" x14ac:dyDescent="0.25">
      <c r="A63" s="260" t="s">
        <v>133</v>
      </c>
      <c r="B63" s="259" t="s">
        <v>132</v>
      </c>
      <c r="C63" s="251" t="s">
        <v>131</v>
      </c>
      <c r="D63" s="256" t="s">
        <v>130</v>
      </c>
      <c r="E63" s="201" t="s">
        <v>791</v>
      </c>
      <c r="F63" s="205" t="s">
        <v>790</v>
      </c>
      <c r="G63" s="199" t="s">
        <v>30</v>
      </c>
      <c r="H63" s="199" t="s">
        <v>789</v>
      </c>
      <c r="I63" s="199" t="s">
        <v>788</v>
      </c>
      <c r="J63" s="199" t="s">
        <v>787</v>
      </c>
      <c r="K63" s="203" t="s">
        <v>73</v>
      </c>
      <c r="L63" s="199" t="s">
        <v>120</v>
      </c>
      <c r="M63" s="199" t="s">
        <v>812</v>
      </c>
      <c r="N63" s="253">
        <v>1</v>
      </c>
      <c r="O63" s="182">
        <f>Tabla1[[#This Row],[Avance Acumulado númerico o Porcentaje de la Actividad]]/Tabla1[[#This Row],[Meta 2022
 de la Actividad ó Meta anual]]</f>
        <v>1</v>
      </c>
      <c r="P63" s="181">
        <v>0.15</v>
      </c>
      <c r="Q63" s="181">
        <f>Tabla1[[#This Row],[Peso Porcentual de la Actividad en relación con la Meta ]]/Tabla1[[#This Row],[Avance Porcentual Acumulado (Indicador)]]</f>
        <v>0.15</v>
      </c>
      <c r="R63" s="199" t="s">
        <v>811</v>
      </c>
      <c r="S63" s="219"/>
      <c r="T63" s="199" t="s">
        <v>140</v>
      </c>
      <c r="U63" s="179" t="s">
        <v>810</v>
      </c>
      <c r="V63" s="210">
        <f>Tabla1[[#This Row],[Avance númerico o porcentual mes diciembre]]</f>
        <v>1</v>
      </c>
      <c r="W63" s="179"/>
      <c r="X63" s="179"/>
      <c r="Y63" s="179"/>
      <c r="Z63" s="192" t="s">
        <v>809</v>
      </c>
      <c r="AA63" s="192">
        <v>0</v>
      </c>
      <c r="AB63" s="192" t="s">
        <v>807</v>
      </c>
      <c r="AC63" s="218" t="s">
        <v>808</v>
      </c>
      <c r="AD63" s="192">
        <v>0</v>
      </c>
      <c r="AE63" s="192" t="s">
        <v>807</v>
      </c>
      <c r="AF63" s="218" t="s">
        <v>806</v>
      </c>
      <c r="AG63" s="224">
        <v>0.2</v>
      </c>
      <c r="AH63" s="192" t="s">
        <v>804</v>
      </c>
      <c r="AI63" s="218" t="s">
        <v>805</v>
      </c>
      <c r="AJ63" s="224">
        <v>0.4</v>
      </c>
      <c r="AK63" s="192" t="s">
        <v>804</v>
      </c>
      <c r="AL63" s="218" t="s">
        <v>803</v>
      </c>
      <c r="AM63" s="224">
        <v>0.42</v>
      </c>
      <c r="AN63" s="192" t="s">
        <v>802</v>
      </c>
      <c r="AO63" s="218" t="s">
        <v>801</v>
      </c>
      <c r="AP63" s="224">
        <v>0.5</v>
      </c>
      <c r="AQ63" s="192" t="s">
        <v>800</v>
      </c>
      <c r="AR63" s="218" t="s">
        <v>798</v>
      </c>
      <c r="AS63" s="224">
        <v>0</v>
      </c>
      <c r="AT63" s="218" t="s">
        <v>798</v>
      </c>
      <c r="AU63" s="218" t="s">
        <v>799</v>
      </c>
      <c r="AV63" s="224">
        <v>0</v>
      </c>
      <c r="AW63" s="218" t="s">
        <v>798</v>
      </c>
      <c r="AX63" s="218" t="s">
        <v>797</v>
      </c>
      <c r="AY63" s="224">
        <v>0.70499999999999996</v>
      </c>
      <c r="AZ63" s="218" t="s">
        <v>796</v>
      </c>
      <c r="BA63" s="218" t="s">
        <v>795</v>
      </c>
      <c r="BB63" s="224">
        <v>0.63</v>
      </c>
      <c r="BC63" s="218" t="s">
        <v>794</v>
      </c>
      <c r="BD63" s="218" t="s">
        <v>793</v>
      </c>
      <c r="BE63" s="224">
        <v>1</v>
      </c>
      <c r="BF63" s="218" t="s">
        <v>792</v>
      </c>
    </row>
    <row r="64" spans="1:58" ht="255" x14ac:dyDescent="0.25">
      <c r="A64" s="260" t="s">
        <v>133</v>
      </c>
      <c r="B64" s="259" t="s">
        <v>132</v>
      </c>
      <c r="C64" s="251" t="s">
        <v>131</v>
      </c>
      <c r="D64" s="256" t="s">
        <v>130</v>
      </c>
      <c r="E64" s="201" t="s">
        <v>791</v>
      </c>
      <c r="F64" s="205" t="s">
        <v>790</v>
      </c>
      <c r="G64" s="199" t="s">
        <v>30</v>
      </c>
      <c r="H64" s="199" t="s">
        <v>789</v>
      </c>
      <c r="I64" s="199" t="s">
        <v>788</v>
      </c>
      <c r="J64" s="199" t="s">
        <v>787</v>
      </c>
      <c r="K64" s="203" t="s">
        <v>73</v>
      </c>
      <c r="L64" s="199" t="s">
        <v>120</v>
      </c>
      <c r="M64" s="199" t="s">
        <v>786</v>
      </c>
      <c r="N64" s="199">
        <v>30</v>
      </c>
      <c r="O64" s="182">
        <f>Tabla1[[#This Row],[Avance Acumulado númerico o Porcentaje de la Actividad]]/Tabla1[[#This Row],[Meta 2022
 de la Actividad ó Meta anual]]</f>
        <v>1</v>
      </c>
      <c r="P64" s="181">
        <v>0.1</v>
      </c>
      <c r="Q64" s="181">
        <f>Tabla1[[#This Row],[Peso Porcentual de la Actividad en relación con la Meta ]]/Tabla1[[#This Row],[Avance Porcentual Acumulado (Indicador)]]</f>
        <v>0.1</v>
      </c>
      <c r="R64" s="199" t="s">
        <v>785</v>
      </c>
      <c r="S64" s="219"/>
      <c r="T64" s="199" t="s">
        <v>146</v>
      </c>
      <c r="U64" s="179" t="s">
        <v>121</v>
      </c>
      <c r="V64" s="179">
        <f>Tabla1[[#This Row],[Avance númerico o porcentual mes diciembre]]</f>
        <v>30</v>
      </c>
      <c r="W64" s="179"/>
      <c r="X64" s="179"/>
      <c r="Y64" s="179"/>
      <c r="Z64" s="192" t="s">
        <v>784</v>
      </c>
      <c r="AA64" s="192">
        <v>7</v>
      </c>
      <c r="AB64" s="192" t="s">
        <v>781</v>
      </c>
      <c r="AC64" s="192" t="s">
        <v>783</v>
      </c>
      <c r="AD64" s="192">
        <v>5</v>
      </c>
      <c r="AE64" s="192" t="s">
        <v>781</v>
      </c>
      <c r="AF64" s="192" t="s">
        <v>782</v>
      </c>
      <c r="AG64" s="192">
        <v>12</v>
      </c>
      <c r="AH64" s="192" t="s">
        <v>781</v>
      </c>
      <c r="AI64" s="192" t="s">
        <v>782</v>
      </c>
      <c r="AJ64" s="192">
        <v>12</v>
      </c>
      <c r="AK64" s="192" t="s">
        <v>781</v>
      </c>
      <c r="AL64" s="192" t="s">
        <v>780</v>
      </c>
      <c r="AM64" s="192">
        <v>35</v>
      </c>
      <c r="AN64" s="192" t="s">
        <v>776</v>
      </c>
      <c r="AO64" s="221" t="s">
        <v>779</v>
      </c>
      <c r="AP64" s="192">
        <v>62</v>
      </c>
      <c r="AQ64" s="192" t="s">
        <v>778</v>
      </c>
      <c r="AR64" s="221" t="s">
        <v>777</v>
      </c>
      <c r="AS64" s="192">
        <v>73</v>
      </c>
      <c r="AT64" s="192" t="s">
        <v>776</v>
      </c>
      <c r="AU64" s="221" t="s">
        <v>775</v>
      </c>
      <c r="AV64" s="192">
        <v>75</v>
      </c>
      <c r="AW64" s="221" t="s">
        <v>773</v>
      </c>
      <c r="AX64" s="221" t="s">
        <v>774</v>
      </c>
      <c r="AY64" s="192"/>
      <c r="AZ64" s="221" t="s">
        <v>773</v>
      </c>
      <c r="BA64" s="221" t="s">
        <v>116</v>
      </c>
      <c r="BB64" s="192">
        <v>0</v>
      </c>
      <c r="BC64" s="221" t="s">
        <v>773</v>
      </c>
      <c r="BD64" s="221" t="s">
        <v>772</v>
      </c>
      <c r="BE64" s="192">
        <v>30</v>
      </c>
      <c r="BF64" s="221" t="s">
        <v>771</v>
      </c>
    </row>
    <row r="65" spans="1:58" ht="120" x14ac:dyDescent="0.25">
      <c r="A65" s="206" t="s">
        <v>133</v>
      </c>
      <c r="B65" s="205" t="s">
        <v>132</v>
      </c>
      <c r="C65" s="204" t="s">
        <v>713</v>
      </c>
      <c r="D65" s="203" t="s">
        <v>130</v>
      </c>
      <c r="E65" s="202" t="s">
        <v>129</v>
      </c>
      <c r="F65" s="201" t="s">
        <v>128</v>
      </c>
      <c r="G65" s="199" t="s">
        <v>87</v>
      </c>
      <c r="H65" s="199" t="s">
        <v>712</v>
      </c>
      <c r="I65" s="199" t="s">
        <v>706</v>
      </c>
      <c r="J65" s="199" t="s">
        <v>706</v>
      </c>
      <c r="K65" s="205" t="s">
        <v>106</v>
      </c>
      <c r="L65" s="181">
        <v>1.4999999999999999E-2</v>
      </c>
      <c r="M65" s="199" t="s">
        <v>770</v>
      </c>
      <c r="N65" s="199">
        <v>1</v>
      </c>
      <c r="O65" s="182">
        <f>Tabla1[[#This Row],[Avance Acumulado númerico o Porcentaje de la Actividad]]/Tabla1[[#This Row],[Meta 2022
 de la Actividad ó Meta anual]]</f>
        <v>1</v>
      </c>
      <c r="P65" s="181">
        <v>0.14000000000000001</v>
      </c>
      <c r="Q65" s="181">
        <f>Tabla1[[#This Row],[Peso Porcentual de la Actividad en relación con la Meta ]]/Tabla1[[#This Row],[Avance Porcentual Acumulado (Indicador)]]</f>
        <v>0.14000000000000001</v>
      </c>
      <c r="R65" s="199" t="s">
        <v>769</v>
      </c>
      <c r="S65" s="213">
        <v>26620000</v>
      </c>
      <c r="T65" s="199" t="s">
        <v>251</v>
      </c>
      <c r="U65" s="179" t="s">
        <v>317</v>
      </c>
      <c r="V65" s="179">
        <f>Tabla1[[#This Row],[Avance númerico o porcentual mes enero]]+Tabla1[[#This Row],[Avance númerico o porcentual mes diciembre]]</f>
        <v>1</v>
      </c>
      <c r="W65" s="179" t="s">
        <v>768</v>
      </c>
      <c r="X65" s="179">
        <v>0</v>
      </c>
      <c r="Y65" s="179" t="s">
        <v>120</v>
      </c>
      <c r="Z65" s="189"/>
      <c r="AA65" s="189"/>
      <c r="AB65" s="189"/>
      <c r="AC65" s="192" t="s">
        <v>767</v>
      </c>
      <c r="AD65" s="192">
        <v>0</v>
      </c>
      <c r="AE65" s="192" t="s">
        <v>120</v>
      </c>
      <c r="AF65" s="179" t="s">
        <v>116</v>
      </c>
      <c r="AG65" s="179">
        <v>0</v>
      </c>
      <c r="AH65" s="179" t="s">
        <v>120</v>
      </c>
      <c r="AI65" s="192" t="s">
        <v>116</v>
      </c>
      <c r="AJ65" s="192">
        <v>0</v>
      </c>
      <c r="AK65" s="192" t="s">
        <v>120</v>
      </c>
      <c r="AL65" s="192" t="s">
        <v>767</v>
      </c>
      <c r="AM65" s="192">
        <v>0</v>
      </c>
      <c r="AN65" s="192" t="s">
        <v>120</v>
      </c>
      <c r="AO65" s="192" t="s">
        <v>116</v>
      </c>
      <c r="AP65" s="192">
        <v>0</v>
      </c>
      <c r="AQ65" s="192" t="s">
        <v>120</v>
      </c>
      <c r="AR65" s="192" t="s">
        <v>116</v>
      </c>
      <c r="AS65" s="192">
        <v>0</v>
      </c>
      <c r="AT65" s="192" t="s">
        <v>120</v>
      </c>
      <c r="AU65" s="192" t="s">
        <v>116</v>
      </c>
      <c r="AV65" s="192">
        <v>0</v>
      </c>
      <c r="AW65" s="192" t="s">
        <v>120</v>
      </c>
      <c r="AX65" s="192" t="s">
        <v>116</v>
      </c>
      <c r="AY65" s="192">
        <v>0</v>
      </c>
      <c r="AZ65" s="192" t="s">
        <v>120</v>
      </c>
      <c r="BA65" s="192" t="s">
        <v>765</v>
      </c>
      <c r="BB65" s="192">
        <v>0</v>
      </c>
      <c r="BC65" s="192" t="s">
        <v>766</v>
      </c>
      <c r="BD65" s="192" t="s">
        <v>765</v>
      </c>
      <c r="BE65" s="192">
        <v>1</v>
      </c>
      <c r="BF65" s="192" t="s">
        <v>764</v>
      </c>
    </row>
    <row r="66" spans="1:58" ht="195" x14ac:dyDescent="0.25">
      <c r="A66" s="206" t="s">
        <v>133</v>
      </c>
      <c r="B66" s="205" t="s">
        <v>132</v>
      </c>
      <c r="C66" s="204" t="s">
        <v>713</v>
      </c>
      <c r="D66" s="203" t="s">
        <v>130</v>
      </c>
      <c r="E66" s="202" t="s">
        <v>129</v>
      </c>
      <c r="F66" s="201" t="s">
        <v>128</v>
      </c>
      <c r="G66" s="199" t="s">
        <v>87</v>
      </c>
      <c r="H66" s="199" t="s">
        <v>712</v>
      </c>
      <c r="I66" s="199" t="s">
        <v>706</v>
      </c>
      <c r="J66" s="199" t="s">
        <v>706</v>
      </c>
      <c r="K66" s="205" t="s">
        <v>106</v>
      </c>
      <c r="L66" s="181">
        <v>0.02</v>
      </c>
      <c r="M66" s="199" t="s">
        <v>763</v>
      </c>
      <c r="N66" s="199">
        <v>2</v>
      </c>
      <c r="O66" s="182">
        <f>Tabla1[[#This Row],[Avance Acumulado númerico o Porcentaje de la Actividad]]/Tabla1[[#This Row],[Meta 2022
 de la Actividad ó Meta anual]]</f>
        <v>1</v>
      </c>
      <c r="P66" s="181">
        <v>0.14000000000000001</v>
      </c>
      <c r="Q66" s="181">
        <f>Tabla1[[#This Row],[Peso Porcentual de la Actividad en relación con la Meta ]]/Tabla1[[#This Row],[Avance Porcentual Acumulado (Indicador)]]</f>
        <v>0.14000000000000001</v>
      </c>
      <c r="R66" s="199" t="s">
        <v>762</v>
      </c>
      <c r="S66" s="213"/>
      <c r="T66" s="199" t="s">
        <v>140</v>
      </c>
      <c r="U66" s="179" t="s">
        <v>121</v>
      </c>
      <c r="V66" s="179">
        <f>Tabla1[[#This Row],[Avance númerico o porcentual mes diciembre]]</f>
        <v>2</v>
      </c>
      <c r="W66" s="179" t="s">
        <v>761</v>
      </c>
      <c r="X66" s="179">
        <v>0</v>
      </c>
      <c r="Y66" s="179" t="s">
        <v>120</v>
      </c>
      <c r="Z66" s="189"/>
      <c r="AA66" s="189"/>
      <c r="AB66" s="189"/>
      <c r="AC66" s="192" t="s">
        <v>760</v>
      </c>
      <c r="AD66" s="192">
        <v>0</v>
      </c>
      <c r="AE66" s="192" t="s">
        <v>120</v>
      </c>
      <c r="AF66" s="179" t="s">
        <v>116</v>
      </c>
      <c r="AG66" s="179">
        <v>0</v>
      </c>
      <c r="AH66" s="179" t="s">
        <v>120</v>
      </c>
      <c r="AI66" s="192" t="s">
        <v>116</v>
      </c>
      <c r="AJ66" s="192">
        <v>0</v>
      </c>
      <c r="AK66" s="192" t="s">
        <v>120</v>
      </c>
      <c r="AL66" s="192" t="s">
        <v>759</v>
      </c>
      <c r="AM66" s="192">
        <v>0</v>
      </c>
      <c r="AN66" s="192" t="s">
        <v>120</v>
      </c>
      <c r="AO66" s="192" t="s">
        <v>116</v>
      </c>
      <c r="AP66" s="192">
        <v>0</v>
      </c>
      <c r="AQ66" s="192" t="s">
        <v>120</v>
      </c>
      <c r="AR66" s="192" t="s">
        <v>116</v>
      </c>
      <c r="AS66" s="192">
        <v>0</v>
      </c>
      <c r="AT66" s="192" t="s">
        <v>120</v>
      </c>
      <c r="AU66" s="192" t="s">
        <v>116</v>
      </c>
      <c r="AV66" s="192">
        <v>0</v>
      </c>
      <c r="AW66" s="192" t="s">
        <v>120</v>
      </c>
      <c r="AX66" s="192" t="s">
        <v>116</v>
      </c>
      <c r="AY66" s="192">
        <v>0</v>
      </c>
      <c r="AZ66" s="192" t="s">
        <v>120</v>
      </c>
      <c r="BA66" s="192" t="s">
        <v>758</v>
      </c>
      <c r="BB66" s="192">
        <v>0</v>
      </c>
      <c r="BC66" s="192" t="s">
        <v>120</v>
      </c>
      <c r="BD66" s="192" t="s">
        <v>757</v>
      </c>
      <c r="BE66" s="192">
        <v>2</v>
      </c>
      <c r="BF66" s="192" t="s">
        <v>120</v>
      </c>
    </row>
    <row r="67" spans="1:58" ht="225" x14ac:dyDescent="0.25">
      <c r="A67" s="206" t="s">
        <v>133</v>
      </c>
      <c r="B67" s="205" t="s">
        <v>132</v>
      </c>
      <c r="C67" s="204" t="s">
        <v>713</v>
      </c>
      <c r="D67" s="203" t="s">
        <v>130</v>
      </c>
      <c r="E67" s="202" t="s">
        <v>129</v>
      </c>
      <c r="F67" s="201" t="s">
        <v>128</v>
      </c>
      <c r="G67" s="199" t="s">
        <v>87</v>
      </c>
      <c r="H67" s="199" t="s">
        <v>712</v>
      </c>
      <c r="I67" s="199" t="s">
        <v>706</v>
      </c>
      <c r="J67" s="199" t="s">
        <v>706</v>
      </c>
      <c r="K67" s="205" t="s">
        <v>106</v>
      </c>
      <c r="L67" s="181">
        <v>0.02</v>
      </c>
      <c r="M67" s="230" t="s">
        <v>756</v>
      </c>
      <c r="N67" s="199">
        <v>1</v>
      </c>
      <c r="O67" s="182">
        <f>Tabla1[[#This Row],[Avance Acumulado númerico o Porcentaje de la Actividad]]/Tabla1[[#This Row],[Meta 2022
 de la Actividad ó Meta anual]]</f>
        <v>0</v>
      </c>
      <c r="P67" s="181">
        <v>0.14000000000000001</v>
      </c>
      <c r="Q67" s="181" t="e">
        <f>Tabla1[[#This Row],[Peso Porcentual de la Actividad en relación con la Meta ]]/Tabla1[[#This Row],[Avance Porcentual Acumulado (Indicador)]]</f>
        <v>#DIV/0!</v>
      </c>
      <c r="R67" s="230" t="s">
        <v>755</v>
      </c>
      <c r="S67" s="213"/>
      <c r="T67" s="228" t="s">
        <v>121</v>
      </c>
      <c r="U67" s="209" t="s">
        <v>121</v>
      </c>
      <c r="V67" s="179">
        <f>Tabla1[[#This Row],[Avance númerico o porcentual mes enero]]</f>
        <v>0</v>
      </c>
      <c r="W67" s="179" t="s">
        <v>731</v>
      </c>
      <c r="X67" s="179">
        <v>0</v>
      </c>
      <c r="Y67" s="179" t="s">
        <v>120</v>
      </c>
      <c r="Z67" s="189"/>
      <c r="AA67" s="189"/>
      <c r="AB67" s="189"/>
      <c r="AC67" s="192" t="s">
        <v>754</v>
      </c>
      <c r="AD67" s="192">
        <v>0</v>
      </c>
      <c r="AE67" s="192" t="s">
        <v>120</v>
      </c>
      <c r="AF67" s="179" t="s">
        <v>116</v>
      </c>
      <c r="AG67" s="179">
        <v>0</v>
      </c>
      <c r="AH67" s="179" t="s">
        <v>120</v>
      </c>
      <c r="AI67" s="192" t="s">
        <v>116</v>
      </c>
      <c r="AJ67" s="192">
        <v>0</v>
      </c>
      <c r="AK67" s="192" t="s">
        <v>120</v>
      </c>
      <c r="AL67" s="192" t="s">
        <v>754</v>
      </c>
      <c r="AM67" s="192">
        <v>0</v>
      </c>
      <c r="AN67" s="192" t="s">
        <v>753</v>
      </c>
      <c r="AO67" s="192" t="s">
        <v>116</v>
      </c>
      <c r="AP67" s="192">
        <v>0</v>
      </c>
      <c r="AQ67" s="192" t="s">
        <v>120</v>
      </c>
      <c r="AR67" s="192" t="s">
        <v>116</v>
      </c>
      <c r="AS67" s="192">
        <v>0</v>
      </c>
      <c r="AT67" s="192" t="s">
        <v>120</v>
      </c>
      <c r="AU67" s="192" t="s">
        <v>116</v>
      </c>
      <c r="AV67" s="192">
        <v>0</v>
      </c>
      <c r="AW67" s="192" t="s">
        <v>120</v>
      </c>
      <c r="AX67" s="192" t="s">
        <v>116</v>
      </c>
      <c r="AY67" s="192">
        <v>0</v>
      </c>
      <c r="AZ67" s="192" t="s">
        <v>120</v>
      </c>
      <c r="BA67" s="192" t="s">
        <v>752</v>
      </c>
      <c r="BB67" s="192">
        <v>0</v>
      </c>
      <c r="BC67" s="192" t="s">
        <v>120</v>
      </c>
      <c r="BD67" s="192" t="s">
        <v>752</v>
      </c>
      <c r="BE67" s="192">
        <v>0</v>
      </c>
      <c r="BF67" s="192" t="s">
        <v>751</v>
      </c>
    </row>
    <row r="68" spans="1:58" ht="255" x14ac:dyDescent="0.25">
      <c r="A68" s="206" t="s">
        <v>133</v>
      </c>
      <c r="B68" s="205" t="s">
        <v>132</v>
      </c>
      <c r="C68" s="204" t="s">
        <v>713</v>
      </c>
      <c r="D68" s="203" t="s">
        <v>130</v>
      </c>
      <c r="E68" s="202" t="s">
        <v>129</v>
      </c>
      <c r="F68" s="201" t="s">
        <v>128</v>
      </c>
      <c r="G68" s="199" t="s">
        <v>87</v>
      </c>
      <c r="H68" s="199" t="s">
        <v>712</v>
      </c>
      <c r="I68" s="199" t="s">
        <v>706</v>
      </c>
      <c r="J68" s="199" t="s">
        <v>706</v>
      </c>
      <c r="K68" s="205" t="s">
        <v>106</v>
      </c>
      <c r="L68" s="181">
        <v>1.4999999999999999E-2</v>
      </c>
      <c r="M68" s="230" t="s">
        <v>750</v>
      </c>
      <c r="N68" s="199">
        <v>1</v>
      </c>
      <c r="O68" s="182">
        <f>Tabla1[[#This Row],[Avance Acumulado númerico o Porcentaje de la Actividad]]/Tabla1[[#This Row],[Meta 2022
 de la Actividad ó Meta anual]]</f>
        <v>0</v>
      </c>
      <c r="P68" s="181">
        <v>0.14000000000000001</v>
      </c>
      <c r="Q68" s="181" t="e">
        <f>Tabla1[[#This Row],[Peso Porcentual de la Actividad en relación con la Meta ]]/Tabla1[[#This Row],[Avance Porcentual Acumulado (Indicador)]]</f>
        <v>#DIV/0!</v>
      </c>
      <c r="R68" s="199" t="s">
        <v>749</v>
      </c>
      <c r="S68" s="213"/>
      <c r="T68" s="228" t="s">
        <v>332</v>
      </c>
      <c r="U68" s="209" t="s">
        <v>121</v>
      </c>
      <c r="V68" s="179">
        <f>Tabla1[[#This Row],[Avance númerico o porcentual mes enero]]</f>
        <v>0</v>
      </c>
      <c r="W68" s="179" t="s">
        <v>731</v>
      </c>
      <c r="X68" s="179">
        <v>0</v>
      </c>
      <c r="Y68" s="179" t="s">
        <v>120</v>
      </c>
      <c r="Z68" s="189"/>
      <c r="AA68" s="189"/>
      <c r="AB68" s="189"/>
      <c r="AC68" s="192" t="s">
        <v>748</v>
      </c>
      <c r="AD68" s="192">
        <v>0</v>
      </c>
      <c r="AE68" s="192" t="s">
        <v>120</v>
      </c>
      <c r="AF68" s="179" t="s">
        <v>116</v>
      </c>
      <c r="AG68" s="179">
        <v>0</v>
      </c>
      <c r="AH68" s="179" t="s">
        <v>120</v>
      </c>
      <c r="AI68" s="192" t="s">
        <v>116</v>
      </c>
      <c r="AJ68" s="192">
        <v>0</v>
      </c>
      <c r="AK68" s="192" t="s">
        <v>120</v>
      </c>
      <c r="AL68" s="192" t="s">
        <v>747</v>
      </c>
      <c r="AM68" s="192">
        <v>70</v>
      </c>
      <c r="AN68" s="192" t="s">
        <v>746</v>
      </c>
      <c r="AO68" s="192" t="s">
        <v>116</v>
      </c>
      <c r="AP68" s="192">
        <v>0</v>
      </c>
      <c r="AQ68" s="192" t="s">
        <v>120</v>
      </c>
      <c r="AR68" s="192" t="s">
        <v>116</v>
      </c>
      <c r="AS68" s="192">
        <v>0</v>
      </c>
      <c r="AT68" s="192" t="s">
        <v>120</v>
      </c>
      <c r="AU68" s="192" t="s">
        <v>116</v>
      </c>
      <c r="AV68" s="192">
        <v>0</v>
      </c>
      <c r="AW68" s="192" t="s">
        <v>120</v>
      </c>
      <c r="AX68" s="192" t="s">
        <v>116</v>
      </c>
      <c r="AY68" s="192">
        <v>0</v>
      </c>
      <c r="AZ68" s="192" t="s">
        <v>120</v>
      </c>
      <c r="BA68" s="192" t="s">
        <v>745</v>
      </c>
      <c r="BB68" s="192">
        <v>0</v>
      </c>
      <c r="BC68" s="192" t="s">
        <v>120</v>
      </c>
      <c r="BD68" s="192" t="s">
        <v>745</v>
      </c>
      <c r="BE68" s="192">
        <v>0</v>
      </c>
      <c r="BF68" s="192" t="s">
        <v>744</v>
      </c>
    </row>
    <row r="69" spans="1:58" ht="120" x14ac:dyDescent="0.25">
      <c r="A69" s="206" t="s">
        <v>133</v>
      </c>
      <c r="B69" s="205" t="s">
        <v>132</v>
      </c>
      <c r="C69" s="204" t="s">
        <v>713</v>
      </c>
      <c r="D69" s="203" t="s">
        <v>130</v>
      </c>
      <c r="E69" s="202" t="s">
        <v>129</v>
      </c>
      <c r="F69" s="201" t="s">
        <v>128</v>
      </c>
      <c r="G69" s="199" t="s">
        <v>87</v>
      </c>
      <c r="H69" s="199" t="s">
        <v>712</v>
      </c>
      <c r="I69" s="199" t="s">
        <v>706</v>
      </c>
      <c r="J69" s="199" t="s">
        <v>706</v>
      </c>
      <c r="K69" s="205" t="s">
        <v>106</v>
      </c>
      <c r="L69" s="181">
        <v>1.4999999999999999E-2</v>
      </c>
      <c r="M69" s="199" t="s">
        <v>743</v>
      </c>
      <c r="N69" s="199">
        <v>1</v>
      </c>
      <c r="O69" s="182">
        <f>Tabla1[[#This Row],[Avance Acumulado númerico o Porcentaje de la Actividad]]/Tabla1[[#This Row],[Meta 2022
 de la Actividad ó Meta anual]]</f>
        <v>1</v>
      </c>
      <c r="P69" s="181">
        <v>0.14000000000000001</v>
      </c>
      <c r="Q69" s="181">
        <f>Tabla1[[#This Row],[Peso Porcentual de la Actividad en relación con la Meta ]]/Tabla1[[#This Row],[Avance Porcentual Acumulado (Indicador)]]</f>
        <v>0.14000000000000001</v>
      </c>
      <c r="R69" s="199" t="s">
        <v>742</v>
      </c>
      <c r="S69" s="213"/>
      <c r="T69" s="199" t="s">
        <v>146</v>
      </c>
      <c r="U69" s="179" t="s">
        <v>146</v>
      </c>
      <c r="V69" s="179">
        <f>Tabla1[[#This Row],[Avance númerico o porcentual mes enero]]</f>
        <v>1</v>
      </c>
      <c r="W69" s="179" t="s">
        <v>741</v>
      </c>
      <c r="X69" s="179">
        <v>1</v>
      </c>
      <c r="Y69" s="226" t="s">
        <v>271</v>
      </c>
      <c r="Z69" s="192" t="s">
        <v>143</v>
      </c>
      <c r="AA69" s="192">
        <v>0</v>
      </c>
      <c r="AB69" s="192" t="s">
        <v>120</v>
      </c>
      <c r="AC69" s="192" t="s">
        <v>143</v>
      </c>
      <c r="AD69" s="192">
        <v>0</v>
      </c>
      <c r="AE69" s="192" t="s">
        <v>120</v>
      </c>
      <c r="AF69" s="179" t="s">
        <v>143</v>
      </c>
      <c r="AG69" s="179">
        <v>0</v>
      </c>
      <c r="AH69" s="179" t="s">
        <v>120</v>
      </c>
      <c r="AI69" s="192" t="s">
        <v>143</v>
      </c>
      <c r="AJ69" s="192">
        <v>0</v>
      </c>
      <c r="AK69" s="192" t="s">
        <v>120</v>
      </c>
      <c r="AL69" s="192" t="s">
        <v>143</v>
      </c>
      <c r="AM69" s="192">
        <v>0</v>
      </c>
      <c r="AN69" s="192" t="s">
        <v>120</v>
      </c>
      <c r="AO69" s="192" t="s">
        <v>143</v>
      </c>
      <c r="AP69" s="192">
        <v>0</v>
      </c>
      <c r="AQ69" s="192" t="s">
        <v>120</v>
      </c>
      <c r="AR69" s="192" t="s">
        <v>143</v>
      </c>
      <c r="AS69" s="192">
        <v>0</v>
      </c>
      <c r="AT69" s="192" t="s">
        <v>120</v>
      </c>
      <c r="AU69" s="192" t="s">
        <v>143</v>
      </c>
      <c r="AV69" s="192">
        <v>0</v>
      </c>
      <c r="AW69" s="192" t="s">
        <v>120</v>
      </c>
      <c r="AX69" s="192" t="s">
        <v>143</v>
      </c>
      <c r="AY69" s="192">
        <v>0</v>
      </c>
      <c r="AZ69" s="192" t="s">
        <v>120</v>
      </c>
      <c r="BA69" s="192" t="s">
        <v>143</v>
      </c>
      <c r="BB69" s="192">
        <v>0</v>
      </c>
      <c r="BC69" s="192" t="s">
        <v>120</v>
      </c>
      <c r="BD69" s="192" t="s">
        <v>143</v>
      </c>
      <c r="BE69" s="192">
        <v>0</v>
      </c>
      <c r="BF69" s="192" t="s">
        <v>120</v>
      </c>
    </row>
    <row r="70" spans="1:58" ht="120" x14ac:dyDescent="0.25">
      <c r="A70" s="206" t="s">
        <v>133</v>
      </c>
      <c r="B70" s="205" t="s">
        <v>132</v>
      </c>
      <c r="C70" s="204" t="s">
        <v>713</v>
      </c>
      <c r="D70" s="203" t="s">
        <v>130</v>
      </c>
      <c r="E70" s="202" t="s">
        <v>129</v>
      </c>
      <c r="F70" s="201" t="s">
        <v>128</v>
      </c>
      <c r="G70" s="199" t="s">
        <v>87</v>
      </c>
      <c r="H70" s="199" t="s">
        <v>712</v>
      </c>
      <c r="I70" s="199" t="s">
        <v>706</v>
      </c>
      <c r="J70" s="199" t="s">
        <v>706</v>
      </c>
      <c r="K70" s="205" t="s">
        <v>106</v>
      </c>
      <c r="L70" s="181">
        <v>0.02</v>
      </c>
      <c r="M70" s="199" t="s">
        <v>740</v>
      </c>
      <c r="N70" s="257">
        <v>1</v>
      </c>
      <c r="O70" s="182">
        <f>Tabla1[[#This Row],[Avance Acumulado númerico o Porcentaje de la Actividad]]/Tabla1[[#This Row],[Meta 2022
 de la Actividad ó Meta anual]]</f>
        <v>0.92</v>
      </c>
      <c r="P70" s="181">
        <v>0.16</v>
      </c>
      <c r="Q70" s="181">
        <f>Tabla1[[#This Row],[Peso Porcentual de la Actividad en relación con la Meta ]]/Tabla1[[#This Row],[Avance Porcentual Acumulado (Indicador)]]</f>
        <v>0.17391304347826086</v>
      </c>
      <c r="R70" s="199" t="s">
        <v>739</v>
      </c>
      <c r="S70" s="213"/>
      <c r="T70" s="199" t="s">
        <v>140</v>
      </c>
      <c r="U70" s="179" t="s">
        <v>121</v>
      </c>
      <c r="V70" s="210">
        <f>Tabla1[[#This Row],[Avance númerico o porcentual mes diciembre]]</f>
        <v>0.92</v>
      </c>
      <c r="W70" s="179" t="s">
        <v>709</v>
      </c>
      <c r="X70" s="179">
        <v>0</v>
      </c>
      <c r="Y70" s="179" t="s">
        <v>120</v>
      </c>
      <c r="Z70" s="189"/>
      <c r="AA70" s="189"/>
      <c r="AB70" s="189"/>
      <c r="AC70" s="221" t="s">
        <v>738</v>
      </c>
      <c r="AD70" s="190">
        <v>0.28000000000000003</v>
      </c>
      <c r="AE70" s="192" t="s">
        <v>120</v>
      </c>
      <c r="AF70" s="258" t="s">
        <v>116</v>
      </c>
      <c r="AG70" s="210">
        <v>0</v>
      </c>
      <c r="AH70" s="179" t="s">
        <v>120</v>
      </c>
      <c r="AI70" s="221" t="s">
        <v>116</v>
      </c>
      <c r="AJ70" s="190">
        <v>0</v>
      </c>
      <c r="AK70" s="192" t="s">
        <v>120</v>
      </c>
      <c r="AL70" s="221" t="s">
        <v>737</v>
      </c>
      <c r="AM70" s="190">
        <v>0.4</v>
      </c>
      <c r="AN70" s="192" t="s">
        <v>120</v>
      </c>
      <c r="AO70" s="221" t="s">
        <v>116</v>
      </c>
      <c r="AP70" s="190">
        <v>0</v>
      </c>
      <c r="AQ70" s="192" t="s">
        <v>120</v>
      </c>
      <c r="AR70" s="221" t="s">
        <v>116</v>
      </c>
      <c r="AS70" s="190">
        <v>0</v>
      </c>
      <c r="AT70" s="192" t="s">
        <v>120</v>
      </c>
      <c r="AU70" s="221" t="s">
        <v>116</v>
      </c>
      <c r="AV70" s="190">
        <v>0</v>
      </c>
      <c r="AW70" s="192" t="s">
        <v>120</v>
      </c>
      <c r="AX70" s="221" t="s">
        <v>116</v>
      </c>
      <c r="AY70" s="190">
        <v>0</v>
      </c>
      <c r="AZ70" s="192" t="s">
        <v>120</v>
      </c>
      <c r="BA70" s="221" t="s">
        <v>735</v>
      </c>
      <c r="BB70" s="190">
        <v>0.85</v>
      </c>
      <c r="BC70" s="192" t="s">
        <v>736</v>
      </c>
      <c r="BD70" s="221" t="s">
        <v>735</v>
      </c>
      <c r="BE70" s="190">
        <v>0.92</v>
      </c>
      <c r="BF70" s="192" t="s">
        <v>734</v>
      </c>
    </row>
    <row r="71" spans="1:58" ht="240" x14ac:dyDescent="0.25">
      <c r="A71" s="206" t="s">
        <v>133</v>
      </c>
      <c r="B71" s="205" t="s">
        <v>132</v>
      </c>
      <c r="C71" s="204" t="s">
        <v>713</v>
      </c>
      <c r="D71" s="203" t="s">
        <v>130</v>
      </c>
      <c r="E71" s="202" t="s">
        <v>129</v>
      </c>
      <c r="F71" s="201" t="s">
        <v>128</v>
      </c>
      <c r="G71" s="199" t="s">
        <v>87</v>
      </c>
      <c r="H71" s="199" t="s">
        <v>712</v>
      </c>
      <c r="I71" s="199" t="s">
        <v>706</v>
      </c>
      <c r="J71" s="199" t="s">
        <v>706</v>
      </c>
      <c r="K71" s="205" t="s">
        <v>106</v>
      </c>
      <c r="L71" s="181">
        <v>0.02</v>
      </c>
      <c r="M71" s="230" t="s">
        <v>733</v>
      </c>
      <c r="N71" s="199">
        <v>1</v>
      </c>
      <c r="O71" s="182">
        <f>Tabla1[[#This Row],[Avance Acumulado númerico o Porcentaje de la Actividad]]/Tabla1[[#This Row],[Meta 2022
 de la Actividad ó Meta anual]]</f>
        <v>1</v>
      </c>
      <c r="P71" s="181">
        <v>0.14000000000000001</v>
      </c>
      <c r="Q71" s="181">
        <f>Tabla1[[#This Row],[Peso Porcentual de la Actividad en relación con la Meta ]]/Tabla1[[#This Row],[Avance Porcentual Acumulado (Indicador)]]</f>
        <v>0.14000000000000001</v>
      </c>
      <c r="R71" s="199" t="s">
        <v>732</v>
      </c>
      <c r="S71" s="213"/>
      <c r="T71" s="228" t="s">
        <v>332</v>
      </c>
      <c r="U71" s="209" t="s">
        <v>121</v>
      </c>
      <c r="V71" s="179">
        <f>Tabla1[[#This Row],[Avance númerico o porcentual mes diciembre]]</f>
        <v>1</v>
      </c>
      <c r="W71" s="179" t="s">
        <v>731</v>
      </c>
      <c r="X71" s="179">
        <v>0</v>
      </c>
      <c r="Y71" s="179" t="s">
        <v>120</v>
      </c>
      <c r="Z71" s="189"/>
      <c r="AA71" s="189"/>
      <c r="AB71" s="189"/>
      <c r="AC71" s="192" t="s">
        <v>730</v>
      </c>
      <c r="AD71" s="192">
        <v>70</v>
      </c>
      <c r="AE71" s="192" t="s">
        <v>729</v>
      </c>
      <c r="AF71" s="179" t="s">
        <v>116</v>
      </c>
      <c r="AG71" s="179">
        <v>0</v>
      </c>
      <c r="AH71" s="179" t="s">
        <v>120</v>
      </c>
      <c r="AI71" s="192" t="s">
        <v>116</v>
      </c>
      <c r="AJ71" s="192">
        <v>0</v>
      </c>
      <c r="AK71" s="192" t="s">
        <v>120</v>
      </c>
      <c r="AL71" s="192" t="s">
        <v>728</v>
      </c>
      <c r="AM71" s="192">
        <v>70</v>
      </c>
      <c r="AN71" s="192" t="s">
        <v>120</v>
      </c>
      <c r="AO71" s="192" t="s">
        <v>116</v>
      </c>
      <c r="AP71" s="192">
        <v>0</v>
      </c>
      <c r="AQ71" s="192" t="s">
        <v>120</v>
      </c>
      <c r="AR71" s="192" t="s">
        <v>116</v>
      </c>
      <c r="AS71" s="192">
        <v>0</v>
      </c>
      <c r="AT71" s="192" t="s">
        <v>120</v>
      </c>
      <c r="AU71" s="192" t="s">
        <v>116</v>
      </c>
      <c r="AV71" s="192">
        <v>0</v>
      </c>
      <c r="AW71" s="192" t="s">
        <v>120</v>
      </c>
      <c r="AX71" s="192" t="s">
        <v>116</v>
      </c>
      <c r="AY71" s="192">
        <v>0</v>
      </c>
      <c r="AZ71" s="192" t="s">
        <v>120</v>
      </c>
      <c r="BA71" s="192" t="s">
        <v>727</v>
      </c>
      <c r="BB71" s="192">
        <v>0</v>
      </c>
      <c r="BC71" s="192" t="s">
        <v>120</v>
      </c>
      <c r="BD71" s="192" t="s">
        <v>726</v>
      </c>
      <c r="BE71" s="192">
        <v>1</v>
      </c>
      <c r="BF71" s="192" t="s">
        <v>725</v>
      </c>
    </row>
    <row r="72" spans="1:58" ht="120" x14ac:dyDescent="0.25">
      <c r="A72" s="206" t="s">
        <v>133</v>
      </c>
      <c r="B72" s="205" t="s">
        <v>132</v>
      </c>
      <c r="C72" s="204" t="s">
        <v>713</v>
      </c>
      <c r="D72" s="203" t="s">
        <v>130</v>
      </c>
      <c r="E72" s="202" t="s">
        <v>129</v>
      </c>
      <c r="F72" s="201" t="s">
        <v>128</v>
      </c>
      <c r="G72" s="199" t="s">
        <v>87</v>
      </c>
      <c r="H72" s="199" t="s">
        <v>712</v>
      </c>
      <c r="I72" s="199" t="s">
        <v>706</v>
      </c>
      <c r="J72" s="199" t="s">
        <v>706</v>
      </c>
      <c r="K72" s="256" t="s">
        <v>107</v>
      </c>
      <c r="L72" s="181">
        <v>0.02</v>
      </c>
      <c r="M72" s="199" t="s">
        <v>724</v>
      </c>
      <c r="N72" s="199">
        <v>1</v>
      </c>
      <c r="O72" s="182">
        <f>Tabla1[[#This Row],[Avance Acumulado númerico o Porcentaje de la Actividad]]/Tabla1[[#This Row],[Meta 2022
 de la Actividad ó Meta anual]]</f>
        <v>1</v>
      </c>
      <c r="P72" s="181">
        <v>0.15</v>
      </c>
      <c r="Q72" s="181">
        <f>Tabla1[[#This Row],[Peso Porcentual de la Actividad en relación con la Meta ]]/Tabla1[[#This Row],[Avance Porcentual Acumulado (Indicador)]]</f>
        <v>0.15</v>
      </c>
      <c r="R72" s="199" t="s">
        <v>723</v>
      </c>
      <c r="S72" s="255">
        <v>27730307</v>
      </c>
      <c r="T72" s="199" t="s">
        <v>146</v>
      </c>
      <c r="U72" s="179" t="s">
        <v>146</v>
      </c>
      <c r="V72" s="179">
        <f>Tabla1[[#This Row],[Avance númerico o porcentual mes enero]]</f>
        <v>1</v>
      </c>
      <c r="W72" s="179" t="s">
        <v>722</v>
      </c>
      <c r="X72" s="179">
        <v>1</v>
      </c>
      <c r="Y72" s="179" t="s">
        <v>721</v>
      </c>
      <c r="Z72" s="192" t="s">
        <v>143</v>
      </c>
      <c r="AA72" s="192">
        <v>0</v>
      </c>
      <c r="AB72" s="192" t="s">
        <v>120</v>
      </c>
      <c r="AC72" s="192" t="s">
        <v>143</v>
      </c>
      <c r="AD72" s="192">
        <v>0</v>
      </c>
      <c r="AE72" s="192" t="s">
        <v>120</v>
      </c>
      <c r="AF72" s="179" t="s">
        <v>143</v>
      </c>
      <c r="AG72" s="179">
        <v>0</v>
      </c>
      <c r="AH72" s="179" t="s">
        <v>120</v>
      </c>
      <c r="AI72" s="192" t="s">
        <v>143</v>
      </c>
      <c r="AJ72" s="192">
        <v>0</v>
      </c>
      <c r="AK72" s="192" t="s">
        <v>120</v>
      </c>
      <c r="AL72" s="192" t="s">
        <v>143</v>
      </c>
      <c r="AM72" s="192">
        <v>0</v>
      </c>
      <c r="AN72" s="192" t="s">
        <v>120</v>
      </c>
      <c r="AO72" s="192" t="s">
        <v>143</v>
      </c>
      <c r="AP72" s="192">
        <v>0</v>
      </c>
      <c r="AQ72" s="192" t="s">
        <v>120</v>
      </c>
      <c r="AR72" s="192" t="s">
        <v>143</v>
      </c>
      <c r="AS72" s="192">
        <v>0</v>
      </c>
      <c r="AT72" s="192" t="s">
        <v>120</v>
      </c>
      <c r="AU72" s="192" t="s">
        <v>143</v>
      </c>
      <c r="AV72" s="192">
        <v>0</v>
      </c>
      <c r="AW72" s="192" t="s">
        <v>120</v>
      </c>
      <c r="AX72" s="192" t="s">
        <v>143</v>
      </c>
      <c r="AY72" s="192">
        <v>0</v>
      </c>
      <c r="AZ72" s="192" t="s">
        <v>120</v>
      </c>
      <c r="BA72" s="192" t="s">
        <v>143</v>
      </c>
      <c r="BB72" s="192">
        <v>0</v>
      </c>
      <c r="BC72" s="192" t="s">
        <v>120</v>
      </c>
      <c r="BD72" s="192" t="s">
        <v>143</v>
      </c>
      <c r="BE72" s="192">
        <v>0</v>
      </c>
      <c r="BF72" s="192" t="s">
        <v>120</v>
      </c>
    </row>
    <row r="73" spans="1:58" ht="120" x14ac:dyDescent="0.25">
      <c r="A73" s="206" t="s">
        <v>133</v>
      </c>
      <c r="B73" s="205" t="s">
        <v>132</v>
      </c>
      <c r="C73" s="204" t="s">
        <v>713</v>
      </c>
      <c r="D73" s="203" t="s">
        <v>130</v>
      </c>
      <c r="E73" s="202" t="s">
        <v>129</v>
      </c>
      <c r="F73" s="201" t="s">
        <v>128</v>
      </c>
      <c r="G73" s="199" t="s">
        <v>87</v>
      </c>
      <c r="H73" s="199" t="s">
        <v>712</v>
      </c>
      <c r="I73" s="199" t="s">
        <v>706</v>
      </c>
      <c r="J73" s="199" t="s">
        <v>706</v>
      </c>
      <c r="K73" s="256" t="s">
        <v>107</v>
      </c>
      <c r="L73" s="181">
        <v>0.04</v>
      </c>
      <c r="M73" s="199" t="s">
        <v>720</v>
      </c>
      <c r="N73" s="257">
        <v>1</v>
      </c>
      <c r="O73" s="182">
        <f>Tabla1[[#This Row],[Avance Acumulado númerico o Porcentaje de la Actividad]]/Tabla1[[#This Row],[Meta 2022
 de la Actividad ó Meta anual]]</f>
        <v>0.92</v>
      </c>
      <c r="P73" s="181">
        <v>0.35</v>
      </c>
      <c r="Q73" s="181">
        <f>Tabla1[[#This Row],[Peso Porcentual de la Actividad en relación con la Meta ]]/Tabla1[[#This Row],[Avance Porcentual Acumulado (Indicador)]]</f>
        <v>0.38043478260869562</v>
      </c>
      <c r="R73" s="199" t="s">
        <v>719</v>
      </c>
      <c r="S73" s="255"/>
      <c r="T73" s="199" t="s">
        <v>140</v>
      </c>
      <c r="U73" s="179" t="s">
        <v>121</v>
      </c>
      <c r="V73" s="198">
        <f>Tabla1[[#This Row],[Avance númerico o porcentual mes diciembre]]</f>
        <v>0.92</v>
      </c>
      <c r="W73" s="179" t="s">
        <v>709</v>
      </c>
      <c r="X73" s="179">
        <v>0</v>
      </c>
      <c r="Y73" s="179" t="s">
        <v>120</v>
      </c>
      <c r="Z73" s="189"/>
      <c r="AA73" s="189"/>
      <c r="AB73" s="189"/>
      <c r="AC73" s="192" t="s">
        <v>718</v>
      </c>
      <c r="AD73" s="190">
        <v>0.17</v>
      </c>
      <c r="AE73" s="192" t="s">
        <v>120</v>
      </c>
      <c r="AF73" s="179" t="s">
        <v>116</v>
      </c>
      <c r="AG73" s="210">
        <v>0</v>
      </c>
      <c r="AH73" s="179" t="s">
        <v>120</v>
      </c>
      <c r="AI73" s="192" t="s">
        <v>116</v>
      </c>
      <c r="AJ73" s="190">
        <v>0</v>
      </c>
      <c r="AK73" s="192" t="s">
        <v>120</v>
      </c>
      <c r="AL73" s="192" t="s">
        <v>718</v>
      </c>
      <c r="AM73" s="190">
        <v>0.45</v>
      </c>
      <c r="AN73" s="192" t="s">
        <v>120</v>
      </c>
      <c r="AO73" s="192" t="s">
        <v>116</v>
      </c>
      <c r="AP73" s="190">
        <v>0</v>
      </c>
      <c r="AQ73" s="192" t="s">
        <v>120</v>
      </c>
      <c r="AR73" s="192" t="s">
        <v>116</v>
      </c>
      <c r="AS73" s="190">
        <v>0</v>
      </c>
      <c r="AT73" s="192" t="s">
        <v>120</v>
      </c>
      <c r="AU73" s="192" t="s">
        <v>116</v>
      </c>
      <c r="AV73" s="190">
        <v>0</v>
      </c>
      <c r="AW73" s="192" t="s">
        <v>120</v>
      </c>
      <c r="AX73" s="192" t="s">
        <v>116</v>
      </c>
      <c r="AY73" s="190">
        <v>0</v>
      </c>
      <c r="AZ73" s="192" t="s">
        <v>120</v>
      </c>
      <c r="BA73" s="192" t="s">
        <v>717</v>
      </c>
      <c r="BB73" s="190">
        <v>0.87</v>
      </c>
      <c r="BC73" s="192" t="s">
        <v>120</v>
      </c>
      <c r="BD73" s="192" t="s">
        <v>717</v>
      </c>
      <c r="BE73" s="190">
        <v>0.92</v>
      </c>
      <c r="BF73" s="192" t="s">
        <v>120</v>
      </c>
    </row>
    <row r="74" spans="1:58" ht="120" x14ac:dyDescent="0.25">
      <c r="A74" s="206" t="s">
        <v>133</v>
      </c>
      <c r="B74" s="205" t="s">
        <v>132</v>
      </c>
      <c r="C74" s="204" t="s">
        <v>713</v>
      </c>
      <c r="D74" s="203" t="s">
        <v>130</v>
      </c>
      <c r="E74" s="202" t="s">
        <v>129</v>
      </c>
      <c r="F74" s="201" t="s">
        <v>128</v>
      </c>
      <c r="G74" s="199" t="s">
        <v>87</v>
      </c>
      <c r="H74" s="199" t="s">
        <v>712</v>
      </c>
      <c r="I74" s="199" t="s">
        <v>706</v>
      </c>
      <c r="J74" s="199" t="s">
        <v>706</v>
      </c>
      <c r="K74" s="256" t="s">
        <v>107</v>
      </c>
      <c r="L74" s="181">
        <v>2.5000000000000001E-2</v>
      </c>
      <c r="M74" s="199" t="s">
        <v>716</v>
      </c>
      <c r="N74" s="199">
        <v>1</v>
      </c>
      <c r="O74" s="182">
        <f>Tabla1[[#This Row],[Avance Acumulado númerico o Porcentaje de la Actividad]]/Tabla1[[#This Row],[Meta 2022
 de la Actividad ó Meta anual]]</f>
        <v>1</v>
      </c>
      <c r="P74" s="181">
        <v>0.15</v>
      </c>
      <c r="Q74" s="181">
        <f>Tabla1[[#This Row],[Peso Porcentual de la Actividad en relación con la Meta ]]/Tabla1[[#This Row],[Avance Porcentual Acumulado (Indicador)]]</f>
        <v>0.15</v>
      </c>
      <c r="R74" s="199" t="s">
        <v>715</v>
      </c>
      <c r="S74" s="255"/>
      <c r="T74" s="199" t="s">
        <v>146</v>
      </c>
      <c r="U74" s="179" t="s">
        <v>146</v>
      </c>
      <c r="V74" s="179">
        <f>Tabla1[[#This Row],[Avance númerico o porcentual mes enero]]</f>
        <v>1</v>
      </c>
      <c r="W74" s="179" t="s">
        <v>714</v>
      </c>
      <c r="X74" s="179">
        <v>1</v>
      </c>
      <c r="Y74" s="226" t="s">
        <v>271</v>
      </c>
      <c r="Z74" s="192" t="s">
        <v>143</v>
      </c>
      <c r="AA74" s="192">
        <v>0</v>
      </c>
      <c r="AB74" s="192" t="s">
        <v>120</v>
      </c>
      <c r="AC74" s="192" t="s">
        <v>143</v>
      </c>
      <c r="AD74" s="192">
        <v>0</v>
      </c>
      <c r="AE74" s="192" t="s">
        <v>120</v>
      </c>
      <c r="AF74" s="179" t="s">
        <v>143</v>
      </c>
      <c r="AG74" s="179">
        <v>0</v>
      </c>
      <c r="AH74" s="179" t="s">
        <v>120</v>
      </c>
      <c r="AI74" s="192" t="s">
        <v>143</v>
      </c>
      <c r="AJ74" s="192">
        <v>0</v>
      </c>
      <c r="AK74" s="192" t="s">
        <v>120</v>
      </c>
      <c r="AL74" s="192" t="s">
        <v>143</v>
      </c>
      <c r="AM74" s="192">
        <v>0</v>
      </c>
      <c r="AN74" s="192" t="s">
        <v>120</v>
      </c>
      <c r="AO74" s="192" t="s">
        <v>143</v>
      </c>
      <c r="AP74" s="192">
        <v>0</v>
      </c>
      <c r="AQ74" s="192" t="s">
        <v>120</v>
      </c>
      <c r="AR74" s="192" t="s">
        <v>143</v>
      </c>
      <c r="AS74" s="192">
        <v>0</v>
      </c>
      <c r="AT74" s="192" t="s">
        <v>120</v>
      </c>
      <c r="AU74" s="192" t="s">
        <v>143</v>
      </c>
      <c r="AV74" s="192">
        <v>0</v>
      </c>
      <c r="AW74" s="192" t="s">
        <v>120</v>
      </c>
      <c r="AX74" s="192" t="s">
        <v>143</v>
      </c>
      <c r="AY74" s="192">
        <v>0</v>
      </c>
      <c r="AZ74" s="192" t="s">
        <v>120</v>
      </c>
      <c r="BA74" s="192" t="s">
        <v>143</v>
      </c>
      <c r="BB74" s="192">
        <v>0</v>
      </c>
      <c r="BC74" s="192" t="s">
        <v>120</v>
      </c>
      <c r="BD74" s="192" t="s">
        <v>143</v>
      </c>
      <c r="BE74" s="192">
        <v>0</v>
      </c>
      <c r="BF74" s="192" t="s">
        <v>120</v>
      </c>
    </row>
    <row r="75" spans="1:58" ht="120" x14ac:dyDescent="0.25">
      <c r="A75" s="206" t="s">
        <v>133</v>
      </c>
      <c r="B75" s="205" t="s">
        <v>132</v>
      </c>
      <c r="C75" s="204" t="s">
        <v>713</v>
      </c>
      <c r="D75" s="203" t="s">
        <v>130</v>
      </c>
      <c r="E75" s="202" t="s">
        <v>129</v>
      </c>
      <c r="F75" s="201" t="s">
        <v>128</v>
      </c>
      <c r="G75" s="199" t="s">
        <v>87</v>
      </c>
      <c r="H75" s="199" t="s">
        <v>712</v>
      </c>
      <c r="I75" s="199" t="s">
        <v>706</v>
      </c>
      <c r="J75" s="199" t="s">
        <v>706</v>
      </c>
      <c r="K75" s="256" t="s">
        <v>107</v>
      </c>
      <c r="L75" s="181">
        <v>0.04</v>
      </c>
      <c r="M75" s="199" t="s">
        <v>711</v>
      </c>
      <c r="N75" s="253">
        <v>1</v>
      </c>
      <c r="O75" s="182">
        <f>Tabla1[[#This Row],[Avance Acumulado númerico o Porcentaje de la Actividad]]/Tabla1[[#This Row],[Meta 2022
 de la Actividad ó Meta anual]]</f>
        <v>1</v>
      </c>
      <c r="P75" s="181">
        <v>0.35</v>
      </c>
      <c r="Q75" s="181">
        <f>Tabla1[[#This Row],[Peso Porcentual de la Actividad en relación con la Meta ]]/Tabla1[[#This Row],[Avance Porcentual Acumulado (Indicador)]]</f>
        <v>0.35</v>
      </c>
      <c r="R75" s="199" t="s">
        <v>710</v>
      </c>
      <c r="S75" s="255"/>
      <c r="T75" s="199" t="s">
        <v>140</v>
      </c>
      <c r="U75" s="179" t="s">
        <v>121</v>
      </c>
      <c r="V75" s="210">
        <f>Tabla1[[#This Row],[Avance númerico o porcentual mes diciembre]]</f>
        <v>1</v>
      </c>
      <c r="W75" s="179" t="s">
        <v>709</v>
      </c>
      <c r="X75" s="179">
        <v>0</v>
      </c>
      <c r="Y75" s="179" t="s">
        <v>120</v>
      </c>
      <c r="Z75" s="189"/>
      <c r="AA75" s="189"/>
      <c r="AB75" s="189"/>
      <c r="AC75" s="254" t="s">
        <v>708</v>
      </c>
      <c r="AD75" s="190">
        <v>0.39</v>
      </c>
      <c r="AE75" s="192" t="s">
        <v>120</v>
      </c>
      <c r="AF75" s="254" t="s">
        <v>116</v>
      </c>
      <c r="AG75" s="210">
        <v>0</v>
      </c>
      <c r="AH75" s="179" t="s">
        <v>120</v>
      </c>
      <c r="AI75" s="225" t="s">
        <v>116</v>
      </c>
      <c r="AJ75" s="190">
        <v>0</v>
      </c>
      <c r="AK75" s="192" t="s">
        <v>120</v>
      </c>
      <c r="AL75" s="225" t="s">
        <v>708</v>
      </c>
      <c r="AM75" s="190">
        <v>0.54</v>
      </c>
      <c r="AN75" s="192" t="s">
        <v>120</v>
      </c>
      <c r="AO75" s="225" t="s">
        <v>116</v>
      </c>
      <c r="AP75" s="190">
        <v>0</v>
      </c>
      <c r="AQ75" s="192" t="s">
        <v>120</v>
      </c>
      <c r="AR75" s="225" t="s">
        <v>116</v>
      </c>
      <c r="AS75" s="190">
        <v>0</v>
      </c>
      <c r="AT75" s="192" t="s">
        <v>120</v>
      </c>
      <c r="AU75" s="225" t="s">
        <v>116</v>
      </c>
      <c r="AV75" s="190">
        <v>0</v>
      </c>
      <c r="AW75" s="192" t="s">
        <v>120</v>
      </c>
      <c r="AX75" s="225" t="s">
        <v>116</v>
      </c>
      <c r="AY75" s="190">
        <v>0</v>
      </c>
      <c r="AZ75" s="192" t="s">
        <v>120</v>
      </c>
      <c r="BA75" s="225" t="s">
        <v>707</v>
      </c>
      <c r="BB75" s="190">
        <v>0.95</v>
      </c>
      <c r="BC75" s="192" t="s">
        <v>120</v>
      </c>
      <c r="BD75" s="225" t="s">
        <v>707</v>
      </c>
      <c r="BE75" s="190">
        <v>1</v>
      </c>
      <c r="BF75" s="192" t="s">
        <v>120</v>
      </c>
    </row>
    <row r="76" spans="1:58" ht="135" x14ac:dyDescent="0.25">
      <c r="A76" s="206" t="s">
        <v>133</v>
      </c>
      <c r="B76" s="205" t="s">
        <v>132</v>
      </c>
      <c r="C76" s="204" t="s">
        <v>131</v>
      </c>
      <c r="D76" s="203" t="s">
        <v>130</v>
      </c>
      <c r="E76" s="202" t="s">
        <v>129</v>
      </c>
      <c r="F76" s="201" t="s">
        <v>128</v>
      </c>
      <c r="G76" s="199" t="s">
        <v>95</v>
      </c>
      <c r="H76" s="199" t="s">
        <v>177</v>
      </c>
      <c r="I76" s="199" t="s">
        <v>706</v>
      </c>
      <c r="J76" s="199" t="s">
        <v>706</v>
      </c>
      <c r="K76" s="203" t="s">
        <v>176</v>
      </c>
      <c r="L76" s="199" t="s">
        <v>120</v>
      </c>
      <c r="M76" s="199" t="s">
        <v>705</v>
      </c>
      <c r="N76" s="182">
        <v>1</v>
      </c>
      <c r="O76" s="182">
        <f>Tabla1[[#This Row],[Avance Acumulado númerico o Porcentaje de la Actividad]]/Tabla1[[#This Row],[Meta 2022
 de la Actividad ó Meta anual]]</f>
        <v>0.97</v>
      </c>
      <c r="P76" s="220">
        <v>5.0000000000000001E-3</v>
      </c>
      <c r="Q76" s="181">
        <f>Tabla1[[#This Row],[Peso Porcentual de la Actividad en relación con la Meta ]]/Tabla1[[#This Row],[Avance Porcentual Acumulado (Indicador)]]</f>
        <v>5.1546391752577319E-3</v>
      </c>
      <c r="R76" s="199" t="s">
        <v>174</v>
      </c>
      <c r="S76" s="219"/>
      <c r="T76" s="199" t="s">
        <v>140</v>
      </c>
      <c r="U76" s="209" t="s">
        <v>173</v>
      </c>
      <c r="V76" s="210">
        <f>Tabla1[[#This Row],[Avance númerico o porcentual mes diciembre]]</f>
        <v>0.97</v>
      </c>
      <c r="W76" s="179" t="s">
        <v>120</v>
      </c>
      <c r="X76" s="179">
        <v>0</v>
      </c>
      <c r="Y76" s="179" t="s">
        <v>120</v>
      </c>
      <c r="Z76" s="189"/>
      <c r="AA76" s="189"/>
      <c r="AB76" s="189"/>
      <c r="AC76" s="192" t="s">
        <v>120</v>
      </c>
      <c r="AD76" s="192">
        <v>0</v>
      </c>
      <c r="AE76" s="192" t="s">
        <v>120</v>
      </c>
      <c r="AF76" s="179" t="s">
        <v>116</v>
      </c>
      <c r="AG76" s="179">
        <v>0</v>
      </c>
      <c r="AH76" s="179" t="s">
        <v>120</v>
      </c>
      <c r="AI76" s="192" t="s">
        <v>116</v>
      </c>
      <c r="AJ76" s="192">
        <v>0</v>
      </c>
      <c r="AK76" s="192" t="s">
        <v>120</v>
      </c>
      <c r="AL76" s="192" t="s">
        <v>704</v>
      </c>
      <c r="AM76" s="192">
        <v>0</v>
      </c>
      <c r="AN76" s="192" t="s">
        <v>120</v>
      </c>
      <c r="AO76" s="192" t="s">
        <v>116</v>
      </c>
      <c r="AP76" s="192">
        <v>0</v>
      </c>
      <c r="AQ76" s="192" t="s">
        <v>120</v>
      </c>
      <c r="AR76" s="192" t="s">
        <v>116</v>
      </c>
      <c r="AS76" s="192">
        <v>0</v>
      </c>
      <c r="AT76" s="192" t="s">
        <v>120</v>
      </c>
      <c r="AU76" s="192" t="s">
        <v>116</v>
      </c>
      <c r="AV76" s="192">
        <v>0</v>
      </c>
      <c r="AW76" s="192" t="s">
        <v>120</v>
      </c>
      <c r="AX76" s="192" t="s">
        <v>116</v>
      </c>
      <c r="AY76" s="192">
        <v>0</v>
      </c>
      <c r="AZ76" s="192" t="s">
        <v>120</v>
      </c>
      <c r="BA76" s="192" t="s">
        <v>703</v>
      </c>
      <c r="BB76" s="192">
        <v>0</v>
      </c>
      <c r="BC76" s="192" t="s">
        <v>120</v>
      </c>
      <c r="BD76" s="192" t="s">
        <v>703</v>
      </c>
      <c r="BE76" s="190">
        <v>0.97</v>
      </c>
      <c r="BF76" s="192" t="s">
        <v>702</v>
      </c>
    </row>
    <row r="77" spans="1:58" ht="150" x14ac:dyDescent="0.25">
      <c r="A77" s="206" t="s">
        <v>133</v>
      </c>
      <c r="B77" s="205" t="s">
        <v>132</v>
      </c>
      <c r="C77" s="204" t="s">
        <v>650</v>
      </c>
      <c r="D77" s="203" t="s">
        <v>130</v>
      </c>
      <c r="E77" s="249" t="s">
        <v>664</v>
      </c>
      <c r="F77" s="201" t="s">
        <v>128</v>
      </c>
      <c r="G77" s="199" t="s">
        <v>663</v>
      </c>
      <c r="H77" s="199" t="s">
        <v>662</v>
      </c>
      <c r="I77" s="199" t="s">
        <v>320</v>
      </c>
      <c r="J77" s="199" t="s">
        <v>320</v>
      </c>
      <c r="K77" s="251" t="s">
        <v>678</v>
      </c>
      <c r="L77" s="181">
        <v>3.5000000000000003E-2</v>
      </c>
      <c r="M77" s="199" t="s">
        <v>701</v>
      </c>
      <c r="N77" s="199">
        <v>1</v>
      </c>
      <c r="O77" s="182">
        <f>Tabla1[[#This Row],[Avance Acumulado númerico o Porcentaje de la Actividad]]/Tabla1[[#This Row],[Meta 2022
 de la Actividad ó Meta anual]]</f>
        <v>1</v>
      </c>
      <c r="P77" s="181">
        <v>0.14000000000000001</v>
      </c>
      <c r="Q77" s="181">
        <f>Tabla1[[#This Row],[Peso Porcentual de la Actividad en relación con la Meta ]]/Tabla1[[#This Row],[Avance Porcentual Acumulado (Indicador)]]</f>
        <v>0.14000000000000001</v>
      </c>
      <c r="R77" s="199" t="s">
        <v>700</v>
      </c>
      <c r="S77" s="250">
        <v>7500000</v>
      </c>
      <c r="T77" s="199" t="s">
        <v>146</v>
      </c>
      <c r="U77" s="179" t="s">
        <v>146</v>
      </c>
      <c r="V77" s="179">
        <f>Tabla1[[#This Row],[Avance númerico o porcentual mes enero]]</f>
        <v>1</v>
      </c>
      <c r="W77" s="179" t="s">
        <v>699</v>
      </c>
      <c r="X77" s="179">
        <v>1</v>
      </c>
      <c r="Y77" s="179" t="s">
        <v>271</v>
      </c>
      <c r="Z77" s="192" t="s">
        <v>143</v>
      </c>
      <c r="AA77" s="192">
        <v>0</v>
      </c>
      <c r="AB77" s="192" t="s">
        <v>120</v>
      </c>
      <c r="AC77" s="192" t="s">
        <v>143</v>
      </c>
      <c r="AD77" s="192">
        <v>0</v>
      </c>
      <c r="AE77" s="192" t="s">
        <v>120</v>
      </c>
      <c r="AF77" s="192" t="s">
        <v>143</v>
      </c>
      <c r="AG77" s="192">
        <v>0</v>
      </c>
      <c r="AH77" s="192" t="s">
        <v>120</v>
      </c>
      <c r="AI77" s="192" t="s">
        <v>143</v>
      </c>
      <c r="AJ77" s="192">
        <v>0</v>
      </c>
      <c r="AK77" s="192" t="s">
        <v>120</v>
      </c>
      <c r="AL77" s="192" t="s">
        <v>143</v>
      </c>
      <c r="AM77" s="192">
        <v>0</v>
      </c>
      <c r="AN77" s="192" t="s">
        <v>120</v>
      </c>
      <c r="AO77" s="192" t="s">
        <v>143</v>
      </c>
      <c r="AP77" s="192">
        <v>0</v>
      </c>
      <c r="AQ77" s="192" t="s">
        <v>120</v>
      </c>
      <c r="AR77" s="192" t="s">
        <v>143</v>
      </c>
      <c r="AS77" s="192">
        <v>0</v>
      </c>
      <c r="AT77" s="192" t="s">
        <v>120</v>
      </c>
      <c r="AU77" s="192" t="s">
        <v>143</v>
      </c>
      <c r="AV77" s="192">
        <v>0</v>
      </c>
      <c r="AW77" s="192" t="s">
        <v>120</v>
      </c>
      <c r="AX77" s="192" t="s">
        <v>143</v>
      </c>
      <c r="AY77" s="192">
        <v>0</v>
      </c>
      <c r="AZ77" s="192" t="s">
        <v>120</v>
      </c>
      <c r="BA77" s="192" t="s">
        <v>143</v>
      </c>
      <c r="BB77" s="192">
        <v>0</v>
      </c>
      <c r="BC77" s="192" t="s">
        <v>120</v>
      </c>
      <c r="BD77" s="192" t="s">
        <v>143</v>
      </c>
      <c r="BE77" s="192">
        <v>0</v>
      </c>
      <c r="BF77" s="192" t="s">
        <v>120</v>
      </c>
    </row>
    <row r="78" spans="1:58" ht="120" x14ac:dyDescent="0.25">
      <c r="A78" s="206" t="s">
        <v>133</v>
      </c>
      <c r="B78" s="205" t="s">
        <v>132</v>
      </c>
      <c r="C78" s="204" t="s">
        <v>650</v>
      </c>
      <c r="D78" s="203" t="s">
        <v>130</v>
      </c>
      <c r="E78" s="249" t="s">
        <v>664</v>
      </c>
      <c r="F78" s="201" t="s">
        <v>128</v>
      </c>
      <c r="G78" s="199" t="s">
        <v>663</v>
      </c>
      <c r="H78" s="199" t="s">
        <v>662</v>
      </c>
      <c r="I78" s="199" t="s">
        <v>320</v>
      </c>
      <c r="J78" s="199" t="s">
        <v>320</v>
      </c>
      <c r="K78" s="251" t="s">
        <v>678</v>
      </c>
      <c r="L78" s="181">
        <v>3.5000000000000003E-2</v>
      </c>
      <c r="M78" s="199" t="s">
        <v>698</v>
      </c>
      <c r="N78" s="199">
        <v>1</v>
      </c>
      <c r="O78" s="182">
        <f>Tabla1[[#This Row],[Avance Acumulado númerico o Porcentaje de la Actividad]]/Tabla1[[#This Row],[Meta 2022
 de la Actividad ó Meta anual]]</f>
        <v>0</v>
      </c>
      <c r="P78" s="181">
        <v>0.14000000000000001</v>
      </c>
      <c r="Q78" s="181" t="e">
        <f>Tabla1[[#This Row],[Peso Porcentual de la Actividad en relación con la Meta ]]/Tabla1[[#This Row],[Avance Porcentual Acumulado (Indicador)]]</f>
        <v>#DIV/0!</v>
      </c>
      <c r="R78" s="199" t="s">
        <v>697</v>
      </c>
      <c r="S78" s="250"/>
      <c r="T78" s="199" t="s">
        <v>121</v>
      </c>
      <c r="U78" s="179" t="s">
        <v>121</v>
      </c>
      <c r="V78" s="179">
        <f>Tabla1[[#This Row],[Avance númerico o porcentual mes enero]]</f>
        <v>0</v>
      </c>
      <c r="W78" s="179"/>
      <c r="X78" s="179"/>
      <c r="Y78" s="179"/>
      <c r="Z78" s="189"/>
      <c r="AA78" s="189"/>
      <c r="AB78" s="189"/>
      <c r="AC78" s="189"/>
      <c r="AD78" s="189"/>
      <c r="AE78" s="189"/>
      <c r="AF78" s="192"/>
      <c r="AG78" s="192"/>
      <c r="AH78" s="192"/>
      <c r="AI78" s="189"/>
      <c r="AJ78" s="189"/>
      <c r="AK78" s="189"/>
      <c r="AL78" s="192" t="s">
        <v>116</v>
      </c>
      <c r="AM78" s="207"/>
      <c r="AN78" s="207"/>
      <c r="AO78" s="192" t="s">
        <v>696</v>
      </c>
      <c r="AP78" s="192"/>
      <c r="AQ78" s="192"/>
      <c r="AR78" s="192" t="s">
        <v>696</v>
      </c>
      <c r="AS78" s="189"/>
      <c r="AT78" s="189"/>
      <c r="AU78" s="192" t="s">
        <v>696</v>
      </c>
      <c r="AV78" s="189"/>
      <c r="AW78" s="189"/>
      <c r="AX78" s="192" t="s">
        <v>696</v>
      </c>
      <c r="AY78" s="189"/>
      <c r="AZ78" s="189"/>
      <c r="BA78" s="192" t="s">
        <v>696</v>
      </c>
      <c r="BB78" s="192"/>
      <c r="BC78" s="192"/>
      <c r="BD78" s="192" t="s">
        <v>116</v>
      </c>
      <c r="BE78" s="192">
        <v>0</v>
      </c>
      <c r="BF78" s="192"/>
    </row>
    <row r="79" spans="1:58" ht="120" x14ac:dyDescent="0.25">
      <c r="A79" s="206" t="s">
        <v>133</v>
      </c>
      <c r="B79" s="205" t="s">
        <v>132</v>
      </c>
      <c r="C79" s="204" t="s">
        <v>650</v>
      </c>
      <c r="D79" s="203" t="s">
        <v>130</v>
      </c>
      <c r="E79" s="249" t="s">
        <v>664</v>
      </c>
      <c r="F79" s="201" t="s">
        <v>128</v>
      </c>
      <c r="G79" s="199" t="s">
        <v>663</v>
      </c>
      <c r="H79" s="199" t="s">
        <v>662</v>
      </c>
      <c r="I79" s="199" t="s">
        <v>320</v>
      </c>
      <c r="J79" s="199" t="s">
        <v>320</v>
      </c>
      <c r="K79" s="251" t="s">
        <v>678</v>
      </c>
      <c r="L79" s="181">
        <v>3.5000000000000003E-2</v>
      </c>
      <c r="M79" s="199" t="s">
        <v>695</v>
      </c>
      <c r="N79" s="199">
        <v>1</v>
      </c>
      <c r="O79" s="182">
        <f>Tabla1[[#This Row],[Avance Acumulado númerico o Porcentaje de la Actividad]]/Tabla1[[#This Row],[Meta 2022
 de la Actividad ó Meta anual]]</f>
        <v>1</v>
      </c>
      <c r="P79" s="181">
        <v>0.14000000000000001</v>
      </c>
      <c r="Q79" s="181">
        <f>Tabla1[[#This Row],[Peso Porcentual de la Actividad en relación con la Meta ]]/Tabla1[[#This Row],[Avance Porcentual Acumulado (Indicador)]]</f>
        <v>0.14000000000000001</v>
      </c>
      <c r="R79" s="199" t="s">
        <v>694</v>
      </c>
      <c r="S79" s="250"/>
      <c r="T79" s="199" t="s">
        <v>146</v>
      </c>
      <c r="U79" s="179" t="s">
        <v>146</v>
      </c>
      <c r="V79" s="179">
        <f>Tabla1[[#This Row],[Avance númerico o porcentual mes enero]]</f>
        <v>1</v>
      </c>
      <c r="W79" s="179" t="s">
        <v>693</v>
      </c>
      <c r="X79" s="179">
        <v>1</v>
      </c>
      <c r="Y79" s="226" t="s">
        <v>271</v>
      </c>
      <c r="Z79" s="192" t="s">
        <v>143</v>
      </c>
      <c r="AA79" s="192">
        <v>0</v>
      </c>
      <c r="AB79" s="192" t="s">
        <v>120</v>
      </c>
      <c r="AC79" s="192" t="s">
        <v>143</v>
      </c>
      <c r="AD79" s="192">
        <v>0</v>
      </c>
      <c r="AE79" s="192" t="s">
        <v>120</v>
      </c>
      <c r="AF79" s="192" t="s">
        <v>143</v>
      </c>
      <c r="AG79" s="192">
        <v>0</v>
      </c>
      <c r="AH79" s="192" t="s">
        <v>120</v>
      </c>
      <c r="AI79" s="192" t="s">
        <v>143</v>
      </c>
      <c r="AJ79" s="192">
        <v>0</v>
      </c>
      <c r="AK79" s="192" t="s">
        <v>120</v>
      </c>
      <c r="AL79" s="192" t="s">
        <v>143</v>
      </c>
      <c r="AM79" s="192">
        <v>0</v>
      </c>
      <c r="AN79" s="192" t="s">
        <v>120</v>
      </c>
      <c r="AO79" s="192" t="s">
        <v>143</v>
      </c>
      <c r="AP79" s="192">
        <v>0</v>
      </c>
      <c r="AQ79" s="192" t="s">
        <v>120</v>
      </c>
      <c r="AR79" s="192" t="s">
        <v>143</v>
      </c>
      <c r="AS79" s="192">
        <v>0</v>
      </c>
      <c r="AT79" s="192" t="s">
        <v>120</v>
      </c>
      <c r="AU79" s="192" t="s">
        <v>143</v>
      </c>
      <c r="AV79" s="192">
        <v>0</v>
      </c>
      <c r="AW79" s="192" t="s">
        <v>120</v>
      </c>
      <c r="AX79" s="192" t="s">
        <v>143</v>
      </c>
      <c r="AY79" s="192">
        <v>0</v>
      </c>
      <c r="AZ79" s="192" t="s">
        <v>120</v>
      </c>
      <c r="BA79" s="192" t="s">
        <v>143</v>
      </c>
      <c r="BB79" s="192">
        <v>0</v>
      </c>
      <c r="BC79" s="192" t="s">
        <v>120</v>
      </c>
      <c r="BD79" s="192" t="s">
        <v>143</v>
      </c>
      <c r="BE79" s="192">
        <v>0</v>
      </c>
      <c r="BF79" s="192" t="s">
        <v>120</v>
      </c>
    </row>
    <row r="80" spans="1:58" ht="266.25" customHeight="1" x14ac:dyDescent="0.25">
      <c r="A80" s="206" t="s">
        <v>133</v>
      </c>
      <c r="B80" s="205" t="s">
        <v>132</v>
      </c>
      <c r="C80" s="204" t="s">
        <v>650</v>
      </c>
      <c r="D80" s="203" t="s">
        <v>130</v>
      </c>
      <c r="E80" s="249" t="s">
        <v>664</v>
      </c>
      <c r="F80" s="201" t="s">
        <v>128</v>
      </c>
      <c r="G80" s="199" t="s">
        <v>663</v>
      </c>
      <c r="H80" s="199" t="s">
        <v>662</v>
      </c>
      <c r="I80" s="199" t="s">
        <v>320</v>
      </c>
      <c r="J80" s="199" t="s">
        <v>320</v>
      </c>
      <c r="K80" s="251" t="s">
        <v>678</v>
      </c>
      <c r="L80" s="181">
        <v>3.5000000000000003E-2</v>
      </c>
      <c r="M80" s="199" t="s">
        <v>692</v>
      </c>
      <c r="N80" s="253">
        <v>1</v>
      </c>
      <c r="O80" s="182">
        <f>Tabla1[[#This Row],[Avance Acumulado númerico o Porcentaje de la Actividad]]/Tabla1[[#This Row],[Meta 2022
 de la Actividad ó Meta anual]]</f>
        <v>0.88</v>
      </c>
      <c r="P80" s="181">
        <v>0.14000000000000001</v>
      </c>
      <c r="Q80" s="181">
        <f>Tabla1[[#This Row],[Peso Porcentual de la Actividad en relación con la Meta ]]/Tabla1[[#This Row],[Avance Porcentual Acumulado (Indicador)]]</f>
        <v>0.15909090909090912</v>
      </c>
      <c r="R80" s="199" t="s">
        <v>691</v>
      </c>
      <c r="S80" s="250"/>
      <c r="T80" s="199" t="s">
        <v>140</v>
      </c>
      <c r="U80" s="179" t="s">
        <v>121</v>
      </c>
      <c r="V80" s="210">
        <f>Tabla1[[#This Row],[Avance númerico o porcentual mes diciembre]]</f>
        <v>0.88</v>
      </c>
      <c r="W80" s="179"/>
      <c r="X80" s="179"/>
      <c r="Y80" s="179"/>
      <c r="Z80" s="189"/>
      <c r="AA80" s="189"/>
      <c r="AB80" s="189"/>
      <c r="AC80" s="189"/>
      <c r="AD80" s="189"/>
      <c r="AE80" s="189"/>
      <c r="AF80" s="192" t="s">
        <v>690</v>
      </c>
      <c r="AG80" s="224">
        <v>0.2</v>
      </c>
      <c r="AH80" s="192" t="s">
        <v>689</v>
      </c>
      <c r="AI80" s="189"/>
      <c r="AJ80" s="244"/>
      <c r="AK80" s="189"/>
      <c r="AL80" s="192" t="s">
        <v>116</v>
      </c>
      <c r="AM80" s="252"/>
      <c r="AN80" s="207"/>
      <c r="AO80" s="221" t="s">
        <v>688</v>
      </c>
      <c r="AP80" s="224">
        <v>0.41</v>
      </c>
      <c r="AQ80" s="226" t="s">
        <v>683</v>
      </c>
      <c r="AR80" s="221" t="s">
        <v>687</v>
      </c>
      <c r="AS80" s="222">
        <v>0.41</v>
      </c>
      <c r="AT80" s="215" t="s">
        <v>683</v>
      </c>
      <c r="AU80" s="221" t="s">
        <v>686</v>
      </c>
      <c r="AV80" s="222">
        <v>0.54</v>
      </c>
      <c r="AW80" s="226" t="s">
        <v>685</v>
      </c>
      <c r="AX80" s="221" t="s">
        <v>116</v>
      </c>
      <c r="AY80" s="222">
        <v>0</v>
      </c>
      <c r="AZ80" s="217" t="s">
        <v>683</v>
      </c>
      <c r="BA80" s="221" t="s">
        <v>116</v>
      </c>
      <c r="BB80" s="222">
        <v>0</v>
      </c>
      <c r="BC80" s="217" t="s">
        <v>683</v>
      </c>
      <c r="BD80" s="221" t="s">
        <v>684</v>
      </c>
      <c r="BE80" s="222">
        <v>0.88</v>
      </c>
      <c r="BF80" s="217" t="s">
        <v>683</v>
      </c>
    </row>
    <row r="81" spans="1:58" ht="120" x14ac:dyDescent="0.25">
      <c r="A81" s="206" t="s">
        <v>133</v>
      </c>
      <c r="B81" s="205" t="s">
        <v>132</v>
      </c>
      <c r="C81" s="204" t="s">
        <v>650</v>
      </c>
      <c r="D81" s="203" t="s">
        <v>130</v>
      </c>
      <c r="E81" s="249" t="s">
        <v>664</v>
      </c>
      <c r="F81" s="201" t="s">
        <v>128</v>
      </c>
      <c r="G81" s="199" t="s">
        <v>663</v>
      </c>
      <c r="H81" s="199" t="s">
        <v>662</v>
      </c>
      <c r="I81" s="199" t="s">
        <v>320</v>
      </c>
      <c r="J81" s="199" t="s">
        <v>320</v>
      </c>
      <c r="K81" s="251" t="s">
        <v>678</v>
      </c>
      <c r="L81" s="181">
        <v>3.5000000000000003E-2</v>
      </c>
      <c r="M81" s="199" t="s">
        <v>682</v>
      </c>
      <c r="N81" s="199">
        <v>1</v>
      </c>
      <c r="O81" s="182">
        <f>Tabla1[[#This Row],[Avance Acumulado númerico o Porcentaje de la Actividad]]/Tabla1[[#This Row],[Meta 2022
 de la Actividad ó Meta anual]]</f>
        <v>1</v>
      </c>
      <c r="P81" s="181">
        <v>0.14000000000000001</v>
      </c>
      <c r="Q81" s="181">
        <f>Tabla1[[#This Row],[Peso Porcentual de la Actividad en relación con la Meta ]]/Tabla1[[#This Row],[Avance Porcentual Acumulado (Indicador)]]</f>
        <v>0.14000000000000001</v>
      </c>
      <c r="R81" s="199" t="s">
        <v>681</v>
      </c>
      <c r="S81" s="250"/>
      <c r="T81" s="199" t="s">
        <v>146</v>
      </c>
      <c r="U81" s="179" t="s">
        <v>146</v>
      </c>
      <c r="V81" s="179">
        <f>Tabla1[[#This Row],[Avance númerico o porcentual mes enero]]</f>
        <v>1</v>
      </c>
      <c r="W81" s="179" t="s">
        <v>651</v>
      </c>
      <c r="X81" s="179">
        <v>1</v>
      </c>
      <c r="Y81" s="226" t="s">
        <v>271</v>
      </c>
      <c r="Z81" s="192" t="s">
        <v>143</v>
      </c>
      <c r="AA81" s="192">
        <v>0</v>
      </c>
      <c r="AB81" s="192" t="s">
        <v>120</v>
      </c>
      <c r="AC81" s="192" t="s">
        <v>143</v>
      </c>
      <c r="AD81" s="192">
        <v>0</v>
      </c>
      <c r="AE81" s="192" t="s">
        <v>120</v>
      </c>
      <c r="AF81" s="192" t="s">
        <v>143</v>
      </c>
      <c r="AG81" s="192">
        <v>0</v>
      </c>
      <c r="AH81" s="192" t="s">
        <v>120</v>
      </c>
      <c r="AI81" s="192" t="s">
        <v>143</v>
      </c>
      <c r="AJ81" s="192">
        <v>0</v>
      </c>
      <c r="AK81" s="192" t="s">
        <v>120</v>
      </c>
      <c r="AL81" s="192" t="s">
        <v>143</v>
      </c>
      <c r="AM81" s="192">
        <v>0</v>
      </c>
      <c r="AN81" s="192" t="s">
        <v>120</v>
      </c>
      <c r="AO81" s="192" t="s">
        <v>143</v>
      </c>
      <c r="AP81" s="192">
        <v>0</v>
      </c>
      <c r="AQ81" s="192" t="s">
        <v>120</v>
      </c>
      <c r="AR81" s="192" t="s">
        <v>143</v>
      </c>
      <c r="AS81" s="192">
        <v>0</v>
      </c>
      <c r="AT81" s="192" t="s">
        <v>120</v>
      </c>
      <c r="AU81" s="192" t="s">
        <v>143</v>
      </c>
      <c r="AV81" s="192">
        <v>0</v>
      </c>
      <c r="AW81" s="192" t="s">
        <v>120</v>
      </c>
      <c r="AX81" s="192" t="s">
        <v>143</v>
      </c>
      <c r="AY81" s="192">
        <v>0</v>
      </c>
      <c r="AZ81" s="192" t="s">
        <v>120</v>
      </c>
      <c r="BA81" s="192" t="s">
        <v>143</v>
      </c>
      <c r="BB81" s="192">
        <v>0</v>
      </c>
      <c r="BC81" s="192" t="s">
        <v>120</v>
      </c>
      <c r="BD81" s="192" t="s">
        <v>143</v>
      </c>
      <c r="BE81" s="192">
        <v>0</v>
      </c>
      <c r="BF81" s="192" t="s">
        <v>120</v>
      </c>
    </row>
    <row r="82" spans="1:58" ht="120" x14ac:dyDescent="0.25">
      <c r="A82" s="206" t="s">
        <v>133</v>
      </c>
      <c r="B82" s="205" t="s">
        <v>132</v>
      </c>
      <c r="C82" s="204" t="s">
        <v>650</v>
      </c>
      <c r="D82" s="203" t="s">
        <v>130</v>
      </c>
      <c r="E82" s="249" t="s">
        <v>664</v>
      </c>
      <c r="F82" s="201" t="s">
        <v>128</v>
      </c>
      <c r="G82" s="199" t="s">
        <v>663</v>
      </c>
      <c r="H82" s="199" t="s">
        <v>662</v>
      </c>
      <c r="I82" s="199" t="s">
        <v>320</v>
      </c>
      <c r="J82" s="199" t="s">
        <v>320</v>
      </c>
      <c r="K82" s="251" t="s">
        <v>678</v>
      </c>
      <c r="L82" s="181">
        <v>3.5000000000000003E-2</v>
      </c>
      <c r="M82" s="199" t="s">
        <v>680</v>
      </c>
      <c r="N82" s="199">
        <v>1</v>
      </c>
      <c r="O82" s="182">
        <f>Tabla1[[#This Row],[Avance Acumulado númerico o Porcentaje de la Actividad]]/Tabla1[[#This Row],[Meta 2022
 de la Actividad ó Meta anual]]</f>
        <v>1</v>
      </c>
      <c r="P82" s="181">
        <v>0.14000000000000001</v>
      </c>
      <c r="Q82" s="181">
        <f>Tabla1[[#This Row],[Peso Porcentual de la Actividad en relación con la Meta ]]/Tabla1[[#This Row],[Avance Porcentual Acumulado (Indicador)]]</f>
        <v>0.14000000000000001</v>
      </c>
      <c r="R82" s="199" t="s">
        <v>679</v>
      </c>
      <c r="S82" s="250"/>
      <c r="T82" s="199" t="s">
        <v>146</v>
      </c>
      <c r="U82" s="179" t="s">
        <v>146</v>
      </c>
      <c r="V82" s="179">
        <f>Tabla1[[#This Row],[Avance númerico o porcentual mes enero]]</f>
        <v>1</v>
      </c>
      <c r="W82" s="179" t="s">
        <v>651</v>
      </c>
      <c r="X82" s="179">
        <v>1</v>
      </c>
      <c r="Y82" s="226" t="s">
        <v>271</v>
      </c>
      <c r="Z82" s="192" t="s">
        <v>143</v>
      </c>
      <c r="AA82" s="192">
        <v>0</v>
      </c>
      <c r="AB82" s="192" t="s">
        <v>120</v>
      </c>
      <c r="AC82" s="192" t="s">
        <v>143</v>
      </c>
      <c r="AD82" s="192">
        <v>0</v>
      </c>
      <c r="AE82" s="192" t="s">
        <v>120</v>
      </c>
      <c r="AF82" s="192" t="s">
        <v>143</v>
      </c>
      <c r="AG82" s="192">
        <v>0</v>
      </c>
      <c r="AH82" s="192" t="s">
        <v>120</v>
      </c>
      <c r="AI82" s="192" t="s">
        <v>143</v>
      </c>
      <c r="AJ82" s="192">
        <v>0</v>
      </c>
      <c r="AK82" s="192" t="s">
        <v>120</v>
      </c>
      <c r="AL82" s="192" t="s">
        <v>143</v>
      </c>
      <c r="AM82" s="192">
        <v>0</v>
      </c>
      <c r="AN82" s="192" t="s">
        <v>120</v>
      </c>
      <c r="AO82" s="192" t="s">
        <v>143</v>
      </c>
      <c r="AP82" s="192">
        <v>0</v>
      </c>
      <c r="AQ82" s="192" t="s">
        <v>120</v>
      </c>
      <c r="AR82" s="192" t="s">
        <v>143</v>
      </c>
      <c r="AS82" s="192">
        <v>0</v>
      </c>
      <c r="AT82" s="192" t="s">
        <v>120</v>
      </c>
      <c r="AU82" s="192" t="s">
        <v>143</v>
      </c>
      <c r="AV82" s="192">
        <v>0</v>
      </c>
      <c r="AW82" s="192" t="s">
        <v>120</v>
      </c>
      <c r="AX82" s="192" t="s">
        <v>143</v>
      </c>
      <c r="AY82" s="192">
        <v>0</v>
      </c>
      <c r="AZ82" s="192" t="s">
        <v>120</v>
      </c>
      <c r="BA82" s="192" t="s">
        <v>143</v>
      </c>
      <c r="BB82" s="192">
        <v>0</v>
      </c>
      <c r="BC82" s="192" t="s">
        <v>120</v>
      </c>
      <c r="BD82" s="192" t="s">
        <v>143</v>
      </c>
      <c r="BE82" s="192">
        <v>0</v>
      </c>
      <c r="BF82" s="192" t="s">
        <v>120</v>
      </c>
    </row>
    <row r="83" spans="1:58" ht="150" x14ac:dyDescent="0.25">
      <c r="A83" s="206" t="s">
        <v>133</v>
      </c>
      <c r="B83" s="205" t="s">
        <v>132</v>
      </c>
      <c r="C83" s="204" t="s">
        <v>650</v>
      </c>
      <c r="D83" s="203" t="s">
        <v>130</v>
      </c>
      <c r="E83" s="249" t="s">
        <v>664</v>
      </c>
      <c r="F83" s="201" t="s">
        <v>128</v>
      </c>
      <c r="G83" s="199" t="s">
        <v>663</v>
      </c>
      <c r="H83" s="199" t="s">
        <v>662</v>
      </c>
      <c r="I83" s="199" t="s">
        <v>320</v>
      </c>
      <c r="J83" s="199" t="s">
        <v>320</v>
      </c>
      <c r="K83" s="251" t="s">
        <v>678</v>
      </c>
      <c r="L83" s="181">
        <v>0.04</v>
      </c>
      <c r="M83" s="199" t="s">
        <v>677</v>
      </c>
      <c r="N83" s="201">
        <v>2</v>
      </c>
      <c r="O83" s="182">
        <f>Tabla1[[#This Row],[Avance Acumulado númerico o Porcentaje de la Actividad]]/Tabla1[[#This Row],[Meta 2022
 de la Actividad ó Meta anual]]</f>
        <v>0.5</v>
      </c>
      <c r="P83" s="181">
        <v>0.16</v>
      </c>
      <c r="Q83" s="181">
        <f>Tabla1[[#This Row],[Peso Porcentual de la Actividad en relación con la Meta ]]/Tabla1[[#This Row],[Avance Porcentual Acumulado (Indicador)]]</f>
        <v>0.32</v>
      </c>
      <c r="R83" s="199" t="s">
        <v>676</v>
      </c>
      <c r="S83" s="250"/>
      <c r="T83" s="199" t="s">
        <v>122</v>
      </c>
      <c r="U83" s="179" t="s">
        <v>121</v>
      </c>
      <c r="V83" s="179">
        <f>Tabla1[[#This Row],[Avance númerico o porcentual mes enero]]+Tabla1[[#This Row],[Avance númerico o porcentual mes julio]]</f>
        <v>1</v>
      </c>
      <c r="W83" s="179"/>
      <c r="X83" s="179"/>
      <c r="Y83" s="179"/>
      <c r="Z83" s="189"/>
      <c r="AA83" s="189"/>
      <c r="AB83" s="189"/>
      <c r="AC83" s="189"/>
      <c r="AD83" s="189"/>
      <c r="AE83" s="189"/>
      <c r="AF83" s="192"/>
      <c r="AG83" s="192"/>
      <c r="AH83" s="192"/>
      <c r="AI83" s="189"/>
      <c r="AJ83" s="189"/>
      <c r="AK83" s="189"/>
      <c r="AL83" s="192" t="s">
        <v>116</v>
      </c>
      <c r="AM83" s="192">
        <v>0</v>
      </c>
      <c r="AN83" s="192"/>
      <c r="AO83" s="192" t="s">
        <v>675</v>
      </c>
      <c r="AP83" s="192">
        <v>1</v>
      </c>
      <c r="AQ83" s="217" t="s">
        <v>266</v>
      </c>
      <c r="AR83" s="192" t="s">
        <v>674</v>
      </c>
      <c r="AS83" s="192">
        <v>0</v>
      </c>
      <c r="AT83" s="215" t="s">
        <v>266</v>
      </c>
      <c r="AU83" s="192" t="s">
        <v>674</v>
      </c>
      <c r="AV83" s="192">
        <v>0</v>
      </c>
      <c r="AW83" s="217" t="s">
        <v>266</v>
      </c>
      <c r="AX83" s="192" t="s">
        <v>116</v>
      </c>
      <c r="AY83" s="192">
        <v>0</v>
      </c>
      <c r="AZ83" s="217" t="s">
        <v>266</v>
      </c>
      <c r="BA83" s="192" t="s">
        <v>116</v>
      </c>
      <c r="BB83" s="192">
        <v>0</v>
      </c>
      <c r="BC83" s="217" t="s">
        <v>266</v>
      </c>
      <c r="BD83" s="192" t="s">
        <v>116</v>
      </c>
      <c r="BE83" s="192">
        <v>0</v>
      </c>
      <c r="BF83" s="217" t="s">
        <v>266</v>
      </c>
    </row>
    <row r="84" spans="1:58" ht="120" x14ac:dyDescent="0.25">
      <c r="A84" s="206" t="s">
        <v>133</v>
      </c>
      <c r="B84" s="205" t="s">
        <v>132</v>
      </c>
      <c r="C84" s="204" t="s">
        <v>650</v>
      </c>
      <c r="D84" s="203" t="s">
        <v>130</v>
      </c>
      <c r="E84" s="249" t="s">
        <v>664</v>
      </c>
      <c r="F84" s="201" t="s">
        <v>128</v>
      </c>
      <c r="G84" s="199" t="s">
        <v>663</v>
      </c>
      <c r="H84" s="199" t="s">
        <v>662</v>
      </c>
      <c r="I84" s="199" t="s">
        <v>320</v>
      </c>
      <c r="J84" s="199" t="s">
        <v>320</v>
      </c>
      <c r="K84" s="249" t="s">
        <v>109</v>
      </c>
      <c r="L84" s="182" t="s">
        <v>120</v>
      </c>
      <c r="M84" s="199" t="s">
        <v>673</v>
      </c>
      <c r="N84" s="199">
        <v>1</v>
      </c>
      <c r="O84" s="182">
        <f>Tabla1[[#This Row],[Avance Acumulado númerico o Porcentaje de la Actividad]]/Tabla1[[#This Row],[Meta 2022
 de la Actividad ó Meta anual]]</f>
        <v>1</v>
      </c>
      <c r="P84" s="182">
        <v>0.2</v>
      </c>
      <c r="Q84" s="181">
        <f>Tabla1[[#This Row],[Peso Porcentual de la Actividad en relación con la Meta ]]/Tabla1[[#This Row],[Avance Porcentual Acumulado (Indicador)]]</f>
        <v>0.2</v>
      </c>
      <c r="R84" s="199" t="s">
        <v>672</v>
      </c>
      <c r="S84" s="247">
        <v>5000000</v>
      </c>
      <c r="T84" s="199" t="s">
        <v>146</v>
      </c>
      <c r="U84" s="179" t="s">
        <v>146</v>
      </c>
      <c r="V84" s="179">
        <f>Tabla1[[#This Row],[Avance númerico o porcentual mes enero]]</f>
        <v>1</v>
      </c>
      <c r="W84" s="179" t="s">
        <v>671</v>
      </c>
      <c r="X84" s="179">
        <v>1</v>
      </c>
      <c r="Y84" s="226" t="s">
        <v>271</v>
      </c>
      <c r="Z84" s="192" t="s">
        <v>143</v>
      </c>
      <c r="AA84" s="192">
        <v>0</v>
      </c>
      <c r="AB84" s="192" t="s">
        <v>120</v>
      </c>
      <c r="AC84" s="192" t="s">
        <v>143</v>
      </c>
      <c r="AD84" s="192">
        <v>0</v>
      </c>
      <c r="AE84" s="192" t="s">
        <v>120</v>
      </c>
      <c r="AF84" s="192" t="s">
        <v>143</v>
      </c>
      <c r="AG84" s="192">
        <v>0</v>
      </c>
      <c r="AH84" s="192" t="s">
        <v>120</v>
      </c>
      <c r="AI84" s="192" t="s">
        <v>143</v>
      </c>
      <c r="AJ84" s="192">
        <v>0</v>
      </c>
      <c r="AK84" s="192" t="s">
        <v>120</v>
      </c>
      <c r="AL84" s="192" t="s">
        <v>143</v>
      </c>
      <c r="AM84" s="192">
        <v>0</v>
      </c>
      <c r="AN84" s="192" t="s">
        <v>120</v>
      </c>
      <c r="AO84" s="192" t="s">
        <v>143</v>
      </c>
      <c r="AP84" s="192">
        <v>0</v>
      </c>
      <c r="AQ84" s="192" t="s">
        <v>120</v>
      </c>
      <c r="AR84" s="192" t="s">
        <v>143</v>
      </c>
      <c r="AS84" s="192">
        <v>0</v>
      </c>
      <c r="AT84" s="192" t="s">
        <v>120</v>
      </c>
      <c r="AU84" s="192" t="s">
        <v>143</v>
      </c>
      <c r="AV84" s="192">
        <v>0</v>
      </c>
      <c r="AW84" s="192" t="s">
        <v>120</v>
      </c>
      <c r="AX84" s="192" t="s">
        <v>143</v>
      </c>
      <c r="AY84" s="192">
        <v>0</v>
      </c>
      <c r="AZ84" s="192" t="s">
        <v>120</v>
      </c>
      <c r="BA84" s="192" t="s">
        <v>143</v>
      </c>
      <c r="BB84" s="192">
        <v>0</v>
      </c>
      <c r="BC84" s="192" t="s">
        <v>120</v>
      </c>
      <c r="BD84" s="192" t="s">
        <v>143</v>
      </c>
      <c r="BE84" s="192">
        <v>0</v>
      </c>
      <c r="BF84" s="192" t="s">
        <v>120</v>
      </c>
    </row>
    <row r="85" spans="1:58" ht="360" x14ac:dyDescent="0.25">
      <c r="A85" s="206" t="s">
        <v>133</v>
      </c>
      <c r="B85" s="205" t="s">
        <v>132</v>
      </c>
      <c r="C85" s="204" t="s">
        <v>650</v>
      </c>
      <c r="D85" s="203" t="s">
        <v>130</v>
      </c>
      <c r="E85" s="249" t="s">
        <v>664</v>
      </c>
      <c r="F85" s="201" t="s">
        <v>128</v>
      </c>
      <c r="G85" s="199" t="s">
        <v>663</v>
      </c>
      <c r="H85" s="199" t="s">
        <v>662</v>
      </c>
      <c r="I85" s="199" t="s">
        <v>320</v>
      </c>
      <c r="J85" s="199" t="s">
        <v>320</v>
      </c>
      <c r="K85" s="249" t="s">
        <v>109</v>
      </c>
      <c r="L85" s="248" t="s">
        <v>120</v>
      </c>
      <c r="M85" s="199" t="s">
        <v>661</v>
      </c>
      <c r="N85" s="182">
        <v>1</v>
      </c>
      <c r="O85" s="182">
        <f>Tabla1[[#This Row],[Avance Acumulado númerico o Porcentaje de la Actividad]]/Tabla1[[#This Row],[Meta 2022
 de la Actividad ó Meta anual]]</f>
        <v>0.96199999999999997</v>
      </c>
      <c r="P85" s="181">
        <v>0.4</v>
      </c>
      <c r="Q85" s="181">
        <f>Tabla1[[#This Row],[Peso Porcentual de la Actividad en relación con la Meta ]]/Tabla1[[#This Row],[Avance Porcentual Acumulado (Indicador)]]</f>
        <v>0.41580041580041582</v>
      </c>
      <c r="R85" s="199" t="s">
        <v>670</v>
      </c>
      <c r="S85" s="247"/>
      <c r="T85" s="199" t="s">
        <v>140</v>
      </c>
      <c r="U85" s="179" t="s">
        <v>121</v>
      </c>
      <c r="V85" s="210">
        <f>Tabla1[[#This Row],[Avance númerico o porcentual mes diciembre]]</f>
        <v>0.96199999999999997</v>
      </c>
      <c r="W85" s="179"/>
      <c r="X85" s="179"/>
      <c r="Y85" s="179"/>
      <c r="Z85" s="189"/>
      <c r="AA85" s="189"/>
      <c r="AB85" s="189"/>
      <c r="AC85" s="189"/>
      <c r="AD85" s="189"/>
      <c r="AE85" s="189"/>
      <c r="AF85" s="192" t="s">
        <v>669</v>
      </c>
      <c r="AG85" s="224">
        <v>0.17</v>
      </c>
      <c r="AH85" s="192" t="s">
        <v>658</v>
      </c>
      <c r="AI85" s="189"/>
      <c r="AJ85" s="244"/>
      <c r="AK85" s="189"/>
      <c r="AL85" s="192" t="s">
        <v>116</v>
      </c>
      <c r="AM85" s="224">
        <v>0</v>
      </c>
      <c r="AN85" s="192"/>
      <c r="AO85" s="221" t="s">
        <v>668</v>
      </c>
      <c r="AP85" s="224">
        <v>0.35</v>
      </c>
      <c r="AQ85" s="217" t="s">
        <v>266</v>
      </c>
      <c r="AR85" s="221" t="s">
        <v>667</v>
      </c>
      <c r="AS85" s="222">
        <v>0.35</v>
      </c>
      <c r="AT85" s="215" t="s">
        <v>266</v>
      </c>
      <c r="AU85" s="221" t="s">
        <v>666</v>
      </c>
      <c r="AV85" s="222">
        <v>0</v>
      </c>
      <c r="AW85" s="217" t="s">
        <v>266</v>
      </c>
      <c r="AX85" s="221" t="s">
        <v>116</v>
      </c>
      <c r="AY85" s="222">
        <v>0</v>
      </c>
      <c r="AZ85" s="217" t="s">
        <v>266</v>
      </c>
      <c r="BA85" s="221" t="s">
        <v>116</v>
      </c>
      <c r="BB85" s="222">
        <v>0</v>
      </c>
      <c r="BC85" s="217" t="s">
        <v>266</v>
      </c>
      <c r="BD85" s="221" t="s">
        <v>665</v>
      </c>
      <c r="BE85" s="222">
        <v>0.96199999999999997</v>
      </c>
      <c r="BF85" s="217" t="s">
        <v>266</v>
      </c>
    </row>
    <row r="86" spans="1:58" ht="409.5" x14ac:dyDescent="0.25">
      <c r="A86" s="206" t="s">
        <v>133</v>
      </c>
      <c r="B86" s="205" t="s">
        <v>132</v>
      </c>
      <c r="C86" s="204" t="s">
        <v>650</v>
      </c>
      <c r="D86" s="203" t="s">
        <v>130</v>
      </c>
      <c r="E86" s="249" t="s">
        <v>664</v>
      </c>
      <c r="F86" s="201" t="s">
        <v>128</v>
      </c>
      <c r="G86" s="199" t="s">
        <v>663</v>
      </c>
      <c r="H86" s="199" t="s">
        <v>662</v>
      </c>
      <c r="I86" s="199" t="s">
        <v>320</v>
      </c>
      <c r="J86" s="199" t="s">
        <v>320</v>
      </c>
      <c r="K86" s="249" t="s">
        <v>109</v>
      </c>
      <c r="L86" s="248">
        <v>400</v>
      </c>
      <c r="M86" s="199" t="s">
        <v>661</v>
      </c>
      <c r="N86" s="199">
        <v>100</v>
      </c>
      <c r="O86" s="182">
        <f>Tabla1[[#This Row],[Avance Acumulado númerico o Porcentaje de la Actividad]]/Tabla1[[#This Row],[Meta 2022
 de la Actividad ó Meta anual]]</f>
        <v>0.96</v>
      </c>
      <c r="P86" s="181">
        <v>0.4</v>
      </c>
      <c r="Q86" s="181">
        <f>Tabla1[[#This Row],[Peso Porcentual de la Actividad en relación con la Meta ]]/Tabla1[[#This Row],[Avance Porcentual Acumulado (Indicador)]]</f>
        <v>0.41666666666666669</v>
      </c>
      <c r="R86" s="199" t="s">
        <v>660</v>
      </c>
      <c r="S86" s="247"/>
      <c r="T86" s="199" t="s">
        <v>140</v>
      </c>
      <c r="U86" s="179" t="s">
        <v>121</v>
      </c>
      <c r="V86" s="179">
        <f>Tabla1[[#This Row],[Avance númerico o porcentual mes julio]]</f>
        <v>96</v>
      </c>
      <c r="W86" s="179"/>
      <c r="X86" s="179"/>
      <c r="Y86" s="179"/>
      <c r="Z86" s="189"/>
      <c r="AA86" s="189"/>
      <c r="AB86" s="189"/>
      <c r="AC86" s="189"/>
      <c r="AD86" s="189"/>
      <c r="AE86" s="189"/>
      <c r="AF86" s="192" t="s">
        <v>659</v>
      </c>
      <c r="AG86" s="192">
        <v>45</v>
      </c>
      <c r="AH86" s="192" t="s">
        <v>658</v>
      </c>
      <c r="AI86" s="189"/>
      <c r="AJ86" s="189"/>
      <c r="AK86" s="189"/>
      <c r="AL86" s="192" t="s">
        <v>116</v>
      </c>
      <c r="AM86" s="192">
        <v>0</v>
      </c>
      <c r="AN86" s="192"/>
      <c r="AO86" s="192" t="s">
        <v>657</v>
      </c>
      <c r="AP86" s="192">
        <v>96</v>
      </c>
      <c r="AQ86" s="192"/>
      <c r="AR86" s="192" t="s">
        <v>657</v>
      </c>
      <c r="AS86" s="192">
        <v>96</v>
      </c>
      <c r="AT86" s="192" t="s">
        <v>656</v>
      </c>
      <c r="AU86" s="192" t="s">
        <v>655</v>
      </c>
      <c r="AV86" s="192"/>
      <c r="AW86" s="192"/>
      <c r="AX86" s="192" t="s">
        <v>116</v>
      </c>
      <c r="AY86" s="192"/>
      <c r="AZ86" s="192"/>
      <c r="BA86" s="192" t="s">
        <v>116</v>
      </c>
      <c r="BB86" s="192"/>
      <c r="BC86" s="192"/>
      <c r="BD86" s="192" t="s">
        <v>116</v>
      </c>
      <c r="BE86" s="192"/>
      <c r="BF86" s="192" t="s">
        <v>654</v>
      </c>
    </row>
    <row r="87" spans="1:58" ht="120" x14ac:dyDescent="0.25">
      <c r="A87" s="206" t="s">
        <v>133</v>
      </c>
      <c r="B87" s="205" t="s">
        <v>132</v>
      </c>
      <c r="C87" s="204" t="s">
        <v>650</v>
      </c>
      <c r="D87" s="203" t="s">
        <v>130</v>
      </c>
      <c r="E87" s="202" t="s">
        <v>129</v>
      </c>
      <c r="F87" s="201" t="s">
        <v>128</v>
      </c>
      <c r="G87" s="199" t="s">
        <v>95</v>
      </c>
      <c r="H87" s="199" t="s">
        <v>177</v>
      </c>
      <c r="I87" s="199" t="s">
        <v>320</v>
      </c>
      <c r="J87" s="199" t="s">
        <v>320</v>
      </c>
      <c r="K87" s="246" t="s">
        <v>111</v>
      </c>
      <c r="L87" s="182">
        <v>0.1</v>
      </c>
      <c r="M87" s="199" t="s">
        <v>653</v>
      </c>
      <c r="N87" s="199">
        <v>1</v>
      </c>
      <c r="O87" s="182">
        <f>Tabla1[[#This Row],[Avance Acumulado númerico o Porcentaje de la Actividad]]/Tabla1[[#This Row],[Meta 2022
 de la Actividad ó Meta anual]]</f>
        <v>1</v>
      </c>
      <c r="P87" s="181">
        <v>0.3</v>
      </c>
      <c r="Q87" s="181">
        <f>Tabla1[[#This Row],[Peso Porcentual de la Actividad en relación con la Meta ]]/Tabla1[[#This Row],[Avance Porcentual Acumulado (Indicador)]]</f>
        <v>0.3</v>
      </c>
      <c r="R87" s="199" t="s">
        <v>652</v>
      </c>
      <c r="S87" s="245">
        <v>0</v>
      </c>
      <c r="T87" s="199" t="s">
        <v>146</v>
      </c>
      <c r="U87" s="179" t="s">
        <v>146</v>
      </c>
      <c r="V87" s="179">
        <f>Tabla1[[#This Row],[Avance númerico o porcentual mes enero]]</f>
        <v>1</v>
      </c>
      <c r="W87" s="179" t="s">
        <v>651</v>
      </c>
      <c r="X87" s="179">
        <v>1</v>
      </c>
      <c r="Y87" s="226" t="s">
        <v>271</v>
      </c>
      <c r="Z87" s="192" t="s">
        <v>143</v>
      </c>
      <c r="AA87" s="192">
        <v>0</v>
      </c>
      <c r="AB87" s="192" t="s">
        <v>120</v>
      </c>
      <c r="AC87" s="192" t="s">
        <v>143</v>
      </c>
      <c r="AD87" s="192">
        <v>0</v>
      </c>
      <c r="AE87" s="192" t="s">
        <v>120</v>
      </c>
      <c r="AF87" s="192" t="s">
        <v>143</v>
      </c>
      <c r="AG87" s="192">
        <v>0</v>
      </c>
      <c r="AH87" s="192" t="s">
        <v>120</v>
      </c>
      <c r="AI87" s="192" t="s">
        <v>143</v>
      </c>
      <c r="AJ87" s="192">
        <v>0</v>
      </c>
      <c r="AK87" s="192" t="s">
        <v>120</v>
      </c>
      <c r="AL87" s="192" t="s">
        <v>143</v>
      </c>
      <c r="AM87" s="192">
        <v>0</v>
      </c>
      <c r="AN87" s="192" t="s">
        <v>120</v>
      </c>
      <c r="AO87" s="192" t="s">
        <v>143</v>
      </c>
      <c r="AP87" s="192">
        <v>0</v>
      </c>
      <c r="AQ87" s="192" t="s">
        <v>120</v>
      </c>
      <c r="AR87" s="192" t="s">
        <v>143</v>
      </c>
      <c r="AS87" s="192">
        <v>0</v>
      </c>
      <c r="AT87" s="192" t="s">
        <v>120</v>
      </c>
      <c r="AU87" s="192" t="s">
        <v>143</v>
      </c>
      <c r="AV87" s="192">
        <v>0</v>
      </c>
      <c r="AW87" s="192" t="s">
        <v>120</v>
      </c>
      <c r="AX87" s="192" t="s">
        <v>143</v>
      </c>
      <c r="AY87" s="192">
        <v>0</v>
      </c>
      <c r="AZ87" s="192" t="s">
        <v>120</v>
      </c>
      <c r="BA87" s="192" t="s">
        <v>143</v>
      </c>
      <c r="BB87" s="192">
        <v>0</v>
      </c>
      <c r="BC87" s="192" t="s">
        <v>120</v>
      </c>
      <c r="BD87" s="192" t="s">
        <v>143</v>
      </c>
      <c r="BE87" s="192">
        <v>0</v>
      </c>
      <c r="BF87" s="192" t="s">
        <v>120</v>
      </c>
    </row>
    <row r="88" spans="1:58" ht="290.25" customHeight="1" x14ac:dyDescent="0.25">
      <c r="A88" s="206" t="s">
        <v>133</v>
      </c>
      <c r="B88" s="205" t="s">
        <v>132</v>
      </c>
      <c r="C88" s="204" t="s">
        <v>650</v>
      </c>
      <c r="D88" s="203" t="s">
        <v>130</v>
      </c>
      <c r="E88" s="202" t="s">
        <v>129</v>
      </c>
      <c r="F88" s="201" t="s">
        <v>128</v>
      </c>
      <c r="G88" s="199" t="s">
        <v>95</v>
      </c>
      <c r="H88" s="199" t="s">
        <v>177</v>
      </c>
      <c r="I88" s="199" t="s">
        <v>320</v>
      </c>
      <c r="J88" s="199" t="s">
        <v>320</v>
      </c>
      <c r="K88" s="246" t="s">
        <v>111</v>
      </c>
      <c r="L88" s="182">
        <v>0.15</v>
      </c>
      <c r="M88" s="199" t="s">
        <v>649</v>
      </c>
      <c r="N88" s="182">
        <v>1</v>
      </c>
      <c r="O88" s="182">
        <f>Tabla1[[#This Row],[Avance Acumulado númerico o Porcentaje de la Actividad]]/Tabla1[[#This Row],[Meta 2022
 de la Actividad ó Meta anual]]</f>
        <v>0.45</v>
      </c>
      <c r="P88" s="181">
        <v>0.7</v>
      </c>
      <c r="Q88" s="181">
        <f>Tabla1[[#This Row],[Peso Porcentual de la Actividad en relación con la Meta ]]/Tabla1[[#This Row],[Avance Porcentual Acumulado (Indicador)]]</f>
        <v>1.5555555555555554</v>
      </c>
      <c r="R88" s="199" t="s">
        <v>648</v>
      </c>
      <c r="S88" s="245"/>
      <c r="T88" s="199" t="s">
        <v>140</v>
      </c>
      <c r="U88" s="179" t="s">
        <v>121</v>
      </c>
      <c r="V88" s="210">
        <f>Tabla1[[#This Row],[Avance númerico o porcentual mes julio]]</f>
        <v>0.45</v>
      </c>
      <c r="W88" s="179"/>
      <c r="X88" s="179"/>
      <c r="Y88" s="179"/>
      <c r="Z88" s="189"/>
      <c r="AA88" s="189"/>
      <c r="AB88" s="189"/>
      <c r="AC88" s="189"/>
      <c r="AD88" s="189"/>
      <c r="AE88" s="189"/>
      <c r="AF88" s="192" t="s">
        <v>647</v>
      </c>
      <c r="AG88" s="190">
        <v>0.28000000000000003</v>
      </c>
      <c r="AH88" s="192" t="s">
        <v>646</v>
      </c>
      <c r="AI88" s="189"/>
      <c r="AJ88" s="193"/>
      <c r="AK88" s="189"/>
      <c r="AL88" s="192" t="s">
        <v>116</v>
      </c>
      <c r="AM88" s="190">
        <v>0</v>
      </c>
      <c r="AN88" s="192"/>
      <c r="AO88" s="192" t="s">
        <v>645</v>
      </c>
      <c r="AP88" s="190">
        <v>0.45</v>
      </c>
      <c r="AQ88" s="217" t="s">
        <v>266</v>
      </c>
      <c r="AR88" s="223" t="s">
        <v>644</v>
      </c>
      <c r="AS88" s="190">
        <v>0.45</v>
      </c>
      <c r="AT88" s="217" t="s">
        <v>266</v>
      </c>
      <c r="AU88" s="221" t="s">
        <v>116</v>
      </c>
      <c r="AV88" s="238">
        <v>0</v>
      </c>
      <c r="AW88" s="243" t="s">
        <v>266</v>
      </c>
      <c r="AX88" s="221" t="s">
        <v>116</v>
      </c>
      <c r="AY88" s="238">
        <v>0</v>
      </c>
      <c r="AZ88" s="243" t="s">
        <v>266</v>
      </c>
      <c r="BA88" s="221" t="s">
        <v>116</v>
      </c>
      <c r="BB88" s="238">
        <v>0</v>
      </c>
      <c r="BC88" s="243" t="s">
        <v>266</v>
      </c>
      <c r="BD88" s="221" t="s">
        <v>116</v>
      </c>
      <c r="BE88" s="238">
        <v>0</v>
      </c>
      <c r="BF88" s="243" t="s">
        <v>266</v>
      </c>
    </row>
    <row r="89" spans="1:58" ht="120" x14ac:dyDescent="0.25">
      <c r="A89" s="206" t="s">
        <v>133</v>
      </c>
      <c r="B89" s="205" t="s">
        <v>132</v>
      </c>
      <c r="C89" s="204" t="s">
        <v>131</v>
      </c>
      <c r="D89" s="203" t="s">
        <v>130</v>
      </c>
      <c r="E89" s="202" t="s">
        <v>129</v>
      </c>
      <c r="F89" s="201" t="s">
        <v>128</v>
      </c>
      <c r="G89" s="199" t="s">
        <v>95</v>
      </c>
      <c r="H89" s="199" t="s">
        <v>177</v>
      </c>
      <c r="I89" s="199" t="s">
        <v>320</v>
      </c>
      <c r="J89" s="199" t="s">
        <v>320</v>
      </c>
      <c r="K89" s="203" t="s">
        <v>176</v>
      </c>
      <c r="L89" s="199" t="s">
        <v>120</v>
      </c>
      <c r="M89" s="199" t="s">
        <v>643</v>
      </c>
      <c r="N89" s="199">
        <v>1</v>
      </c>
      <c r="O89" s="182">
        <f>Tabla1[[#This Row],[Avance Acumulado númerico o Porcentaje de la Actividad]]/Tabla1[[#This Row],[Meta 2022
 de la Actividad ó Meta anual]]</f>
        <v>1</v>
      </c>
      <c r="P89" s="220">
        <v>5.0000000000000001E-3</v>
      </c>
      <c r="Q89" s="181">
        <f>Tabla1[[#This Row],[Peso Porcentual de la Actividad en relación con la Meta ]]/Tabla1[[#This Row],[Avance Porcentual Acumulado (Indicador)]]</f>
        <v>5.0000000000000001E-3</v>
      </c>
      <c r="R89" s="199" t="s">
        <v>166</v>
      </c>
      <c r="S89" s="219">
        <v>25105147</v>
      </c>
      <c r="T89" s="199" t="s">
        <v>122</v>
      </c>
      <c r="U89" s="179" t="s">
        <v>121</v>
      </c>
      <c r="V89" s="179">
        <f>Tabla1[[#This Row],[Avance númerico o porcentual mes julio]]</f>
        <v>1</v>
      </c>
      <c r="W89" s="179"/>
      <c r="X89" s="179"/>
      <c r="Y89" s="179"/>
      <c r="Z89" s="189"/>
      <c r="AA89" s="189"/>
      <c r="AB89" s="189"/>
      <c r="AC89" s="189"/>
      <c r="AD89" s="189"/>
      <c r="AE89" s="189"/>
      <c r="AF89" s="192"/>
      <c r="AG89" s="192"/>
      <c r="AH89" s="192"/>
      <c r="AI89" s="189"/>
      <c r="AJ89" s="189"/>
      <c r="AK89" s="189"/>
      <c r="AL89" s="192" t="s">
        <v>116</v>
      </c>
      <c r="AM89" s="192"/>
      <c r="AN89" s="192"/>
      <c r="AO89" s="192" t="s">
        <v>642</v>
      </c>
      <c r="AP89" s="192">
        <v>1</v>
      </c>
      <c r="AQ89" s="192" t="s">
        <v>641</v>
      </c>
      <c r="AR89" s="192" t="s">
        <v>143</v>
      </c>
      <c r="AS89" s="192">
        <v>0</v>
      </c>
      <c r="AT89" s="189"/>
      <c r="AU89" s="192" t="s">
        <v>143</v>
      </c>
      <c r="AV89" s="192">
        <v>0</v>
      </c>
      <c r="AW89" s="192"/>
      <c r="AX89" s="192" t="s">
        <v>143</v>
      </c>
      <c r="AY89" s="192">
        <v>0</v>
      </c>
      <c r="AZ89" s="192"/>
      <c r="BA89" s="192" t="s">
        <v>143</v>
      </c>
      <c r="BB89" s="192">
        <v>0</v>
      </c>
      <c r="BC89" s="192"/>
      <c r="BD89" s="192" t="s">
        <v>143</v>
      </c>
      <c r="BE89" s="192">
        <v>0</v>
      </c>
      <c r="BF89" s="192"/>
    </row>
    <row r="90" spans="1:58" ht="120" x14ac:dyDescent="0.25">
      <c r="A90" s="206" t="s">
        <v>133</v>
      </c>
      <c r="B90" s="205" t="s">
        <v>132</v>
      </c>
      <c r="C90" s="204" t="s">
        <v>131</v>
      </c>
      <c r="D90" s="203" t="s">
        <v>130</v>
      </c>
      <c r="E90" s="202" t="s">
        <v>129</v>
      </c>
      <c r="F90" s="201" t="s">
        <v>128</v>
      </c>
      <c r="G90" s="199" t="s">
        <v>95</v>
      </c>
      <c r="H90" s="199" t="s">
        <v>177</v>
      </c>
      <c r="I90" s="199" t="s">
        <v>320</v>
      </c>
      <c r="J90" s="199" t="s">
        <v>320</v>
      </c>
      <c r="K90" s="203" t="s">
        <v>176</v>
      </c>
      <c r="L90" s="199" t="s">
        <v>120</v>
      </c>
      <c r="M90" s="199" t="s">
        <v>640</v>
      </c>
      <c r="N90" s="199">
        <v>1</v>
      </c>
      <c r="O90" s="182">
        <f>Tabla1[[#This Row],[Avance Acumulado númerico o Porcentaje de la Actividad]]/Tabla1[[#This Row],[Meta 2022
 de la Actividad ó Meta anual]]</f>
        <v>1</v>
      </c>
      <c r="P90" s="220">
        <v>5.0000000000000001E-3</v>
      </c>
      <c r="Q90" s="181">
        <f>Tabla1[[#This Row],[Peso Porcentual de la Actividad en relación con la Meta ]]/Tabla1[[#This Row],[Avance Porcentual Acumulado (Indicador)]]</f>
        <v>5.0000000000000001E-3</v>
      </c>
      <c r="R90" s="199" t="s">
        <v>166</v>
      </c>
      <c r="S90" s="219"/>
      <c r="T90" s="199" t="s">
        <v>122</v>
      </c>
      <c r="U90" s="179" t="s">
        <v>121</v>
      </c>
      <c r="V90" s="179">
        <f>Tabla1[[#This Row],[Avance númerico o porcentual mes julio]]</f>
        <v>1</v>
      </c>
      <c r="W90" s="179"/>
      <c r="X90" s="179"/>
      <c r="Y90" s="179"/>
      <c r="Z90" s="189"/>
      <c r="AA90" s="189"/>
      <c r="AB90" s="189"/>
      <c r="AC90" s="189"/>
      <c r="AD90" s="189"/>
      <c r="AE90" s="189"/>
      <c r="AF90" s="192"/>
      <c r="AG90" s="192"/>
      <c r="AH90" s="192"/>
      <c r="AI90" s="189"/>
      <c r="AJ90" s="189"/>
      <c r="AK90" s="189"/>
      <c r="AL90" s="192" t="s">
        <v>116</v>
      </c>
      <c r="AM90" s="192"/>
      <c r="AN90" s="192"/>
      <c r="AO90" s="192" t="s">
        <v>639</v>
      </c>
      <c r="AP90" s="192">
        <v>1</v>
      </c>
      <c r="AQ90" s="192" t="s">
        <v>638</v>
      </c>
      <c r="AR90" s="192" t="s">
        <v>143</v>
      </c>
      <c r="AS90" s="192">
        <v>0</v>
      </c>
      <c r="AT90" s="189"/>
      <c r="AU90" s="192" t="s">
        <v>143</v>
      </c>
      <c r="AV90" s="192">
        <v>0</v>
      </c>
      <c r="AW90" s="192"/>
      <c r="AX90" s="192" t="s">
        <v>143</v>
      </c>
      <c r="AY90" s="192">
        <v>0</v>
      </c>
      <c r="AZ90" s="192"/>
      <c r="BA90" s="192" t="s">
        <v>143</v>
      </c>
      <c r="BB90" s="192">
        <v>0</v>
      </c>
      <c r="BC90" s="192"/>
      <c r="BD90" s="192" t="s">
        <v>143</v>
      </c>
      <c r="BE90" s="192">
        <v>0</v>
      </c>
      <c r="BF90" s="192"/>
    </row>
    <row r="91" spans="1:58" ht="120" x14ac:dyDescent="0.25">
      <c r="A91" s="206" t="s">
        <v>133</v>
      </c>
      <c r="B91" s="205" t="s">
        <v>132</v>
      </c>
      <c r="C91" s="204" t="s">
        <v>131</v>
      </c>
      <c r="D91" s="203" t="s">
        <v>130</v>
      </c>
      <c r="E91" s="202" t="s">
        <v>129</v>
      </c>
      <c r="F91" s="201" t="s">
        <v>128</v>
      </c>
      <c r="G91" s="199" t="s">
        <v>95</v>
      </c>
      <c r="H91" s="199" t="s">
        <v>177</v>
      </c>
      <c r="I91" s="199" t="s">
        <v>320</v>
      </c>
      <c r="J91" s="199" t="s">
        <v>320</v>
      </c>
      <c r="K91" s="203" t="s">
        <v>176</v>
      </c>
      <c r="L91" s="199" t="s">
        <v>120</v>
      </c>
      <c r="M91" s="199" t="s">
        <v>637</v>
      </c>
      <c r="N91" s="199">
        <v>1</v>
      </c>
      <c r="O91" s="182">
        <f>Tabla1[[#This Row],[Avance Acumulado númerico o Porcentaje de la Actividad]]/Tabla1[[#This Row],[Meta 2022
 de la Actividad ó Meta anual]]</f>
        <v>1</v>
      </c>
      <c r="P91" s="220">
        <v>5.0000000000000001E-3</v>
      </c>
      <c r="Q91" s="181">
        <f>Tabla1[[#This Row],[Peso Porcentual de la Actividad en relación con la Meta ]]/Tabla1[[#This Row],[Avance Porcentual Acumulado (Indicador)]]</f>
        <v>5.0000000000000001E-3</v>
      </c>
      <c r="R91" s="199" t="s">
        <v>166</v>
      </c>
      <c r="S91" s="219"/>
      <c r="T91" s="199" t="s">
        <v>122</v>
      </c>
      <c r="U91" s="179" t="s">
        <v>121</v>
      </c>
      <c r="V91" s="179">
        <f>Tabla1[[#This Row],[Avance númerico o porcentual mes julio]]</f>
        <v>1</v>
      </c>
      <c r="W91" s="179"/>
      <c r="X91" s="179"/>
      <c r="Y91" s="179"/>
      <c r="Z91" s="189"/>
      <c r="AA91" s="189"/>
      <c r="AB91" s="189"/>
      <c r="AC91" s="189"/>
      <c r="AD91" s="189"/>
      <c r="AE91" s="189"/>
      <c r="AF91" s="192"/>
      <c r="AG91" s="192"/>
      <c r="AH91" s="192"/>
      <c r="AI91" s="189"/>
      <c r="AJ91" s="189"/>
      <c r="AK91" s="189"/>
      <c r="AL91" s="192" t="s">
        <v>116</v>
      </c>
      <c r="AM91" s="192"/>
      <c r="AN91" s="192"/>
      <c r="AO91" s="192" t="s">
        <v>636</v>
      </c>
      <c r="AP91" s="192">
        <v>1</v>
      </c>
      <c r="AQ91" s="192" t="s">
        <v>635</v>
      </c>
      <c r="AR91" s="192" t="s">
        <v>143</v>
      </c>
      <c r="AS91" s="192">
        <v>0</v>
      </c>
      <c r="AT91" s="189"/>
      <c r="AU91" s="192" t="s">
        <v>143</v>
      </c>
      <c r="AV91" s="192">
        <v>0</v>
      </c>
      <c r="AW91" s="192"/>
      <c r="AX91" s="192" t="s">
        <v>143</v>
      </c>
      <c r="AY91" s="192">
        <v>0</v>
      </c>
      <c r="AZ91" s="192"/>
      <c r="BA91" s="192" t="s">
        <v>143</v>
      </c>
      <c r="BB91" s="192">
        <v>0</v>
      </c>
      <c r="BC91" s="192"/>
      <c r="BD91" s="192" t="s">
        <v>143</v>
      </c>
      <c r="BE91" s="192">
        <v>0</v>
      </c>
      <c r="BF91" s="192"/>
    </row>
    <row r="92" spans="1:58" ht="409.5" x14ac:dyDescent="0.25">
      <c r="A92" s="206" t="s">
        <v>133</v>
      </c>
      <c r="B92" s="205" t="s">
        <v>132</v>
      </c>
      <c r="C92" s="204" t="s">
        <v>131</v>
      </c>
      <c r="D92" s="203" t="s">
        <v>130</v>
      </c>
      <c r="E92" s="202" t="s">
        <v>129</v>
      </c>
      <c r="F92" s="201" t="s">
        <v>128</v>
      </c>
      <c r="G92" s="199" t="s">
        <v>95</v>
      </c>
      <c r="H92" s="199" t="s">
        <v>177</v>
      </c>
      <c r="I92" s="199" t="s">
        <v>320</v>
      </c>
      <c r="J92" s="199" t="s">
        <v>320</v>
      </c>
      <c r="K92" s="203" t="s">
        <v>176</v>
      </c>
      <c r="L92" s="199" t="s">
        <v>120</v>
      </c>
      <c r="M92" s="199" t="s">
        <v>634</v>
      </c>
      <c r="N92" s="182">
        <v>1</v>
      </c>
      <c r="O92" s="182">
        <f>Tabla1[[#This Row],[Avance Acumulado númerico o Porcentaje de la Actividad]]/Tabla1[[#This Row],[Meta 2022
 de la Actividad ó Meta anual]]</f>
        <v>0.42</v>
      </c>
      <c r="P92" s="220">
        <v>5.0000000000000001E-3</v>
      </c>
      <c r="Q92" s="181">
        <f>Tabla1[[#This Row],[Peso Porcentual de la Actividad en relación con la Meta ]]/Tabla1[[#This Row],[Avance Porcentual Acumulado (Indicador)]]</f>
        <v>1.1904761904761906E-2</v>
      </c>
      <c r="R92" s="199" t="s">
        <v>174</v>
      </c>
      <c r="S92" s="219"/>
      <c r="T92" s="199" t="s">
        <v>140</v>
      </c>
      <c r="U92" s="209" t="s">
        <v>173</v>
      </c>
      <c r="V92" s="210">
        <f>Tabla1[[#This Row],[Avance númerico o porcentual mes noviembre]]+Tabla1[[#This Row],[Avance númerico o porcentual mes diciembre]]</f>
        <v>0.42</v>
      </c>
      <c r="W92" s="179"/>
      <c r="X92" s="179"/>
      <c r="Y92" s="179"/>
      <c r="Z92" s="189"/>
      <c r="AA92" s="189"/>
      <c r="AB92" s="189"/>
      <c r="AC92" s="189"/>
      <c r="AD92" s="189"/>
      <c r="AE92" s="189"/>
      <c r="AF92" s="192" t="s">
        <v>633</v>
      </c>
      <c r="AG92" s="224">
        <v>0.33</v>
      </c>
      <c r="AH92" s="192" t="s">
        <v>632</v>
      </c>
      <c r="AI92" s="189"/>
      <c r="AJ92" s="244"/>
      <c r="AK92" s="189"/>
      <c r="AL92" s="192" t="s">
        <v>361</v>
      </c>
      <c r="AM92" s="224">
        <v>0</v>
      </c>
      <c r="AN92" s="192"/>
      <c r="AO92" s="192" t="s">
        <v>361</v>
      </c>
      <c r="AP92" s="224">
        <v>0.43</v>
      </c>
      <c r="AQ92" s="192" t="s">
        <v>361</v>
      </c>
      <c r="AR92" s="192" t="s">
        <v>361</v>
      </c>
      <c r="AS92" s="224">
        <v>0.43</v>
      </c>
      <c r="AT92" s="192" t="s">
        <v>361</v>
      </c>
      <c r="AU92" s="192" t="s">
        <v>361</v>
      </c>
      <c r="AV92" s="224">
        <v>0.43</v>
      </c>
      <c r="AW92" s="192" t="s">
        <v>361</v>
      </c>
      <c r="AX92" s="192" t="s">
        <v>361</v>
      </c>
      <c r="AY92" s="224">
        <v>0.43</v>
      </c>
      <c r="AZ92" s="192" t="s">
        <v>361</v>
      </c>
      <c r="BA92" s="192" t="s">
        <v>361</v>
      </c>
      <c r="BB92" s="224">
        <v>0</v>
      </c>
      <c r="BC92" s="192" t="s">
        <v>361</v>
      </c>
      <c r="BD92" s="192" t="s">
        <v>361</v>
      </c>
      <c r="BE92" s="224">
        <v>0.42</v>
      </c>
      <c r="BF92" s="192" t="s">
        <v>361</v>
      </c>
    </row>
    <row r="93" spans="1:58" ht="120" x14ac:dyDescent="0.25">
      <c r="A93" s="206" t="s">
        <v>133</v>
      </c>
      <c r="B93" s="205" t="s">
        <v>132</v>
      </c>
      <c r="C93" s="204" t="s">
        <v>131</v>
      </c>
      <c r="D93" s="203" t="s">
        <v>130</v>
      </c>
      <c r="E93" s="202" t="s">
        <v>129</v>
      </c>
      <c r="F93" s="201" t="s">
        <v>128</v>
      </c>
      <c r="G93" s="199" t="s">
        <v>95</v>
      </c>
      <c r="H93" s="199" t="s">
        <v>177</v>
      </c>
      <c r="I93" s="199" t="s">
        <v>609</v>
      </c>
      <c r="J93" s="199" t="s">
        <v>609</v>
      </c>
      <c r="K93" s="203" t="s">
        <v>176</v>
      </c>
      <c r="L93" s="199" t="s">
        <v>120</v>
      </c>
      <c r="M93" s="199" t="s">
        <v>631</v>
      </c>
      <c r="N93" s="199">
        <v>1</v>
      </c>
      <c r="O93" s="182">
        <f>Tabla1[[#This Row],[Avance Acumulado númerico o Porcentaje de la Actividad]]/Tabla1[[#This Row],[Meta 2022
 de la Actividad ó Meta anual]]</f>
        <v>1</v>
      </c>
      <c r="P93" s="220">
        <v>5.0000000000000001E-3</v>
      </c>
      <c r="Q93" s="181">
        <f>Tabla1[[#This Row],[Peso Porcentual de la Actividad en relación con la Meta ]]/Tabla1[[#This Row],[Avance Porcentual Acumulado (Indicador)]]</f>
        <v>5.0000000000000001E-3</v>
      </c>
      <c r="R93" s="199" t="s">
        <v>630</v>
      </c>
      <c r="S93" s="219"/>
      <c r="T93" s="199" t="s">
        <v>140</v>
      </c>
      <c r="U93" s="209" t="s">
        <v>430</v>
      </c>
      <c r="V93" s="179">
        <f>Tabla1[[#This Row],[Avance númerico o porcentual mes enero]]+Tabla1[[#This Row],[Avance númerico o porcentual mes julio]]</f>
        <v>1</v>
      </c>
      <c r="W93" s="179" t="s">
        <v>629</v>
      </c>
      <c r="X93" s="179">
        <v>0</v>
      </c>
      <c r="Y93" s="179"/>
      <c r="Z93" s="189"/>
      <c r="AA93" s="189"/>
      <c r="AB93" s="189"/>
      <c r="AC93" s="189"/>
      <c r="AD93" s="189"/>
      <c r="AE93" s="189"/>
      <c r="AF93" s="192" t="s">
        <v>628</v>
      </c>
      <c r="AG93" s="192">
        <v>0</v>
      </c>
      <c r="AH93" s="192"/>
      <c r="AI93" s="189"/>
      <c r="AJ93" s="189"/>
      <c r="AK93" s="189"/>
      <c r="AL93" s="192" t="s">
        <v>627</v>
      </c>
      <c r="AM93" s="192"/>
      <c r="AN93" s="192"/>
      <c r="AO93" s="192" t="s">
        <v>626</v>
      </c>
      <c r="AP93" s="192">
        <v>1</v>
      </c>
      <c r="AQ93" s="217" t="s">
        <v>625</v>
      </c>
      <c r="AR93" s="192" t="s">
        <v>143</v>
      </c>
      <c r="AS93" s="192">
        <v>0</v>
      </c>
      <c r="AT93" s="217" t="s">
        <v>625</v>
      </c>
      <c r="AU93" s="192" t="s">
        <v>143</v>
      </c>
      <c r="AV93" s="192">
        <v>0</v>
      </c>
      <c r="AW93" s="217" t="s">
        <v>625</v>
      </c>
      <c r="AX93" s="192" t="s">
        <v>143</v>
      </c>
      <c r="AY93" s="192">
        <v>0</v>
      </c>
      <c r="AZ93" s="217" t="s">
        <v>625</v>
      </c>
      <c r="BA93" s="192" t="s">
        <v>143</v>
      </c>
      <c r="BB93" s="192">
        <v>0</v>
      </c>
      <c r="BC93" s="217" t="s">
        <v>625</v>
      </c>
      <c r="BD93" s="192" t="s">
        <v>143</v>
      </c>
      <c r="BE93" s="192">
        <v>0</v>
      </c>
      <c r="BF93" s="217" t="s">
        <v>625</v>
      </c>
    </row>
    <row r="94" spans="1:58" ht="120" x14ac:dyDescent="0.25">
      <c r="A94" s="206" t="s">
        <v>133</v>
      </c>
      <c r="B94" s="205" t="s">
        <v>132</v>
      </c>
      <c r="C94" s="204" t="s">
        <v>131</v>
      </c>
      <c r="D94" s="203" t="s">
        <v>130</v>
      </c>
      <c r="E94" s="202" t="s">
        <v>129</v>
      </c>
      <c r="F94" s="201" t="s">
        <v>128</v>
      </c>
      <c r="G94" s="199" t="s">
        <v>95</v>
      </c>
      <c r="H94" s="199" t="s">
        <v>177</v>
      </c>
      <c r="I94" s="199" t="s">
        <v>609</v>
      </c>
      <c r="J94" s="199" t="s">
        <v>609</v>
      </c>
      <c r="K94" s="203" t="s">
        <v>176</v>
      </c>
      <c r="L94" s="199" t="s">
        <v>120</v>
      </c>
      <c r="M94" s="199" t="s">
        <v>624</v>
      </c>
      <c r="N94" s="199">
        <v>3</v>
      </c>
      <c r="O94" s="182">
        <f>Tabla1[[#This Row],[Avance Acumulado númerico o Porcentaje de la Actividad]]/Tabla1[[#This Row],[Meta 2022
 de la Actividad ó Meta anual]]</f>
        <v>1</v>
      </c>
      <c r="P94" s="220">
        <v>2.5000000000000001E-3</v>
      </c>
      <c r="Q94" s="181">
        <f>Tabla1[[#This Row],[Peso Porcentual de la Actividad en relación con la Meta ]]/Tabla1[[#This Row],[Avance Porcentual Acumulado (Indicador)]]</f>
        <v>2.5000000000000001E-3</v>
      </c>
      <c r="R94" s="199" t="s">
        <v>623</v>
      </c>
      <c r="S94" s="219"/>
      <c r="T94" s="199" t="s">
        <v>251</v>
      </c>
      <c r="U94" s="179" t="s">
        <v>430</v>
      </c>
      <c r="V94" s="179">
        <f>Tabla1[[#This Row],[Avance númerico o porcentual mes enero]]+Tabla1[[#This Row],[Avance númerico o porcentual mes junio]]</f>
        <v>3</v>
      </c>
      <c r="W94" s="179" t="s">
        <v>622</v>
      </c>
      <c r="X94" s="179">
        <v>0</v>
      </c>
      <c r="Y94" s="179"/>
      <c r="Z94" s="189"/>
      <c r="AA94" s="189"/>
      <c r="AB94" s="189"/>
      <c r="AC94" s="189"/>
      <c r="AD94" s="189"/>
      <c r="AE94" s="189"/>
      <c r="AF94" s="192" t="s">
        <v>621</v>
      </c>
      <c r="AG94" s="192"/>
      <c r="AH94" s="192"/>
      <c r="AI94" s="189"/>
      <c r="AJ94" s="189"/>
      <c r="AK94" s="189"/>
      <c r="AL94" s="192" t="s">
        <v>620</v>
      </c>
      <c r="AM94" s="192">
        <v>3</v>
      </c>
      <c r="AN94" s="192" t="s">
        <v>619</v>
      </c>
      <c r="AO94" s="192" t="s">
        <v>143</v>
      </c>
      <c r="AP94" s="192">
        <v>0</v>
      </c>
      <c r="AQ94" s="192" t="s">
        <v>120</v>
      </c>
      <c r="AR94" s="192" t="s">
        <v>143</v>
      </c>
      <c r="AS94" s="192">
        <v>0</v>
      </c>
      <c r="AT94" s="192" t="s">
        <v>120</v>
      </c>
      <c r="AU94" s="192" t="s">
        <v>143</v>
      </c>
      <c r="AV94" s="192">
        <v>0</v>
      </c>
      <c r="AW94" s="192" t="s">
        <v>120</v>
      </c>
      <c r="AX94" s="192" t="s">
        <v>143</v>
      </c>
      <c r="AY94" s="192">
        <v>0</v>
      </c>
      <c r="AZ94" s="192" t="s">
        <v>120</v>
      </c>
      <c r="BA94" s="192" t="s">
        <v>143</v>
      </c>
      <c r="BB94" s="192">
        <v>0</v>
      </c>
      <c r="BC94" s="192" t="s">
        <v>120</v>
      </c>
      <c r="BD94" s="192" t="s">
        <v>143</v>
      </c>
      <c r="BE94" s="192">
        <v>0</v>
      </c>
      <c r="BF94" s="192" t="s">
        <v>120</v>
      </c>
    </row>
    <row r="95" spans="1:58" ht="120" x14ac:dyDescent="0.25">
      <c r="A95" s="206" t="s">
        <v>133</v>
      </c>
      <c r="B95" s="205" t="s">
        <v>132</v>
      </c>
      <c r="C95" s="204" t="s">
        <v>131</v>
      </c>
      <c r="D95" s="203" t="s">
        <v>130</v>
      </c>
      <c r="E95" s="202" t="s">
        <v>129</v>
      </c>
      <c r="F95" s="201" t="s">
        <v>128</v>
      </c>
      <c r="G95" s="199" t="s">
        <v>95</v>
      </c>
      <c r="H95" s="199" t="s">
        <v>177</v>
      </c>
      <c r="I95" s="199" t="s">
        <v>609</v>
      </c>
      <c r="J95" s="199" t="s">
        <v>609</v>
      </c>
      <c r="K95" s="203" t="s">
        <v>176</v>
      </c>
      <c r="L95" s="199" t="s">
        <v>120</v>
      </c>
      <c r="M95" s="199" t="s">
        <v>618</v>
      </c>
      <c r="N95" s="199">
        <v>4</v>
      </c>
      <c r="O95" s="182">
        <f>Tabla1[[#This Row],[Avance Acumulado númerico o Porcentaje de la Actividad]]/Tabla1[[#This Row],[Meta 2022
 de la Actividad ó Meta anual]]</f>
        <v>0.75</v>
      </c>
      <c r="P95" s="220">
        <v>2.5000000000000001E-3</v>
      </c>
      <c r="Q95" s="181">
        <f>Tabla1[[#This Row],[Peso Porcentual de la Actividad en relación con la Meta ]]/Tabla1[[#This Row],[Avance Porcentual Acumulado (Indicador)]]</f>
        <v>3.3333333333333335E-3</v>
      </c>
      <c r="R95" s="199" t="s">
        <v>617</v>
      </c>
      <c r="S95" s="219"/>
      <c r="T95" s="199" t="s">
        <v>251</v>
      </c>
      <c r="U95" s="179" t="s">
        <v>121</v>
      </c>
      <c r="V95" s="179">
        <f>Tabla1[[#This Row],[Avance númerico o porcentual mes enero]]+Tabla1[[#This Row],[Avance númerico o porcentual mes abril]]+Tabla1[[#This Row],[Avance númerico o porcentual mes junio]]+Tabla1[[#This Row],[Avance númerico o porcentual mes noviembre]]</f>
        <v>3</v>
      </c>
      <c r="W95" s="179" t="s">
        <v>616</v>
      </c>
      <c r="X95" s="179">
        <v>0</v>
      </c>
      <c r="Y95" s="179"/>
      <c r="Z95" s="189"/>
      <c r="AA95" s="189"/>
      <c r="AB95" s="189"/>
      <c r="AC95" s="189"/>
      <c r="AD95" s="189"/>
      <c r="AE95" s="189"/>
      <c r="AF95" s="192" t="s">
        <v>615</v>
      </c>
      <c r="AG95" s="192">
        <v>1</v>
      </c>
      <c r="AH95" s="192"/>
      <c r="AI95" s="189"/>
      <c r="AJ95" s="189"/>
      <c r="AK95" s="189"/>
      <c r="AL95" s="192" t="s">
        <v>614</v>
      </c>
      <c r="AM95" s="192">
        <v>1</v>
      </c>
      <c r="AN95" s="192" t="s">
        <v>613</v>
      </c>
      <c r="AO95" s="192" t="s">
        <v>116</v>
      </c>
      <c r="AP95" s="192">
        <v>0</v>
      </c>
      <c r="AQ95" s="192" t="s">
        <v>120</v>
      </c>
      <c r="AR95" s="192" t="s">
        <v>116</v>
      </c>
      <c r="AS95" s="192">
        <v>0</v>
      </c>
      <c r="AT95" s="192" t="s">
        <v>120</v>
      </c>
      <c r="AU95" s="192" t="s">
        <v>116</v>
      </c>
      <c r="AV95" s="192">
        <v>0</v>
      </c>
      <c r="AW95" s="192" t="s">
        <v>120</v>
      </c>
      <c r="AX95" s="192" t="s">
        <v>116</v>
      </c>
      <c r="AY95" s="192">
        <v>0</v>
      </c>
      <c r="AZ95" s="192" t="s">
        <v>120</v>
      </c>
      <c r="BA95" s="192" t="s">
        <v>612</v>
      </c>
      <c r="BB95" s="192">
        <v>1</v>
      </c>
      <c r="BC95" s="192" t="s">
        <v>120</v>
      </c>
      <c r="BD95" s="192" t="s">
        <v>612</v>
      </c>
      <c r="BE95" s="192">
        <v>1</v>
      </c>
      <c r="BF95" s="192" t="s">
        <v>120</v>
      </c>
    </row>
    <row r="96" spans="1:58" ht="120" x14ac:dyDescent="0.25">
      <c r="A96" s="206" t="s">
        <v>133</v>
      </c>
      <c r="B96" s="205" t="s">
        <v>132</v>
      </c>
      <c r="C96" s="204" t="s">
        <v>131</v>
      </c>
      <c r="D96" s="203" t="s">
        <v>130</v>
      </c>
      <c r="E96" s="202" t="s">
        <v>129</v>
      </c>
      <c r="F96" s="201" t="s">
        <v>128</v>
      </c>
      <c r="G96" s="199" t="s">
        <v>95</v>
      </c>
      <c r="H96" s="199" t="s">
        <v>177</v>
      </c>
      <c r="I96" s="199" t="s">
        <v>609</v>
      </c>
      <c r="J96" s="199" t="s">
        <v>609</v>
      </c>
      <c r="K96" s="203" t="s">
        <v>176</v>
      </c>
      <c r="L96" s="199" t="s">
        <v>120</v>
      </c>
      <c r="M96" s="199" t="s">
        <v>611</v>
      </c>
      <c r="N96" s="199">
        <v>1</v>
      </c>
      <c r="O96" s="182">
        <f>Tabla1[[#This Row],[Avance Acumulado númerico o Porcentaje de la Actividad]]/Tabla1[[#This Row],[Meta 2022
 de la Actividad ó Meta anual]]</f>
        <v>1</v>
      </c>
      <c r="P96" s="220">
        <v>5.0000000000000001E-3</v>
      </c>
      <c r="Q96" s="181">
        <f>Tabla1[[#This Row],[Peso Porcentual de la Actividad en relación con la Meta ]]/Tabla1[[#This Row],[Avance Porcentual Acumulado (Indicador)]]</f>
        <v>5.0000000000000001E-3</v>
      </c>
      <c r="R96" s="199" t="s">
        <v>166</v>
      </c>
      <c r="S96" s="219"/>
      <c r="T96" s="199" t="s">
        <v>122</v>
      </c>
      <c r="U96" s="179" t="s">
        <v>121</v>
      </c>
      <c r="V96" s="179">
        <f>Tabla1[[#This Row],[Avance númerico o porcentual mes enero]]+Tabla1[[#This Row],[Avance númerico o porcentual mes diciembre]]</f>
        <v>1</v>
      </c>
      <c r="W96" s="179" t="s">
        <v>120</v>
      </c>
      <c r="X96" s="179">
        <v>0</v>
      </c>
      <c r="Y96" s="179"/>
      <c r="Z96" s="189"/>
      <c r="AA96" s="189"/>
      <c r="AB96" s="189"/>
      <c r="AC96" s="189"/>
      <c r="AD96" s="189"/>
      <c r="AE96" s="189"/>
      <c r="AF96" s="192" t="s">
        <v>607</v>
      </c>
      <c r="AG96" s="192"/>
      <c r="AH96" s="192"/>
      <c r="AI96" s="189"/>
      <c r="AJ96" s="189"/>
      <c r="AK96" s="189"/>
      <c r="AL96" s="207"/>
      <c r="AM96" s="207"/>
      <c r="AN96" s="207"/>
      <c r="AO96" s="192" t="s">
        <v>116</v>
      </c>
      <c r="AP96" s="192">
        <v>0</v>
      </c>
      <c r="AQ96" s="192" t="s">
        <v>120</v>
      </c>
      <c r="AR96" s="192" t="s">
        <v>116</v>
      </c>
      <c r="AS96" s="192">
        <v>0</v>
      </c>
      <c r="AT96" s="192" t="s">
        <v>120</v>
      </c>
      <c r="AU96" s="192" t="s">
        <v>116</v>
      </c>
      <c r="AV96" s="192">
        <v>0</v>
      </c>
      <c r="AW96" s="192" t="s">
        <v>120</v>
      </c>
      <c r="AX96" s="192" t="s">
        <v>116</v>
      </c>
      <c r="AY96" s="192">
        <v>0</v>
      </c>
      <c r="AZ96" s="192" t="s">
        <v>120</v>
      </c>
      <c r="BA96" s="192" t="s">
        <v>116</v>
      </c>
      <c r="BB96" s="192">
        <v>0</v>
      </c>
      <c r="BC96" s="192" t="s">
        <v>120</v>
      </c>
      <c r="BD96" s="192" t="s">
        <v>610</v>
      </c>
      <c r="BE96" s="192">
        <v>1</v>
      </c>
      <c r="BF96" s="192" t="s">
        <v>120</v>
      </c>
    </row>
    <row r="97" spans="1:58" ht="120" x14ac:dyDescent="0.25">
      <c r="A97" s="206" t="s">
        <v>133</v>
      </c>
      <c r="B97" s="205" t="s">
        <v>132</v>
      </c>
      <c r="C97" s="204" t="s">
        <v>131</v>
      </c>
      <c r="D97" s="203" t="s">
        <v>130</v>
      </c>
      <c r="E97" s="202" t="s">
        <v>129</v>
      </c>
      <c r="F97" s="201" t="s">
        <v>128</v>
      </c>
      <c r="G97" s="199" t="s">
        <v>95</v>
      </c>
      <c r="H97" s="199" t="s">
        <v>177</v>
      </c>
      <c r="I97" s="199" t="s">
        <v>609</v>
      </c>
      <c r="J97" s="199" t="s">
        <v>609</v>
      </c>
      <c r="K97" s="203" t="s">
        <v>176</v>
      </c>
      <c r="L97" s="199" t="s">
        <v>120</v>
      </c>
      <c r="M97" s="199" t="s">
        <v>608</v>
      </c>
      <c r="N97" s="199">
        <v>1</v>
      </c>
      <c r="O97" s="182">
        <f>Tabla1[[#This Row],[Avance Acumulado númerico o Porcentaje de la Actividad]]/Tabla1[[#This Row],[Meta 2022
 de la Actividad ó Meta anual]]</f>
        <v>0.75</v>
      </c>
      <c r="P97" s="220">
        <v>5.0000000000000001E-3</v>
      </c>
      <c r="Q97" s="181">
        <f>Tabla1[[#This Row],[Peso Porcentual de la Actividad en relación con la Meta ]]/Tabla1[[#This Row],[Avance Porcentual Acumulado (Indicador)]]</f>
        <v>6.6666666666666671E-3</v>
      </c>
      <c r="R97" s="199" t="s">
        <v>174</v>
      </c>
      <c r="S97" s="219"/>
      <c r="T97" s="199" t="s">
        <v>140</v>
      </c>
      <c r="U97" s="209" t="s">
        <v>173</v>
      </c>
      <c r="V97" s="210">
        <f>Tabla1[[#This Row],[Avance númerico o porcentual mes diciembre]]</f>
        <v>0.75</v>
      </c>
      <c r="W97" s="179" t="s">
        <v>120</v>
      </c>
      <c r="X97" s="179">
        <v>0</v>
      </c>
      <c r="Y97" s="179"/>
      <c r="Z97" s="189"/>
      <c r="AA97" s="189"/>
      <c r="AB97" s="189"/>
      <c r="AC97" s="189"/>
      <c r="AD97" s="189"/>
      <c r="AE97" s="189"/>
      <c r="AF97" s="192" t="s">
        <v>607</v>
      </c>
      <c r="AG97" s="192"/>
      <c r="AH97" s="192"/>
      <c r="AI97" s="189"/>
      <c r="AJ97" s="189"/>
      <c r="AK97" s="189"/>
      <c r="AL97" s="192" t="s">
        <v>361</v>
      </c>
      <c r="AM97" s="224">
        <v>0.5</v>
      </c>
      <c r="AN97" s="192" t="s">
        <v>361</v>
      </c>
      <c r="AO97" s="192" t="s">
        <v>361</v>
      </c>
      <c r="AP97" s="224">
        <v>0.5</v>
      </c>
      <c r="AQ97" s="192" t="s">
        <v>361</v>
      </c>
      <c r="AR97" s="192" t="s">
        <v>361</v>
      </c>
      <c r="AS97" s="224">
        <v>0.5</v>
      </c>
      <c r="AT97" s="192" t="s">
        <v>361</v>
      </c>
      <c r="AU97" s="192" t="s">
        <v>361</v>
      </c>
      <c r="AV97" s="224">
        <v>0.5</v>
      </c>
      <c r="AW97" s="192" t="s">
        <v>361</v>
      </c>
      <c r="AX97" s="192" t="s">
        <v>361</v>
      </c>
      <c r="AY97" s="224">
        <v>0.5</v>
      </c>
      <c r="AZ97" s="192" t="s">
        <v>361</v>
      </c>
      <c r="BA97" s="192" t="s">
        <v>361</v>
      </c>
      <c r="BB97" s="224">
        <v>0.5</v>
      </c>
      <c r="BC97" s="192" t="s">
        <v>361</v>
      </c>
      <c r="BD97" s="192" t="s">
        <v>361</v>
      </c>
      <c r="BE97" s="224">
        <v>0.75</v>
      </c>
      <c r="BF97" s="192" t="s">
        <v>361</v>
      </c>
    </row>
    <row r="98" spans="1:58" ht="120" x14ac:dyDescent="0.25">
      <c r="A98" s="206" t="s">
        <v>133</v>
      </c>
      <c r="B98" s="205" t="s">
        <v>132</v>
      </c>
      <c r="C98" s="204" t="s">
        <v>131</v>
      </c>
      <c r="D98" s="203" t="s">
        <v>130</v>
      </c>
      <c r="E98" s="202" t="s">
        <v>129</v>
      </c>
      <c r="F98" s="201" t="s">
        <v>128</v>
      </c>
      <c r="G98" s="199" t="s">
        <v>95</v>
      </c>
      <c r="H98" s="199" t="s">
        <v>177</v>
      </c>
      <c r="I98" s="199" t="s">
        <v>495</v>
      </c>
      <c r="J98" s="199" t="s">
        <v>495</v>
      </c>
      <c r="K98" s="203" t="s">
        <v>176</v>
      </c>
      <c r="L98" s="199" t="s">
        <v>120</v>
      </c>
      <c r="M98" s="199" t="s">
        <v>606</v>
      </c>
      <c r="N98" s="199">
        <v>1</v>
      </c>
      <c r="O98" s="182">
        <f>Tabla1[[#This Row],[Avance Acumulado númerico o Porcentaje de la Actividad]]/Tabla1[[#This Row],[Meta 2022
 de la Actividad ó Meta anual]]</f>
        <v>1</v>
      </c>
      <c r="P98" s="220">
        <v>5.0000000000000001E-3</v>
      </c>
      <c r="Q98" s="181">
        <f>Tabla1[[#This Row],[Peso Porcentual de la Actividad en relación con la Meta ]]/Tabla1[[#This Row],[Avance Porcentual Acumulado (Indicador)]]</f>
        <v>5.0000000000000001E-3</v>
      </c>
      <c r="R98" s="199" t="s">
        <v>605</v>
      </c>
      <c r="S98" s="219"/>
      <c r="T98" s="199" t="s">
        <v>485</v>
      </c>
      <c r="U98" s="179" t="s">
        <v>484</v>
      </c>
      <c r="V98" s="179">
        <f>Tabla1[[#This Row],[Avance númerico o porcentual mes enero]]</f>
        <v>1</v>
      </c>
      <c r="W98" s="179" t="s">
        <v>604</v>
      </c>
      <c r="X98" s="192">
        <v>1</v>
      </c>
      <c r="Y98" s="217" t="s">
        <v>266</v>
      </c>
      <c r="Z98" s="192" t="s">
        <v>143</v>
      </c>
      <c r="AA98" s="192">
        <v>0</v>
      </c>
      <c r="AB98" s="192" t="s">
        <v>120</v>
      </c>
      <c r="AC98" s="192" t="s">
        <v>143</v>
      </c>
      <c r="AD98" s="192">
        <v>0</v>
      </c>
      <c r="AE98" s="192" t="s">
        <v>120</v>
      </c>
      <c r="AF98" s="179" t="s">
        <v>143</v>
      </c>
      <c r="AG98" s="179">
        <v>0</v>
      </c>
      <c r="AH98" s="179" t="s">
        <v>120</v>
      </c>
      <c r="AI98" s="192" t="s">
        <v>143</v>
      </c>
      <c r="AJ98" s="192">
        <v>0</v>
      </c>
      <c r="AK98" s="192" t="s">
        <v>120</v>
      </c>
      <c r="AL98" s="192" t="s">
        <v>143</v>
      </c>
      <c r="AM98" s="192">
        <v>0</v>
      </c>
      <c r="AN98" s="192" t="s">
        <v>120</v>
      </c>
      <c r="AO98" s="192" t="s">
        <v>143</v>
      </c>
      <c r="AP98" s="192">
        <v>0</v>
      </c>
      <c r="AQ98" s="192" t="s">
        <v>120</v>
      </c>
      <c r="AR98" s="192" t="s">
        <v>143</v>
      </c>
      <c r="AS98" s="192">
        <v>0</v>
      </c>
      <c r="AT98" s="192" t="s">
        <v>120</v>
      </c>
      <c r="AU98" s="192" t="s">
        <v>143</v>
      </c>
      <c r="AV98" s="192">
        <v>0</v>
      </c>
      <c r="AW98" s="192" t="s">
        <v>120</v>
      </c>
      <c r="AX98" s="192" t="s">
        <v>143</v>
      </c>
      <c r="AY98" s="192">
        <v>0</v>
      </c>
      <c r="AZ98" s="192" t="s">
        <v>120</v>
      </c>
      <c r="BA98" s="192" t="s">
        <v>143</v>
      </c>
      <c r="BB98" s="192">
        <v>0</v>
      </c>
      <c r="BC98" s="192" t="s">
        <v>120</v>
      </c>
      <c r="BD98" s="192" t="s">
        <v>143</v>
      </c>
      <c r="BE98" s="192">
        <v>0</v>
      </c>
      <c r="BF98" s="192" t="s">
        <v>120</v>
      </c>
    </row>
    <row r="99" spans="1:58" ht="120" x14ac:dyDescent="0.25">
      <c r="A99" s="206" t="s">
        <v>133</v>
      </c>
      <c r="B99" s="205" t="s">
        <v>132</v>
      </c>
      <c r="C99" s="204" t="s">
        <v>131</v>
      </c>
      <c r="D99" s="203" t="s">
        <v>130</v>
      </c>
      <c r="E99" s="202" t="s">
        <v>129</v>
      </c>
      <c r="F99" s="201" t="s">
        <v>128</v>
      </c>
      <c r="G99" s="199" t="s">
        <v>95</v>
      </c>
      <c r="H99" s="199" t="s">
        <v>177</v>
      </c>
      <c r="I99" s="199" t="s">
        <v>495</v>
      </c>
      <c r="J99" s="199" t="s">
        <v>495</v>
      </c>
      <c r="K99" s="203" t="s">
        <v>176</v>
      </c>
      <c r="L99" s="199" t="s">
        <v>120</v>
      </c>
      <c r="M99" s="199" t="s">
        <v>603</v>
      </c>
      <c r="N99" s="199">
        <v>3</v>
      </c>
      <c r="O99" s="182">
        <f>Tabla1[[#This Row],[Avance Acumulado númerico o Porcentaje de la Actividad]]/Tabla1[[#This Row],[Meta 2022
 de la Actividad ó Meta anual]]</f>
        <v>1</v>
      </c>
      <c r="P99" s="220">
        <v>5.0000000000000001E-3</v>
      </c>
      <c r="Q99" s="181">
        <f>Tabla1[[#This Row],[Peso Porcentual de la Actividad en relación con la Meta ]]/Tabla1[[#This Row],[Avance Porcentual Acumulado (Indicador)]]</f>
        <v>5.0000000000000001E-3</v>
      </c>
      <c r="R99" s="199" t="s">
        <v>602</v>
      </c>
      <c r="S99" s="219"/>
      <c r="T99" s="199" t="s">
        <v>601</v>
      </c>
      <c r="U99" s="179" t="s">
        <v>121</v>
      </c>
      <c r="V99" s="179">
        <f>Tabla1[[#This Row],[Avance númerico o porcentual mes enero]]+Tabla1[[#This Row],[Avance númerico o porcentual mes mayo]]+Tabla1[[#This Row],[Avance númerico o porcentual mes agosto]]+Tabla1[[#This Row],[Avance númerico o porcentual mes diciembre]]</f>
        <v>3</v>
      </c>
      <c r="W99" s="179" t="s">
        <v>600</v>
      </c>
      <c r="X99" s="179">
        <v>0</v>
      </c>
      <c r="Y99" s="179"/>
      <c r="Z99" s="179" t="s">
        <v>600</v>
      </c>
      <c r="AA99" s="192">
        <v>0</v>
      </c>
      <c r="AB99" s="192"/>
      <c r="AC99" s="192" t="s">
        <v>600</v>
      </c>
      <c r="AD99" s="192">
        <v>0</v>
      </c>
      <c r="AE99" s="192"/>
      <c r="AF99" s="179" t="s">
        <v>599</v>
      </c>
      <c r="AG99" s="179">
        <v>0</v>
      </c>
      <c r="AH99" s="179"/>
      <c r="AI99" s="192" t="s">
        <v>598</v>
      </c>
      <c r="AJ99" s="192">
        <v>1</v>
      </c>
      <c r="AK99" s="217" t="s">
        <v>266</v>
      </c>
      <c r="AL99" s="192" t="s">
        <v>597</v>
      </c>
      <c r="AM99" s="192">
        <v>0</v>
      </c>
      <c r="AN99" s="217" t="s">
        <v>266</v>
      </c>
      <c r="AO99" s="192" t="s">
        <v>597</v>
      </c>
      <c r="AP99" s="192">
        <v>0</v>
      </c>
      <c r="AQ99" s="217" t="s">
        <v>266</v>
      </c>
      <c r="AR99" s="192" t="s">
        <v>596</v>
      </c>
      <c r="AS99" s="192">
        <v>1</v>
      </c>
      <c r="AT99" s="217" t="s">
        <v>266</v>
      </c>
      <c r="AU99" s="192" t="s">
        <v>595</v>
      </c>
      <c r="AV99" s="192">
        <v>0</v>
      </c>
      <c r="AW99" s="217" t="s">
        <v>266</v>
      </c>
      <c r="AX99" s="192" t="s">
        <v>595</v>
      </c>
      <c r="AY99" s="192">
        <v>0</v>
      </c>
      <c r="AZ99" s="217" t="s">
        <v>266</v>
      </c>
      <c r="BA99" s="192" t="s">
        <v>595</v>
      </c>
      <c r="BB99" s="192">
        <v>0</v>
      </c>
      <c r="BC99" s="217" t="s">
        <v>266</v>
      </c>
      <c r="BD99" s="192" t="s">
        <v>594</v>
      </c>
      <c r="BE99" s="192">
        <v>1</v>
      </c>
      <c r="BF99" s="217" t="s">
        <v>266</v>
      </c>
    </row>
    <row r="100" spans="1:58" ht="120" x14ac:dyDescent="0.25">
      <c r="A100" s="206" t="s">
        <v>133</v>
      </c>
      <c r="B100" s="205" t="s">
        <v>132</v>
      </c>
      <c r="C100" s="204" t="s">
        <v>131</v>
      </c>
      <c r="D100" s="203" t="s">
        <v>130</v>
      </c>
      <c r="E100" s="202" t="s">
        <v>129</v>
      </c>
      <c r="F100" s="201" t="s">
        <v>128</v>
      </c>
      <c r="G100" s="199" t="s">
        <v>95</v>
      </c>
      <c r="H100" s="199" t="s">
        <v>177</v>
      </c>
      <c r="I100" s="199" t="s">
        <v>495</v>
      </c>
      <c r="J100" s="199" t="s">
        <v>495</v>
      </c>
      <c r="K100" s="203" t="s">
        <v>176</v>
      </c>
      <c r="L100" s="199" t="s">
        <v>120</v>
      </c>
      <c r="M100" s="199" t="s">
        <v>593</v>
      </c>
      <c r="N100" s="199">
        <v>1</v>
      </c>
      <c r="O100" s="182">
        <f>Tabla1[[#This Row],[Avance Acumulado númerico o Porcentaje de la Actividad]]/Tabla1[[#This Row],[Meta 2022
 de la Actividad ó Meta anual]]</f>
        <v>1</v>
      </c>
      <c r="P100" s="220">
        <v>5.0000000000000001E-3</v>
      </c>
      <c r="Q100" s="181">
        <f>Tabla1[[#This Row],[Peso Porcentual de la Actividad en relación con la Meta ]]/Tabla1[[#This Row],[Avance Porcentual Acumulado (Indicador)]]</f>
        <v>5.0000000000000001E-3</v>
      </c>
      <c r="R100" s="199" t="s">
        <v>592</v>
      </c>
      <c r="S100" s="219"/>
      <c r="T100" s="199" t="s">
        <v>485</v>
      </c>
      <c r="U100" s="179" t="s">
        <v>484</v>
      </c>
      <c r="V100" s="179">
        <f>Tabla1[[#This Row],[Avance númerico o porcentual mes enero]]</f>
        <v>1</v>
      </c>
      <c r="W100" s="179" t="s">
        <v>591</v>
      </c>
      <c r="X100" s="179">
        <v>1</v>
      </c>
      <c r="Y100" s="217" t="s">
        <v>266</v>
      </c>
      <c r="Z100" s="192" t="s">
        <v>143</v>
      </c>
      <c r="AA100" s="192">
        <v>0</v>
      </c>
      <c r="AB100" s="192" t="s">
        <v>120</v>
      </c>
      <c r="AC100" s="192" t="s">
        <v>143</v>
      </c>
      <c r="AD100" s="192">
        <v>0</v>
      </c>
      <c r="AE100" s="192" t="s">
        <v>120</v>
      </c>
      <c r="AF100" s="179" t="s">
        <v>143</v>
      </c>
      <c r="AG100" s="179">
        <v>0</v>
      </c>
      <c r="AH100" s="179" t="s">
        <v>120</v>
      </c>
      <c r="AI100" s="192" t="s">
        <v>143</v>
      </c>
      <c r="AJ100" s="192">
        <v>0</v>
      </c>
      <c r="AK100" s="192" t="s">
        <v>120</v>
      </c>
      <c r="AL100" s="192" t="s">
        <v>143</v>
      </c>
      <c r="AM100" s="192">
        <v>0</v>
      </c>
      <c r="AN100" s="192" t="s">
        <v>120</v>
      </c>
      <c r="AO100" s="192" t="s">
        <v>143</v>
      </c>
      <c r="AP100" s="192">
        <v>0</v>
      </c>
      <c r="AQ100" s="192" t="s">
        <v>120</v>
      </c>
      <c r="AR100" s="192" t="s">
        <v>143</v>
      </c>
      <c r="AS100" s="192">
        <v>0</v>
      </c>
      <c r="AT100" s="192" t="s">
        <v>120</v>
      </c>
      <c r="AU100" s="192" t="s">
        <v>143</v>
      </c>
      <c r="AV100" s="192">
        <v>0</v>
      </c>
      <c r="AW100" s="192" t="s">
        <v>120</v>
      </c>
      <c r="AX100" s="192" t="s">
        <v>143</v>
      </c>
      <c r="AY100" s="192">
        <v>0</v>
      </c>
      <c r="AZ100" s="192" t="s">
        <v>120</v>
      </c>
      <c r="BA100" s="192" t="s">
        <v>143</v>
      </c>
      <c r="BB100" s="192">
        <v>0</v>
      </c>
      <c r="BC100" s="192" t="s">
        <v>120</v>
      </c>
      <c r="BD100" s="192" t="s">
        <v>143</v>
      </c>
      <c r="BE100" s="192">
        <v>0</v>
      </c>
      <c r="BF100" s="192" t="s">
        <v>120</v>
      </c>
    </row>
    <row r="101" spans="1:58" ht="135" x14ac:dyDescent="0.25">
      <c r="A101" s="206" t="s">
        <v>133</v>
      </c>
      <c r="B101" s="205" t="s">
        <v>132</v>
      </c>
      <c r="C101" s="204" t="s">
        <v>131</v>
      </c>
      <c r="D101" s="203" t="s">
        <v>130</v>
      </c>
      <c r="E101" s="202" t="s">
        <v>129</v>
      </c>
      <c r="F101" s="201" t="s">
        <v>128</v>
      </c>
      <c r="G101" s="199" t="s">
        <v>95</v>
      </c>
      <c r="H101" s="199" t="s">
        <v>177</v>
      </c>
      <c r="I101" s="199" t="s">
        <v>495</v>
      </c>
      <c r="J101" s="199" t="s">
        <v>495</v>
      </c>
      <c r="K101" s="203" t="s">
        <v>176</v>
      </c>
      <c r="L101" s="199" t="s">
        <v>120</v>
      </c>
      <c r="M101" s="199" t="s">
        <v>590</v>
      </c>
      <c r="N101" s="199">
        <v>3</v>
      </c>
      <c r="O101" s="182">
        <f>Tabla1[[#This Row],[Avance Acumulado númerico o Porcentaje de la Actividad]]/Tabla1[[#This Row],[Meta 2022
 de la Actividad ó Meta anual]]</f>
        <v>1</v>
      </c>
      <c r="P101" s="220">
        <v>5.0000000000000001E-3</v>
      </c>
      <c r="Q101" s="181">
        <f>Tabla1[[#This Row],[Peso Porcentual de la Actividad en relación con la Meta ]]/Tabla1[[#This Row],[Avance Porcentual Acumulado (Indicador)]]</f>
        <v>5.0000000000000001E-3</v>
      </c>
      <c r="R101" s="199" t="s">
        <v>589</v>
      </c>
      <c r="S101" s="219"/>
      <c r="T101" s="199" t="s">
        <v>251</v>
      </c>
      <c r="U101" s="179" t="s">
        <v>121</v>
      </c>
      <c r="V101" s="179">
        <f>Tabla1[[#This Row],[Avance númerico o porcentual mes marzo]]+Tabla1[[#This Row],[Avance númerico o porcentual mes septiembre]]+Tabla1[[#This Row],[Avance númerico o porcentual mes diciembre]]</f>
        <v>3</v>
      </c>
      <c r="W101" s="179" t="s">
        <v>584</v>
      </c>
      <c r="X101" s="179">
        <v>0</v>
      </c>
      <c r="Y101" s="179" t="s">
        <v>120</v>
      </c>
      <c r="Z101" s="179" t="s">
        <v>584</v>
      </c>
      <c r="AA101" s="192">
        <v>0</v>
      </c>
      <c r="AB101" s="192" t="s">
        <v>120</v>
      </c>
      <c r="AC101" s="192" t="s">
        <v>588</v>
      </c>
      <c r="AD101" s="192">
        <v>1</v>
      </c>
      <c r="AE101" s="217" t="s">
        <v>587</v>
      </c>
      <c r="AF101" s="179" t="s">
        <v>120</v>
      </c>
      <c r="AG101" s="189"/>
      <c r="AH101" s="215"/>
      <c r="AI101" s="192" t="s">
        <v>586</v>
      </c>
      <c r="AJ101" s="192">
        <v>0</v>
      </c>
      <c r="AK101" s="215"/>
      <c r="AL101" s="192" t="s">
        <v>585</v>
      </c>
      <c r="AM101" s="192">
        <v>0</v>
      </c>
      <c r="AN101" s="216"/>
      <c r="AO101" s="192" t="s">
        <v>585</v>
      </c>
      <c r="AP101" s="192">
        <v>0</v>
      </c>
      <c r="AQ101" s="217"/>
      <c r="AR101" s="179" t="s">
        <v>584</v>
      </c>
      <c r="AS101" s="192">
        <v>0</v>
      </c>
      <c r="AT101" s="215"/>
      <c r="AU101" s="192" t="s">
        <v>583</v>
      </c>
      <c r="AV101" s="192">
        <v>1</v>
      </c>
      <c r="AW101" s="217" t="s">
        <v>580</v>
      </c>
      <c r="AX101" s="192" t="s">
        <v>582</v>
      </c>
      <c r="AY101" s="192">
        <v>0</v>
      </c>
      <c r="AZ101" s="217"/>
      <c r="BA101" s="192" t="s">
        <v>582</v>
      </c>
      <c r="BB101" s="192">
        <v>0</v>
      </c>
      <c r="BC101" s="217"/>
      <c r="BD101" s="192" t="s">
        <v>581</v>
      </c>
      <c r="BE101" s="192">
        <v>1</v>
      </c>
      <c r="BF101" s="217" t="s">
        <v>580</v>
      </c>
    </row>
    <row r="102" spans="1:58" ht="120" x14ac:dyDescent="0.25">
      <c r="A102" s="206" t="s">
        <v>133</v>
      </c>
      <c r="B102" s="205" t="s">
        <v>132</v>
      </c>
      <c r="C102" s="204" t="s">
        <v>131</v>
      </c>
      <c r="D102" s="203" t="s">
        <v>130</v>
      </c>
      <c r="E102" s="202" t="s">
        <v>129</v>
      </c>
      <c r="F102" s="201" t="s">
        <v>128</v>
      </c>
      <c r="G102" s="199" t="s">
        <v>95</v>
      </c>
      <c r="H102" s="199" t="s">
        <v>177</v>
      </c>
      <c r="I102" s="199" t="s">
        <v>495</v>
      </c>
      <c r="J102" s="199" t="s">
        <v>495</v>
      </c>
      <c r="K102" s="203" t="s">
        <v>176</v>
      </c>
      <c r="L102" s="199" t="s">
        <v>120</v>
      </c>
      <c r="M102" s="199" t="s">
        <v>579</v>
      </c>
      <c r="N102" s="199">
        <v>1</v>
      </c>
      <c r="O102" s="182">
        <f>Tabla1[[#This Row],[Avance Acumulado númerico o Porcentaje de la Actividad]]/Tabla1[[#This Row],[Meta 2022
 de la Actividad ó Meta anual]]</f>
        <v>1</v>
      </c>
      <c r="P102" s="220">
        <v>5.0000000000000001E-3</v>
      </c>
      <c r="Q102" s="181">
        <f>Tabla1[[#This Row],[Peso Porcentual de la Actividad en relación con la Meta ]]/Tabla1[[#This Row],[Avance Porcentual Acumulado (Indicador)]]</f>
        <v>5.0000000000000001E-3</v>
      </c>
      <c r="R102" s="199" t="s">
        <v>578</v>
      </c>
      <c r="S102" s="219"/>
      <c r="T102" s="199" t="s">
        <v>485</v>
      </c>
      <c r="U102" s="179" t="s">
        <v>484</v>
      </c>
      <c r="V102" s="179">
        <f>Tabla1[[#This Row],[Avance númerico o porcentual mes enero]]</f>
        <v>1</v>
      </c>
      <c r="W102" s="179" t="s">
        <v>577</v>
      </c>
      <c r="X102" s="179">
        <v>1</v>
      </c>
      <c r="Y102" s="217" t="s">
        <v>266</v>
      </c>
      <c r="Z102" s="192" t="s">
        <v>143</v>
      </c>
      <c r="AA102" s="192">
        <v>0</v>
      </c>
      <c r="AB102" s="192" t="s">
        <v>120</v>
      </c>
      <c r="AC102" s="192" t="s">
        <v>143</v>
      </c>
      <c r="AD102" s="192">
        <v>0</v>
      </c>
      <c r="AE102" s="192" t="s">
        <v>120</v>
      </c>
      <c r="AF102" s="179" t="s">
        <v>143</v>
      </c>
      <c r="AG102" s="179">
        <v>0</v>
      </c>
      <c r="AH102" s="179" t="s">
        <v>120</v>
      </c>
      <c r="AI102" s="192" t="s">
        <v>143</v>
      </c>
      <c r="AJ102" s="192">
        <v>0</v>
      </c>
      <c r="AK102" s="192" t="s">
        <v>120</v>
      </c>
      <c r="AL102" s="192" t="s">
        <v>143</v>
      </c>
      <c r="AM102" s="192">
        <v>0</v>
      </c>
      <c r="AN102" s="192" t="s">
        <v>120</v>
      </c>
      <c r="AO102" s="192" t="s">
        <v>143</v>
      </c>
      <c r="AP102" s="192">
        <v>0</v>
      </c>
      <c r="AQ102" s="192" t="s">
        <v>120</v>
      </c>
      <c r="AR102" s="192" t="s">
        <v>143</v>
      </c>
      <c r="AS102" s="192">
        <v>0</v>
      </c>
      <c r="AT102" s="192" t="s">
        <v>120</v>
      </c>
      <c r="AU102" s="192" t="s">
        <v>143</v>
      </c>
      <c r="AV102" s="192">
        <v>0</v>
      </c>
      <c r="AW102" s="192" t="s">
        <v>120</v>
      </c>
      <c r="AX102" s="192" t="s">
        <v>143</v>
      </c>
      <c r="AY102" s="192">
        <v>0</v>
      </c>
      <c r="AZ102" s="192" t="s">
        <v>120</v>
      </c>
      <c r="BA102" s="192" t="s">
        <v>143</v>
      </c>
      <c r="BB102" s="192">
        <v>0</v>
      </c>
      <c r="BC102" s="192" t="s">
        <v>120</v>
      </c>
      <c r="BD102" s="192" t="s">
        <v>143</v>
      </c>
      <c r="BE102" s="192">
        <v>0</v>
      </c>
      <c r="BF102" s="192" t="s">
        <v>120</v>
      </c>
    </row>
    <row r="103" spans="1:58" ht="120" x14ac:dyDescent="0.25">
      <c r="A103" s="206" t="s">
        <v>133</v>
      </c>
      <c r="B103" s="205" t="s">
        <v>132</v>
      </c>
      <c r="C103" s="204" t="s">
        <v>131</v>
      </c>
      <c r="D103" s="203" t="s">
        <v>130</v>
      </c>
      <c r="E103" s="202" t="s">
        <v>129</v>
      </c>
      <c r="F103" s="201" t="s">
        <v>128</v>
      </c>
      <c r="G103" s="199" t="s">
        <v>95</v>
      </c>
      <c r="H103" s="199" t="s">
        <v>177</v>
      </c>
      <c r="I103" s="199" t="s">
        <v>495</v>
      </c>
      <c r="J103" s="199" t="s">
        <v>495</v>
      </c>
      <c r="K103" s="203" t="s">
        <v>176</v>
      </c>
      <c r="L103" s="199" t="s">
        <v>120</v>
      </c>
      <c r="M103" s="199" t="s">
        <v>576</v>
      </c>
      <c r="N103" s="199">
        <v>4</v>
      </c>
      <c r="O103" s="182">
        <f>Tabla1[[#This Row],[Avance Acumulado númerico o Porcentaje de la Actividad]]/Tabla1[[#This Row],[Meta 2022
 de la Actividad ó Meta anual]]</f>
        <v>1</v>
      </c>
      <c r="P103" s="220">
        <v>5.0000000000000001E-3</v>
      </c>
      <c r="Q103" s="181">
        <f>Tabla1[[#This Row],[Peso Porcentual de la Actividad en relación con la Meta ]]/Tabla1[[#This Row],[Avance Porcentual Acumulado (Indicador)]]</f>
        <v>5.0000000000000001E-3</v>
      </c>
      <c r="R103" s="199" t="s">
        <v>575</v>
      </c>
      <c r="S103" s="219"/>
      <c r="T103" s="199" t="s">
        <v>574</v>
      </c>
      <c r="U103" s="179" t="s">
        <v>121</v>
      </c>
      <c r="V103" s="179">
        <f>Tabla1[[#This Row],[Avance númerico o porcentual mes enero]]+Tabla1[[#This Row],[Avance númerico o porcentual mes marzo]]+Tabla1[[#This Row],[Avance númerico o porcentual mes junio]]+Tabla1[[#This Row],[Avance númerico o porcentual mes septiembre]]+Tabla1[[#This Row],[Avance númerico o porcentual mes diciembre]]</f>
        <v>4</v>
      </c>
      <c r="W103" s="179" t="s">
        <v>573</v>
      </c>
      <c r="X103" s="179">
        <v>0</v>
      </c>
      <c r="Y103" s="179"/>
      <c r="Z103" s="192" t="s">
        <v>573</v>
      </c>
      <c r="AA103" s="192">
        <v>0</v>
      </c>
      <c r="AB103" s="192"/>
      <c r="AC103" s="192" t="s">
        <v>572</v>
      </c>
      <c r="AD103" s="192">
        <v>1</v>
      </c>
      <c r="AE103" s="217" t="s">
        <v>266</v>
      </c>
      <c r="AF103" s="179" t="s">
        <v>571</v>
      </c>
      <c r="AG103" s="179">
        <v>0</v>
      </c>
      <c r="AH103" s="241" t="s">
        <v>266</v>
      </c>
      <c r="AI103" s="192" t="s">
        <v>571</v>
      </c>
      <c r="AJ103" s="192">
        <v>0</v>
      </c>
      <c r="AK103" s="217" t="s">
        <v>266</v>
      </c>
      <c r="AL103" s="192" t="s">
        <v>570</v>
      </c>
      <c r="AM103" s="192">
        <v>1</v>
      </c>
      <c r="AN103" s="217" t="s">
        <v>266</v>
      </c>
      <c r="AO103" s="192" t="s">
        <v>570</v>
      </c>
      <c r="AP103" s="192">
        <v>1</v>
      </c>
      <c r="AQ103" s="217" t="s">
        <v>266</v>
      </c>
      <c r="AR103" s="192" t="s">
        <v>569</v>
      </c>
      <c r="AS103" s="192">
        <v>0</v>
      </c>
      <c r="AT103" s="217" t="s">
        <v>266</v>
      </c>
      <c r="AU103" s="192" t="s">
        <v>568</v>
      </c>
      <c r="AV103" s="192">
        <v>1</v>
      </c>
      <c r="AW103" s="217" t="s">
        <v>266</v>
      </c>
      <c r="AX103" s="192" t="s">
        <v>497</v>
      </c>
      <c r="AY103" s="192">
        <v>0</v>
      </c>
      <c r="AZ103" s="217" t="s">
        <v>266</v>
      </c>
      <c r="BA103" s="192" t="s">
        <v>497</v>
      </c>
      <c r="BB103" s="192">
        <v>0</v>
      </c>
      <c r="BC103" s="217" t="s">
        <v>266</v>
      </c>
      <c r="BD103" s="192" t="s">
        <v>567</v>
      </c>
      <c r="BE103" s="192">
        <v>1</v>
      </c>
      <c r="BF103" s="217" t="s">
        <v>266</v>
      </c>
    </row>
    <row r="104" spans="1:58" ht="120" x14ac:dyDescent="0.25">
      <c r="A104" s="206" t="s">
        <v>133</v>
      </c>
      <c r="B104" s="205" t="s">
        <v>132</v>
      </c>
      <c r="C104" s="204" t="s">
        <v>131</v>
      </c>
      <c r="D104" s="203" t="s">
        <v>130</v>
      </c>
      <c r="E104" s="202" t="s">
        <v>129</v>
      </c>
      <c r="F104" s="201" t="s">
        <v>128</v>
      </c>
      <c r="G104" s="199" t="s">
        <v>95</v>
      </c>
      <c r="H104" s="199" t="s">
        <v>177</v>
      </c>
      <c r="I104" s="199" t="s">
        <v>495</v>
      </c>
      <c r="J104" s="199" t="s">
        <v>495</v>
      </c>
      <c r="K104" s="203" t="s">
        <v>176</v>
      </c>
      <c r="L104" s="199" t="s">
        <v>120</v>
      </c>
      <c r="M104" s="199" t="s">
        <v>566</v>
      </c>
      <c r="N104" s="199">
        <v>6</v>
      </c>
      <c r="O104" s="182">
        <f>Tabla1[[#This Row],[Avance Acumulado númerico o Porcentaje de la Actividad]]/Tabla1[[#This Row],[Meta 2022
 de la Actividad ó Meta anual]]</f>
        <v>1</v>
      </c>
      <c r="P104" s="220">
        <v>5.0000000000000001E-3</v>
      </c>
      <c r="Q104" s="181">
        <f>Tabla1[[#This Row],[Peso Porcentual de la Actividad en relación con la Meta ]]/Tabla1[[#This Row],[Avance Porcentual Acumulado (Indicador)]]</f>
        <v>5.0000000000000001E-3</v>
      </c>
      <c r="R104" s="199" t="s">
        <v>565</v>
      </c>
      <c r="S104" s="219"/>
      <c r="T104" s="199" t="s">
        <v>528</v>
      </c>
      <c r="U104" s="179" t="s">
        <v>121</v>
      </c>
      <c r="V104" s="179">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diciembre]]</f>
        <v>6</v>
      </c>
      <c r="W104" s="179" t="s">
        <v>564</v>
      </c>
      <c r="X104" s="179">
        <v>0</v>
      </c>
      <c r="Y104" s="179"/>
      <c r="Z104" s="192" t="s">
        <v>563</v>
      </c>
      <c r="AA104" s="192">
        <v>0</v>
      </c>
      <c r="AB104" s="192"/>
      <c r="AC104" s="192" t="s">
        <v>562</v>
      </c>
      <c r="AD104" s="192">
        <v>2</v>
      </c>
      <c r="AE104" s="217" t="s">
        <v>561</v>
      </c>
      <c r="AF104" s="179" t="s">
        <v>120</v>
      </c>
      <c r="AG104" s="179">
        <v>0</v>
      </c>
      <c r="AH104" s="215"/>
      <c r="AI104" s="192" t="s">
        <v>560</v>
      </c>
      <c r="AJ104" s="192">
        <v>0</v>
      </c>
      <c r="AK104" s="215"/>
      <c r="AL104" s="192" t="s">
        <v>560</v>
      </c>
      <c r="AM104" s="192">
        <v>0</v>
      </c>
      <c r="AN104" s="217"/>
      <c r="AO104" s="192" t="s">
        <v>559</v>
      </c>
      <c r="AP104" s="192">
        <v>0</v>
      </c>
      <c r="AQ104" s="217"/>
      <c r="AR104" s="192" t="s">
        <v>558</v>
      </c>
      <c r="AS104" s="192">
        <v>0</v>
      </c>
      <c r="AT104" s="217"/>
      <c r="AU104" s="192" t="s">
        <v>557</v>
      </c>
      <c r="AV104" s="192">
        <v>0</v>
      </c>
      <c r="AW104" s="215"/>
      <c r="AX104" s="192" t="s">
        <v>557</v>
      </c>
      <c r="AY104" s="192">
        <v>0</v>
      </c>
      <c r="AZ104" s="217"/>
      <c r="BA104" s="192" t="s">
        <v>557</v>
      </c>
      <c r="BB104" s="192">
        <v>0</v>
      </c>
      <c r="BC104" s="217"/>
      <c r="BD104" s="192" t="s">
        <v>556</v>
      </c>
      <c r="BE104" s="192">
        <v>4</v>
      </c>
      <c r="BF104" s="217" t="s">
        <v>555</v>
      </c>
    </row>
    <row r="105" spans="1:58" ht="255" x14ac:dyDescent="0.25">
      <c r="A105" s="206" t="s">
        <v>133</v>
      </c>
      <c r="B105" s="205" t="s">
        <v>132</v>
      </c>
      <c r="C105" s="204" t="s">
        <v>131</v>
      </c>
      <c r="D105" s="203" t="s">
        <v>130</v>
      </c>
      <c r="E105" s="202" t="s">
        <v>129</v>
      </c>
      <c r="F105" s="201" t="s">
        <v>128</v>
      </c>
      <c r="G105" s="199" t="s">
        <v>95</v>
      </c>
      <c r="H105" s="199" t="s">
        <v>177</v>
      </c>
      <c r="I105" s="199" t="s">
        <v>495</v>
      </c>
      <c r="J105" s="199" t="s">
        <v>495</v>
      </c>
      <c r="K105" s="203" t="s">
        <v>176</v>
      </c>
      <c r="L105" s="199" t="s">
        <v>120</v>
      </c>
      <c r="M105" s="199" t="s">
        <v>554</v>
      </c>
      <c r="N105" s="199">
        <v>6</v>
      </c>
      <c r="O105" s="182">
        <f>Tabla1[[#This Row],[Avance Acumulado númerico o Porcentaje de la Actividad]]/Tabla1[[#This Row],[Meta 2022
 de la Actividad ó Meta anual]]</f>
        <v>1</v>
      </c>
      <c r="P105" s="220">
        <v>5.0000000000000001E-3</v>
      </c>
      <c r="Q105" s="181">
        <f>Tabla1[[#This Row],[Peso Porcentual de la Actividad en relación con la Meta ]]/Tabla1[[#This Row],[Avance Porcentual Acumulado (Indicador)]]</f>
        <v>5.0000000000000001E-3</v>
      </c>
      <c r="R105" s="199" t="s">
        <v>553</v>
      </c>
      <c r="S105" s="219"/>
      <c r="T105" s="199" t="s">
        <v>485</v>
      </c>
      <c r="U105" s="209" t="s">
        <v>173</v>
      </c>
      <c r="V105" s="179">
        <f>Tabla1[[#This Row],[Avance númerico o porcentual mes enero]]+Tabla1[[#This Row],[Avance númerico o porcentual mes noviembre]]+Tabla1[[#This Row],[Avance númerico o porcentual mes diciembre]]</f>
        <v>6</v>
      </c>
      <c r="W105" s="179"/>
      <c r="X105" s="179"/>
      <c r="Y105" s="179"/>
      <c r="Z105" s="192" t="s">
        <v>552</v>
      </c>
      <c r="AA105" s="192">
        <v>0</v>
      </c>
      <c r="AB105" s="192"/>
      <c r="AC105" s="192" t="s">
        <v>551</v>
      </c>
      <c r="AD105" s="192">
        <v>0</v>
      </c>
      <c r="AE105" s="192"/>
      <c r="AF105" s="179" t="s">
        <v>551</v>
      </c>
      <c r="AG105" s="179">
        <v>0</v>
      </c>
      <c r="AH105" s="189"/>
      <c r="AI105" s="192" t="s">
        <v>550</v>
      </c>
      <c r="AJ105" s="192">
        <v>0</v>
      </c>
      <c r="AK105" s="192"/>
      <c r="AL105" s="192" t="s">
        <v>550</v>
      </c>
      <c r="AM105" s="192">
        <v>0</v>
      </c>
      <c r="AN105" s="192"/>
      <c r="AO105" s="192" t="s">
        <v>550</v>
      </c>
      <c r="AP105" s="192">
        <v>0</v>
      </c>
      <c r="AQ105" s="192"/>
      <c r="AR105" s="192" t="s">
        <v>550</v>
      </c>
      <c r="AS105" s="192">
        <v>0</v>
      </c>
      <c r="AT105" s="189"/>
      <c r="AU105" s="192" t="s">
        <v>549</v>
      </c>
      <c r="AV105" s="192">
        <v>0</v>
      </c>
      <c r="AW105" s="189"/>
      <c r="AX105" s="192" t="s">
        <v>549</v>
      </c>
      <c r="AY105" s="192">
        <v>0</v>
      </c>
      <c r="AZ105" s="192"/>
      <c r="BA105" s="192" t="s">
        <v>548</v>
      </c>
      <c r="BB105" s="192">
        <v>2</v>
      </c>
      <c r="BC105" s="192" t="s">
        <v>547</v>
      </c>
      <c r="BD105" s="192" t="s">
        <v>546</v>
      </c>
      <c r="BE105" s="192">
        <v>4</v>
      </c>
      <c r="BF105" s="192" t="s">
        <v>545</v>
      </c>
    </row>
    <row r="106" spans="1:58" ht="120" x14ac:dyDescent="0.25">
      <c r="A106" s="206" t="s">
        <v>133</v>
      </c>
      <c r="B106" s="205" t="s">
        <v>132</v>
      </c>
      <c r="C106" s="204" t="s">
        <v>131</v>
      </c>
      <c r="D106" s="203" t="s">
        <v>130</v>
      </c>
      <c r="E106" s="202" t="s">
        <v>129</v>
      </c>
      <c r="F106" s="201" t="s">
        <v>128</v>
      </c>
      <c r="G106" s="199" t="s">
        <v>95</v>
      </c>
      <c r="H106" s="199" t="s">
        <v>177</v>
      </c>
      <c r="I106" s="199" t="s">
        <v>495</v>
      </c>
      <c r="J106" s="199" t="s">
        <v>495</v>
      </c>
      <c r="K106" s="203" t="s">
        <v>176</v>
      </c>
      <c r="L106" s="199" t="s">
        <v>120</v>
      </c>
      <c r="M106" s="199" t="s">
        <v>544</v>
      </c>
      <c r="N106" s="199">
        <v>2</v>
      </c>
      <c r="O106" s="182">
        <f>Tabla1[[#This Row],[Avance Acumulado númerico o Porcentaje de la Actividad]]/Tabla1[[#This Row],[Meta 2022
 de la Actividad ó Meta anual]]</f>
        <v>1</v>
      </c>
      <c r="P106" s="220">
        <v>2.5000000000000001E-3</v>
      </c>
      <c r="Q106" s="181">
        <f>Tabla1[[#This Row],[Peso Porcentual de la Actividad en relación con la Meta ]]/Tabla1[[#This Row],[Avance Porcentual Acumulado (Indicador)]]</f>
        <v>2.5000000000000001E-3</v>
      </c>
      <c r="R106" s="199" t="s">
        <v>543</v>
      </c>
      <c r="S106" s="219"/>
      <c r="T106" s="199" t="s">
        <v>140</v>
      </c>
      <c r="U106" s="179" t="s">
        <v>542</v>
      </c>
      <c r="V106" s="179">
        <f>Tabla1[[#This Row],[Avance númerico o porcentual mes enero]]+Tabla1[[#This Row],[Avance númerico o porcentual mes mayo]]</f>
        <v>2</v>
      </c>
      <c r="W106" s="179"/>
      <c r="X106" s="179"/>
      <c r="Y106" s="179"/>
      <c r="Z106" s="189"/>
      <c r="AA106" s="189"/>
      <c r="AB106" s="189"/>
      <c r="AC106" s="192" t="s">
        <v>541</v>
      </c>
      <c r="AD106" s="192">
        <v>0</v>
      </c>
      <c r="AE106" s="192"/>
      <c r="AF106" s="179" t="s">
        <v>541</v>
      </c>
      <c r="AG106" s="179">
        <v>0</v>
      </c>
      <c r="AH106" s="189"/>
      <c r="AI106" s="192" t="s">
        <v>540</v>
      </c>
      <c r="AJ106" s="192">
        <v>2</v>
      </c>
      <c r="AK106" s="217" t="s">
        <v>539</v>
      </c>
      <c r="AL106" s="192" t="s">
        <v>143</v>
      </c>
      <c r="AM106" s="192">
        <v>0</v>
      </c>
      <c r="AN106" s="217" t="s">
        <v>539</v>
      </c>
      <c r="AO106" s="192" t="s">
        <v>143</v>
      </c>
      <c r="AP106" s="192">
        <v>0</v>
      </c>
      <c r="AQ106" s="217"/>
      <c r="AR106" s="192" t="s">
        <v>143</v>
      </c>
      <c r="AS106" s="192">
        <v>0</v>
      </c>
      <c r="AT106" s="192" t="s">
        <v>120</v>
      </c>
      <c r="AU106" s="192" t="s">
        <v>143</v>
      </c>
      <c r="AV106" s="192">
        <v>0</v>
      </c>
      <c r="AW106" s="192" t="s">
        <v>120</v>
      </c>
      <c r="AX106" s="192" t="s">
        <v>143</v>
      </c>
      <c r="AY106" s="192">
        <v>0</v>
      </c>
      <c r="AZ106" s="192" t="s">
        <v>120</v>
      </c>
      <c r="BA106" s="192" t="s">
        <v>143</v>
      </c>
      <c r="BB106" s="192">
        <v>0</v>
      </c>
      <c r="BC106" s="192" t="s">
        <v>120</v>
      </c>
      <c r="BD106" s="192" t="s">
        <v>143</v>
      </c>
      <c r="BE106" s="192">
        <v>0</v>
      </c>
      <c r="BF106" s="192" t="s">
        <v>120</v>
      </c>
    </row>
    <row r="107" spans="1:58" ht="150" x14ac:dyDescent="0.25">
      <c r="A107" s="206" t="s">
        <v>133</v>
      </c>
      <c r="B107" s="205" t="s">
        <v>132</v>
      </c>
      <c r="C107" s="204" t="s">
        <v>131</v>
      </c>
      <c r="D107" s="203" t="s">
        <v>130</v>
      </c>
      <c r="E107" s="202" t="s">
        <v>129</v>
      </c>
      <c r="F107" s="201" t="s">
        <v>128</v>
      </c>
      <c r="G107" s="199" t="s">
        <v>95</v>
      </c>
      <c r="H107" s="199" t="s">
        <v>177</v>
      </c>
      <c r="I107" s="199" t="s">
        <v>495</v>
      </c>
      <c r="J107" s="199" t="s">
        <v>495</v>
      </c>
      <c r="K107" s="203" t="s">
        <v>176</v>
      </c>
      <c r="L107" s="199" t="s">
        <v>120</v>
      </c>
      <c r="M107" s="199" t="s">
        <v>538</v>
      </c>
      <c r="N107" s="199">
        <v>2</v>
      </c>
      <c r="O107" s="182">
        <f>Tabla1[[#This Row],[Avance Acumulado númerico o Porcentaje de la Actividad]]/Tabla1[[#This Row],[Meta 2022
 de la Actividad ó Meta anual]]</f>
        <v>1</v>
      </c>
      <c r="P107" s="220">
        <v>2.5000000000000001E-3</v>
      </c>
      <c r="Q107" s="181">
        <f>Tabla1[[#This Row],[Peso Porcentual de la Actividad en relación con la Meta ]]/Tabla1[[#This Row],[Avance Porcentual Acumulado (Indicador)]]</f>
        <v>2.5000000000000001E-3</v>
      </c>
      <c r="R107" s="199" t="s">
        <v>537</v>
      </c>
      <c r="S107" s="219"/>
      <c r="T107" s="199" t="s">
        <v>140</v>
      </c>
      <c r="U107" s="209" t="s">
        <v>173</v>
      </c>
      <c r="V107" s="179">
        <f>Tabla1[[#This Row],[Avance númerico o porcentual mes enero]]+Tabla1[[#This Row],[Avance númerico o porcentual mes junio]]+Tabla1[[#This Row],[Avance númerico o porcentual mes octubre]]</f>
        <v>2</v>
      </c>
      <c r="W107" s="179"/>
      <c r="X107" s="179"/>
      <c r="Y107" s="179"/>
      <c r="Z107" s="189"/>
      <c r="AA107" s="189"/>
      <c r="AB107" s="189"/>
      <c r="AC107" s="192" t="s">
        <v>536</v>
      </c>
      <c r="AD107" s="192">
        <v>0</v>
      </c>
      <c r="AE107" s="192"/>
      <c r="AF107" s="179" t="s">
        <v>536</v>
      </c>
      <c r="AG107" s="179">
        <v>0</v>
      </c>
      <c r="AH107" s="189"/>
      <c r="AI107" s="192" t="s">
        <v>535</v>
      </c>
      <c r="AJ107" s="192">
        <v>0</v>
      </c>
      <c r="AK107" s="192"/>
      <c r="AL107" s="192" t="s">
        <v>534</v>
      </c>
      <c r="AM107" s="192">
        <v>1</v>
      </c>
      <c r="AN107" s="217" t="s">
        <v>533</v>
      </c>
      <c r="AO107" s="192" t="s">
        <v>120</v>
      </c>
      <c r="AP107" s="192">
        <v>0</v>
      </c>
      <c r="AQ107" s="217" t="s">
        <v>533</v>
      </c>
      <c r="AR107" s="192" t="s">
        <v>120</v>
      </c>
      <c r="AS107" s="192">
        <v>0</v>
      </c>
      <c r="AT107" s="217"/>
      <c r="AU107" s="192" t="s">
        <v>532</v>
      </c>
      <c r="AV107" s="192">
        <v>0</v>
      </c>
      <c r="AW107" s="215"/>
      <c r="AX107" s="192" t="s">
        <v>531</v>
      </c>
      <c r="AY107" s="192">
        <v>1</v>
      </c>
      <c r="AZ107" s="243"/>
      <c r="BA107" s="192" t="s">
        <v>143</v>
      </c>
      <c r="BB107" s="192">
        <v>0</v>
      </c>
      <c r="BC107" s="243"/>
      <c r="BD107" s="192" t="s">
        <v>143</v>
      </c>
      <c r="BE107" s="192">
        <v>0</v>
      </c>
      <c r="BF107" s="243"/>
    </row>
    <row r="108" spans="1:58" ht="120" x14ac:dyDescent="0.25">
      <c r="A108" s="206" t="s">
        <v>133</v>
      </c>
      <c r="B108" s="205" t="s">
        <v>132</v>
      </c>
      <c r="C108" s="204" t="s">
        <v>131</v>
      </c>
      <c r="D108" s="203" t="s">
        <v>130</v>
      </c>
      <c r="E108" s="202" t="s">
        <v>129</v>
      </c>
      <c r="F108" s="201" t="s">
        <v>128</v>
      </c>
      <c r="G108" s="199" t="s">
        <v>95</v>
      </c>
      <c r="H108" s="199" t="s">
        <v>177</v>
      </c>
      <c r="I108" s="199" t="s">
        <v>495</v>
      </c>
      <c r="J108" s="199" t="s">
        <v>495</v>
      </c>
      <c r="K108" s="203" t="s">
        <v>176</v>
      </c>
      <c r="L108" s="199" t="s">
        <v>120</v>
      </c>
      <c r="M108" s="199" t="s">
        <v>530</v>
      </c>
      <c r="N108" s="199">
        <v>1</v>
      </c>
      <c r="O108" s="182">
        <f>Tabla1[[#This Row],[Avance Acumulado númerico o Porcentaje de la Actividad]]/Tabla1[[#This Row],[Meta 2022
 de la Actividad ó Meta anual]]</f>
        <v>1</v>
      </c>
      <c r="P108" s="220">
        <v>5.0000000000000001E-3</v>
      </c>
      <c r="Q108" s="181">
        <f>Tabla1[[#This Row],[Peso Porcentual de la Actividad en relación con la Meta ]]/Tabla1[[#This Row],[Avance Porcentual Acumulado (Indicador)]]</f>
        <v>5.0000000000000001E-3</v>
      </c>
      <c r="R108" s="199" t="s">
        <v>529</v>
      </c>
      <c r="S108" s="219"/>
      <c r="T108" s="199" t="s">
        <v>528</v>
      </c>
      <c r="U108" s="179" t="s">
        <v>173</v>
      </c>
      <c r="V108" s="179">
        <f>Tabla1[[#This Row],[Avance númerico o porcentual mes enero]]+Tabla1[[#This Row],[Avance númerico o porcentual mes diciembre]]</f>
        <v>1</v>
      </c>
      <c r="W108" s="179"/>
      <c r="X108" s="179"/>
      <c r="Y108" s="179"/>
      <c r="Z108" s="189"/>
      <c r="AA108" s="189"/>
      <c r="AB108" s="189"/>
      <c r="AC108" s="192" t="s">
        <v>527</v>
      </c>
      <c r="AD108" s="192">
        <v>0</v>
      </c>
      <c r="AE108" s="189"/>
      <c r="AF108" s="179" t="s">
        <v>526</v>
      </c>
      <c r="AG108" s="179">
        <v>0</v>
      </c>
      <c r="AH108" s="189"/>
      <c r="AI108" s="192" t="s">
        <v>525</v>
      </c>
      <c r="AJ108" s="192">
        <v>0</v>
      </c>
      <c r="AK108" s="189"/>
      <c r="AL108" s="192" t="s">
        <v>525</v>
      </c>
      <c r="AM108" s="192">
        <v>0</v>
      </c>
      <c r="AN108" s="192"/>
      <c r="AO108" s="192" t="s">
        <v>524</v>
      </c>
      <c r="AP108" s="192">
        <v>0</v>
      </c>
      <c r="AQ108" s="192"/>
      <c r="AR108" s="192" t="s">
        <v>523</v>
      </c>
      <c r="AS108" s="192">
        <v>0</v>
      </c>
      <c r="AT108" s="192"/>
      <c r="AU108" s="192" t="s">
        <v>522</v>
      </c>
      <c r="AV108" s="192">
        <v>0</v>
      </c>
      <c r="AW108" s="189"/>
      <c r="AX108" s="192" t="s">
        <v>521</v>
      </c>
      <c r="AY108" s="192">
        <v>0</v>
      </c>
      <c r="AZ108" s="189"/>
      <c r="BA108" s="192" t="s">
        <v>520</v>
      </c>
      <c r="BB108" s="192">
        <v>0</v>
      </c>
      <c r="BC108" s="192"/>
      <c r="BD108" s="192" t="s">
        <v>519</v>
      </c>
      <c r="BE108" s="192">
        <v>1</v>
      </c>
      <c r="BF108" s="192"/>
    </row>
    <row r="109" spans="1:58" ht="135" x14ac:dyDescent="0.25">
      <c r="A109" s="206" t="s">
        <v>133</v>
      </c>
      <c r="B109" s="205" t="s">
        <v>132</v>
      </c>
      <c r="C109" s="204" t="s">
        <v>131</v>
      </c>
      <c r="D109" s="203" t="s">
        <v>130</v>
      </c>
      <c r="E109" s="202" t="s">
        <v>129</v>
      </c>
      <c r="F109" s="201" t="s">
        <v>128</v>
      </c>
      <c r="G109" s="199" t="s">
        <v>95</v>
      </c>
      <c r="H109" s="199" t="s">
        <v>177</v>
      </c>
      <c r="I109" s="199" t="s">
        <v>495</v>
      </c>
      <c r="J109" s="199" t="s">
        <v>495</v>
      </c>
      <c r="K109" s="203" t="s">
        <v>176</v>
      </c>
      <c r="L109" s="199" t="s">
        <v>120</v>
      </c>
      <c r="M109" s="199" t="s">
        <v>518</v>
      </c>
      <c r="N109" s="199">
        <v>6</v>
      </c>
      <c r="O109" s="182">
        <f>Tabla1[[#This Row],[Avance Acumulado númerico o Porcentaje de la Actividad]]/Tabla1[[#This Row],[Meta 2022
 de la Actividad ó Meta anual]]</f>
        <v>1</v>
      </c>
      <c r="P109" s="220">
        <v>2.5000000000000001E-3</v>
      </c>
      <c r="Q109" s="181">
        <f>Tabla1[[#This Row],[Peso Porcentual de la Actividad en relación con la Meta ]]/Tabla1[[#This Row],[Avance Porcentual Acumulado (Indicador)]]</f>
        <v>2.5000000000000001E-3</v>
      </c>
      <c r="R109" s="199" t="s">
        <v>517</v>
      </c>
      <c r="S109" s="219"/>
      <c r="T109" s="228" t="s">
        <v>516</v>
      </c>
      <c r="U109" s="179" t="s">
        <v>121</v>
      </c>
      <c r="V109" s="179">
        <f>Tabla1[[#This Row],[Avance númerico o porcentual mes enero]]+Tabla1[[#This Row],[Avance númerico o porcentual mes septiembre]]+Tabla1[[#This Row],[Avance númerico o porcentual mes diciembre]]</f>
        <v>6</v>
      </c>
      <c r="W109" s="179"/>
      <c r="X109" s="179"/>
      <c r="Y109" s="179"/>
      <c r="Z109" s="189"/>
      <c r="AA109" s="189"/>
      <c r="AB109" s="189"/>
      <c r="AC109" s="192" t="s">
        <v>509</v>
      </c>
      <c r="AD109" s="192">
        <v>0</v>
      </c>
      <c r="AE109" s="189"/>
      <c r="AF109" s="179" t="s">
        <v>509</v>
      </c>
      <c r="AG109" s="179">
        <v>0</v>
      </c>
      <c r="AH109" s="189"/>
      <c r="AI109" s="192" t="s">
        <v>264</v>
      </c>
      <c r="AJ109" s="192">
        <v>0</v>
      </c>
      <c r="AK109" s="189"/>
      <c r="AL109" s="192" t="s">
        <v>264</v>
      </c>
      <c r="AM109" s="192">
        <v>0</v>
      </c>
      <c r="AN109" s="192"/>
      <c r="AO109" s="192" t="s">
        <v>264</v>
      </c>
      <c r="AP109" s="192">
        <v>0</v>
      </c>
      <c r="AQ109" s="192"/>
      <c r="AR109" s="192" t="s">
        <v>264</v>
      </c>
      <c r="AS109" s="192">
        <v>0</v>
      </c>
      <c r="AT109" s="189"/>
      <c r="AU109" s="192" t="s">
        <v>515</v>
      </c>
      <c r="AV109" s="192">
        <v>4</v>
      </c>
      <c r="AW109" s="217" t="s">
        <v>512</v>
      </c>
      <c r="AX109" s="192" t="s">
        <v>120</v>
      </c>
      <c r="AY109" s="192">
        <v>0</v>
      </c>
      <c r="AZ109" s="217" t="s">
        <v>512</v>
      </c>
      <c r="BA109" s="192" t="s">
        <v>514</v>
      </c>
      <c r="BB109" s="192">
        <v>0</v>
      </c>
      <c r="BC109" s="217" t="s">
        <v>512</v>
      </c>
      <c r="BD109" s="192" t="s">
        <v>513</v>
      </c>
      <c r="BE109" s="192">
        <v>2</v>
      </c>
      <c r="BF109" s="217" t="s">
        <v>512</v>
      </c>
    </row>
    <row r="110" spans="1:58" ht="210" x14ac:dyDescent="0.25">
      <c r="A110" s="206" t="s">
        <v>133</v>
      </c>
      <c r="B110" s="205" t="s">
        <v>132</v>
      </c>
      <c r="C110" s="204" t="s">
        <v>131</v>
      </c>
      <c r="D110" s="203" t="s">
        <v>130</v>
      </c>
      <c r="E110" s="202" t="s">
        <v>129</v>
      </c>
      <c r="F110" s="201" t="s">
        <v>128</v>
      </c>
      <c r="G110" s="199" t="s">
        <v>95</v>
      </c>
      <c r="H110" s="199" t="s">
        <v>177</v>
      </c>
      <c r="I110" s="199" t="s">
        <v>495</v>
      </c>
      <c r="J110" s="199" t="s">
        <v>495</v>
      </c>
      <c r="K110" s="203" t="s">
        <v>176</v>
      </c>
      <c r="L110" s="199" t="s">
        <v>120</v>
      </c>
      <c r="M110" s="199" t="s">
        <v>511</v>
      </c>
      <c r="N110" s="199">
        <v>8</v>
      </c>
      <c r="O110" s="182">
        <f>Tabla1[[#This Row],[Avance Acumulado númerico o Porcentaje de la Actividad]]/Tabla1[[#This Row],[Meta 2022
 de la Actividad ó Meta anual]]</f>
        <v>1</v>
      </c>
      <c r="P110" s="220">
        <v>2.5000000000000001E-3</v>
      </c>
      <c r="Q110" s="181">
        <f>Tabla1[[#This Row],[Peso Porcentual de la Actividad en relación con la Meta ]]/Tabla1[[#This Row],[Avance Porcentual Acumulado (Indicador)]]</f>
        <v>2.5000000000000001E-3</v>
      </c>
      <c r="R110" s="199" t="s">
        <v>510</v>
      </c>
      <c r="S110" s="219"/>
      <c r="T110" s="199" t="s">
        <v>122</v>
      </c>
      <c r="U110" s="179" t="s">
        <v>121</v>
      </c>
      <c r="V110" s="179">
        <f>Tabla1[[#This Row],[Avance númerico o porcentual mes enero]]+Tabla1[[#This Row],[Avance númerico o porcentual mes septiembre]]+Tabla1[[#This Row],[Avance númerico o porcentual mes octubre]]+Tabla1[[#This Row],[Avance númerico o porcentual mes noviembre]]</f>
        <v>8</v>
      </c>
      <c r="W110" s="179"/>
      <c r="X110" s="179"/>
      <c r="Y110" s="179"/>
      <c r="Z110" s="189"/>
      <c r="AA110" s="189"/>
      <c r="AB110" s="189"/>
      <c r="AC110" s="192" t="s">
        <v>509</v>
      </c>
      <c r="AD110" s="192">
        <v>0</v>
      </c>
      <c r="AE110" s="189"/>
      <c r="AF110" s="179" t="s">
        <v>509</v>
      </c>
      <c r="AG110" s="179">
        <v>0</v>
      </c>
      <c r="AH110" s="189"/>
      <c r="AI110" s="192" t="s">
        <v>264</v>
      </c>
      <c r="AJ110" s="192">
        <v>0</v>
      </c>
      <c r="AK110" s="189"/>
      <c r="AL110" s="192" t="s">
        <v>264</v>
      </c>
      <c r="AM110" s="192">
        <v>0</v>
      </c>
      <c r="AN110" s="192"/>
      <c r="AO110" s="192" t="s">
        <v>264</v>
      </c>
      <c r="AP110" s="192">
        <v>0</v>
      </c>
      <c r="AQ110" s="192"/>
      <c r="AR110" s="192" t="s">
        <v>264</v>
      </c>
      <c r="AS110" s="192">
        <v>0</v>
      </c>
      <c r="AT110" s="189"/>
      <c r="AU110" s="192" t="s">
        <v>508</v>
      </c>
      <c r="AV110" s="192">
        <v>7</v>
      </c>
      <c r="AW110" s="217" t="s">
        <v>506</v>
      </c>
      <c r="AX110" s="192" t="s">
        <v>120</v>
      </c>
      <c r="AY110" s="192">
        <v>0</v>
      </c>
      <c r="AZ110" s="217" t="s">
        <v>506</v>
      </c>
      <c r="BA110" s="192" t="s">
        <v>507</v>
      </c>
      <c r="BB110" s="192">
        <v>1</v>
      </c>
      <c r="BC110" s="217" t="s">
        <v>506</v>
      </c>
      <c r="BD110" s="192" t="s">
        <v>505</v>
      </c>
      <c r="BE110" s="192">
        <v>0</v>
      </c>
      <c r="BF110" s="217"/>
    </row>
    <row r="111" spans="1:58" ht="120" x14ac:dyDescent="0.25">
      <c r="A111" s="206" t="s">
        <v>133</v>
      </c>
      <c r="B111" s="205" t="s">
        <v>132</v>
      </c>
      <c r="C111" s="204" t="s">
        <v>131</v>
      </c>
      <c r="D111" s="203" t="s">
        <v>130</v>
      </c>
      <c r="E111" s="202" t="s">
        <v>129</v>
      </c>
      <c r="F111" s="201" t="s">
        <v>128</v>
      </c>
      <c r="G111" s="199" t="s">
        <v>95</v>
      </c>
      <c r="H111" s="199" t="s">
        <v>177</v>
      </c>
      <c r="I111" s="199" t="s">
        <v>495</v>
      </c>
      <c r="J111" s="199" t="s">
        <v>495</v>
      </c>
      <c r="K111" s="203" t="s">
        <v>176</v>
      </c>
      <c r="L111" s="199" t="s">
        <v>120</v>
      </c>
      <c r="M111" s="199" t="s">
        <v>504</v>
      </c>
      <c r="N111" s="199">
        <v>4</v>
      </c>
      <c r="O111" s="182">
        <f>Tabla1[[#This Row],[Avance Acumulado númerico o Porcentaje de la Actividad]]/Tabla1[[#This Row],[Meta 2022
 de la Actividad ó Meta anual]]</f>
        <v>1</v>
      </c>
      <c r="P111" s="220">
        <v>5.0000000000000001E-3</v>
      </c>
      <c r="Q111" s="181">
        <f>Tabla1[[#This Row],[Peso Porcentual de la Actividad en relación con la Meta ]]/Tabla1[[#This Row],[Avance Porcentual Acumulado (Indicador)]]</f>
        <v>5.0000000000000001E-3</v>
      </c>
      <c r="R111" s="199" t="s">
        <v>503</v>
      </c>
      <c r="S111" s="219"/>
      <c r="T111" s="199" t="s">
        <v>251</v>
      </c>
      <c r="U111" s="179" t="s">
        <v>121</v>
      </c>
      <c r="V111" s="179">
        <f>Tabla1[[#This Row],[Avance númerico o porcentual mes enero]]+Tabla1[[#This Row],[Avance númerico o porcentual mes marzo]]+Tabla1[[#This Row],[Avance númerico o porcentual mes julio]]+Tabla1[[#This Row],[Avance númerico o porcentual mes septiembre]]+Tabla1[[#This Row],[Avance númerico o porcentual mes diciembre]]</f>
        <v>4</v>
      </c>
      <c r="W111" s="179"/>
      <c r="X111" s="179"/>
      <c r="Y111" s="179"/>
      <c r="Z111" s="189"/>
      <c r="AA111" s="189"/>
      <c r="AB111" s="189"/>
      <c r="AC111" s="192" t="s">
        <v>502</v>
      </c>
      <c r="AD111" s="192">
        <v>1</v>
      </c>
      <c r="AE111" s="217" t="s">
        <v>266</v>
      </c>
      <c r="AF111" s="179" t="s">
        <v>501</v>
      </c>
      <c r="AG111" s="179">
        <v>0</v>
      </c>
      <c r="AH111" s="241" t="s">
        <v>266</v>
      </c>
      <c r="AI111" s="192" t="s">
        <v>501</v>
      </c>
      <c r="AJ111" s="192">
        <v>0</v>
      </c>
      <c r="AK111" s="217" t="s">
        <v>266</v>
      </c>
      <c r="AL111" s="192" t="s">
        <v>501</v>
      </c>
      <c r="AM111" s="192">
        <v>0</v>
      </c>
      <c r="AN111" s="217" t="s">
        <v>266</v>
      </c>
      <c r="AO111" s="192" t="s">
        <v>500</v>
      </c>
      <c r="AP111" s="192">
        <v>1</v>
      </c>
      <c r="AQ111" s="217" t="s">
        <v>266</v>
      </c>
      <c r="AR111" s="192" t="s">
        <v>499</v>
      </c>
      <c r="AS111" s="192">
        <v>0</v>
      </c>
      <c r="AT111" s="217" t="s">
        <v>266</v>
      </c>
      <c r="AU111" s="192" t="s">
        <v>498</v>
      </c>
      <c r="AV111" s="192">
        <v>1</v>
      </c>
      <c r="AW111" s="217" t="s">
        <v>266</v>
      </c>
      <c r="AX111" s="192" t="s">
        <v>497</v>
      </c>
      <c r="AY111" s="192">
        <v>0</v>
      </c>
      <c r="AZ111" s="217" t="s">
        <v>266</v>
      </c>
      <c r="BA111" s="192" t="s">
        <v>497</v>
      </c>
      <c r="BB111" s="192">
        <v>0</v>
      </c>
      <c r="BC111" s="217" t="s">
        <v>266</v>
      </c>
      <c r="BD111" s="192" t="s">
        <v>496</v>
      </c>
      <c r="BE111" s="192">
        <v>1</v>
      </c>
      <c r="BF111" s="217" t="s">
        <v>266</v>
      </c>
    </row>
    <row r="112" spans="1:58" ht="189" x14ac:dyDescent="0.25">
      <c r="A112" s="206" t="s">
        <v>133</v>
      </c>
      <c r="B112" s="205" t="s">
        <v>132</v>
      </c>
      <c r="C112" s="204" t="s">
        <v>131</v>
      </c>
      <c r="D112" s="203" t="s">
        <v>130</v>
      </c>
      <c r="E112" s="202" t="s">
        <v>129</v>
      </c>
      <c r="F112" s="201" t="s">
        <v>128</v>
      </c>
      <c r="G112" s="199" t="s">
        <v>95</v>
      </c>
      <c r="H112" s="199" t="s">
        <v>177</v>
      </c>
      <c r="I112" s="199" t="s">
        <v>495</v>
      </c>
      <c r="J112" s="199" t="s">
        <v>495</v>
      </c>
      <c r="K112" s="203" t="s">
        <v>176</v>
      </c>
      <c r="L112" s="199" t="s">
        <v>120</v>
      </c>
      <c r="M112" s="199" t="s">
        <v>494</v>
      </c>
      <c r="N112" s="199">
        <v>12</v>
      </c>
      <c r="O112" s="182">
        <f>Tabla1[[#This Row],[Avance Acumulado númerico o Porcentaje de la Actividad]]/Tabla1[[#This Row],[Meta 2022
 de la Actividad ó Meta anual]]</f>
        <v>1</v>
      </c>
      <c r="P112" s="220">
        <v>5.0000000000000001E-3</v>
      </c>
      <c r="Q112" s="181">
        <f>Tabla1[[#This Row],[Peso Porcentual de la Actividad en relación con la Meta ]]/Tabla1[[#This Row],[Avance Porcentual Acumulado (Indicador)]]</f>
        <v>5.0000000000000001E-3</v>
      </c>
      <c r="R112" s="242" t="s">
        <v>493</v>
      </c>
      <c r="S112" s="219"/>
      <c r="T112" s="199" t="s">
        <v>417</v>
      </c>
      <c r="U112" s="209" t="s">
        <v>173</v>
      </c>
      <c r="V112" s="179">
        <f>Tabla1[[#This Row],[Avance númerico o porcentual mes enero]]+Tabla1[[#This Row],[Avance númerico o porcentual mes marzo]]+Tabla1[[#This Row],[Avance númerico o porcentual mes diciembre]]</f>
        <v>12</v>
      </c>
      <c r="W112" s="179"/>
      <c r="X112" s="179"/>
      <c r="Y112" s="179"/>
      <c r="Z112" s="189"/>
      <c r="AA112" s="189"/>
      <c r="AB112" s="189"/>
      <c r="AC112" s="192" t="s">
        <v>492</v>
      </c>
      <c r="AD112" s="192">
        <v>8</v>
      </c>
      <c r="AE112" s="217" t="s">
        <v>488</v>
      </c>
      <c r="AF112" s="179" t="s">
        <v>491</v>
      </c>
      <c r="AG112" s="179">
        <v>0</v>
      </c>
      <c r="AH112" s="241" t="s">
        <v>488</v>
      </c>
      <c r="AI112" s="192" t="s">
        <v>491</v>
      </c>
      <c r="AJ112" s="192">
        <v>0</v>
      </c>
      <c r="AK112" s="217" t="s">
        <v>488</v>
      </c>
      <c r="AL112" s="192" t="s">
        <v>491</v>
      </c>
      <c r="AM112" s="192">
        <v>0</v>
      </c>
      <c r="AN112" s="217" t="s">
        <v>488</v>
      </c>
      <c r="AO112" s="192" t="s">
        <v>490</v>
      </c>
      <c r="AP112" s="192">
        <v>0</v>
      </c>
      <c r="AQ112" s="217" t="s">
        <v>488</v>
      </c>
      <c r="AR112" s="192" t="s">
        <v>490</v>
      </c>
      <c r="AS112" s="192">
        <v>0</v>
      </c>
      <c r="AT112" s="217" t="s">
        <v>488</v>
      </c>
      <c r="AU112" s="192" t="s">
        <v>490</v>
      </c>
      <c r="AV112" s="192">
        <v>0</v>
      </c>
      <c r="AW112" s="217" t="s">
        <v>488</v>
      </c>
      <c r="AX112" s="192" t="s">
        <v>490</v>
      </c>
      <c r="AY112" s="192">
        <v>0</v>
      </c>
      <c r="AZ112" s="217" t="s">
        <v>488</v>
      </c>
      <c r="BA112" s="192" t="s">
        <v>490</v>
      </c>
      <c r="BB112" s="192">
        <v>0</v>
      </c>
      <c r="BC112" s="217" t="s">
        <v>488</v>
      </c>
      <c r="BD112" s="192" t="s">
        <v>489</v>
      </c>
      <c r="BE112" s="192">
        <v>4</v>
      </c>
      <c r="BF112" s="217" t="s">
        <v>488</v>
      </c>
    </row>
    <row r="113" spans="1:58" ht="150" x14ac:dyDescent="0.25">
      <c r="A113" s="206" t="s">
        <v>133</v>
      </c>
      <c r="B113" s="205" t="s">
        <v>132</v>
      </c>
      <c r="C113" s="204" t="s">
        <v>131</v>
      </c>
      <c r="D113" s="203" t="s">
        <v>130</v>
      </c>
      <c r="E113" s="202" t="s">
        <v>129</v>
      </c>
      <c r="F113" s="201" t="s">
        <v>128</v>
      </c>
      <c r="G113" s="199" t="s">
        <v>95</v>
      </c>
      <c r="H113" s="199" t="s">
        <v>177</v>
      </c>
      <c r="I113" s="199" t="s">
        <v>475</v>
      </c>
      <c r="J113" s="199" t="s">
        <v>475</v>
      </c>
      <c r="K113" s="203" t="s">
        <v>176</v>
      </c>
      <c r="L113" s="199" t="s">
        <v>120</v>
      </c>
      <c r="M113" s="199" t="s">
        <v>487</v>
      </c>
      <c r="N113" s="199">
        <v>1</v>
      </c>
      <c r="O113" s="182">
        <f>Tabla1[[#This Row],[Avance Acumulado númerico o Porcentaje de la Actividad]]/Tabla1[[#This Row],[Meta 2022
 de la Actividad ó Meta anual]]</f>
        <v>1</v>
      </c>
      <c r="P113" s="220">
        <v>5.0000000000000001E-3</v>
      </c>
      <c r="Q113" s="181">
        <f>Tabla1[[#This Row],[Peso Porcentual de la Actividad en relación con la Meta ]]/Tabla1[[#This Row],[Avance Porcentual Acumulado (Indicador)]]</f>
        <v>5.0000000000000001E-3</v>
      </c>
      <c r="R113" s="199" t="s">
        <v>486</v>
      </c>
      <c r="S113" s="219"/>
      <c r="T113" s="199" t="s">
        <v>485</v>
      </c>
      <c r="U113" s="179" t="s">
        <v>484</v>
      </c>
      <c r="V113" s="179">
        <f>Tabla1[[#This Row],[Avance númerico o porcentual mes agosto]]</f>
        <v>1</v>
      </c>
      <c r="W113" s="179"/>
      <c r="X113" s="179"/>
      <c r="Y113" s="179"/>
      <c r="Z113" s="189"/>
      <c r="AA113" s="189"/>
      <c r="AB113" s="189"/>
      <c r="AC113" s="189"/>
      <c r="AD113" s="189"/>
      <c r="AE113" s="189"/>
      <c r="AF113" s="189"/>
      <c r="AG113" s="189"/>
      <c r="AH113" s="189"/>
      <c r="AI113" s="189"/>
      <c r="AJ113" s="189"/>
      <c r="AK113" s="189"/>
      <c r="AL113" s="192" t="s">
        <v>116</v>
      </c>
      <c r="AM113" s="192">
        <v>0</v>
      </c>
      <c r="AN113" s="192"/>
      <c r="AO113" s="192" t="s">
        <v>116</v>
      </c>
      <c r="AP113" s="192">
        <v>0</v>
      </c>
      <c r="AQ113" s="192"/>
      <c r="AR113" s="192" t="s">
        <v>483</v>
      </c>
      <c r="AS113" s="192">
        <v>1</v>
      </c>
      <c r="AT113" s="192" t="s">
        <v>482</v>
      </c>
      <c r="AU113" s="192" t="s">
        <v>143</v>
      </c>
      <c r="AV113" s="192">
        <v>0</v>
      </c>
      <c r="AW113" s="189"/>
      <c r="AX113" s="192" t="s">
        <v>143</v>
      </c>
      <c r="AY113" s="192">
        <v>0</v>
      </c>
      <c r="AZ113" s="192"/>
      <c r="BA113" s="192" t="s">
        <v>143</v>
      </c>
      <c r="BB113" s="192">
        <v>0</v>
      </c>
      <c r="BC113" s="192"/>
      <c r="BD113" s="192" t="s">
        <v>143</v>
      </c>
      <c r="BE113" s="192">
        <v>0</v>
      </c>
      <c r="BF113" s="192"/>
    </row>
    <row r="114" spans="1:58" ht="225" x14ac:dyDescent="0.25">
      <c r="A114" s="206" t="s">
        <v>133</v>
      </c>
      <c r="B114" s="205" t="s">
        <v>132</v>
      </c>
      <c r="C114" s="204" t="s">
        <v>131</v>
      </c>
      <c r="D114" s="203" t="s">
        <v>130</v>
      </c>
      <c r="E114" s="202" t="s">
        <v>129</v>
      </c>
      <c r="F114" s="201" t="s">
        <v>128</v>
      </c>
      <c r="G114" s="199" t="s">
        <v>95</v>
      </c>
      <c r="H114" s="199" t="s">
        <v>177</v>
      </c>
      <c r="I114" s="199" t="s">
        <v>475</v>
      </c>
      <c r="J114" s="199" t="s">
        <v>475</v>
      </c>
      <c r="K114" s="203" t="s">
        <v>176</v>
      </c>
      <c r="L114" s="199" t="s">
        <v>120</v>
      </c>
      <c r="M114" s="199" t="s">
        <v>481</v>
      </c>
      <c r="N114" s="230">
        <v>2</v>
      </c>
      <c r="O114" s="182">
        <f>Tabla1[[#This Row],[Avance Acumulado númerico o Porcentaje de la Actividad]]/Tabla1[[#This Row],[Meta 2022
 de la Actividad ó Meta anual]]</f>
        <v>0.5</v>
      </c>
      <c r="P114" s="220">
        <v>5.0000000000000001E-3</v>
      </c>
      <c r="Q114" s="181">
        <f>Tabla1[[#This Row],[Peso Porcentual de la Actividad en relación con la Meta ]]/Tabla1[[#This Row],[Avance Porcentual Acumulado (Indicador)]]</f>
        <v>0.01</v>
      </c>
      <c r="R114" s="199" t="s">
        <v>480</v>
      </c>
      <c r="S114" s="219"/>
      <c r="T114" s="228" t="s">
        <v>122</v>
      </c>
      <c r="U114" s="179" t="s">
        <v>121</v>
      </c>
      <c r="V114" s="240">
        <f>Tabla1[[#This Row],[Avance númerico o porcentual mes septiembre]]</f>
        <v>1</v>
      </c>
      <c r="W114" s="179"/>
      <c r="X114" s="179"/>
      <c r="Y114" s="179"/>
      <c r="Z114" s="189"/>
      <c r="AA114" s="189"/>
      <c r="AB114" s="189"/>
      <c r="AC114" s="189"/>
      <c r="AD114" s="189"/>
      <c r="AE114" s="189"/>
      <c r="AF114" s="189"/>
      <c r="AG114" s="189"/>
      <c r="AH114" s="189"/>
      <c r="AI114" s="189"/>
      <c r="AJ114" s="189"/>
      <c r="AK114" s="189"/>
      <c r="AL114" s="192" t="s">
        <v>116</v>
      </c>
      <c r="AM114" s="192">
        <v>0</v>
      </c>
      <c r="AN114" s="192"/>
      <c r="AO114" s="192" t="s">
        <v>116</v>
      </c>
      <c r="AP114" s="192">
        <v>0</v>
      </c>
      <c r="AQ114" s="192"/>
      <c r="AR114" s="192" t="s">
        <v>479</v>
      </c>
      <c r="AS114" s="231">
        <v>0</v>
      </c>
      <c r="AT114" s="192" t="s">
        <v>478</v>
      </c>
      <c r="AU114" s="192" t="s">
        <v>477</v>
      </c>
      <c r="AV114" s="231">
        <v>1</v>
      </c>
      <c r="AW114" s="192" t="s">
        <v>476</v>
      </c>
      <c r="AX114" s="192" t="s">
        <v>116</v>
      </c>
      <c r="AY114" s="231">
        <v>0</v>
      </c>
      <c r="AZ114" s="192"/>
      <c r="BA114" s="192" t="s">
        <v>116</v>
      </c>
      <c r="BB114" s="231">
        <v>0</v>
      </c>
      <c r="BC114" s="189"/>
      <c r="BD114" s="192" t="s">
        <v>116</v>
      </c>
      <c r="BE114" s="231">
        <v>0</v>
      </c>
      <c r="BF114" s="189"/>
    </row>
    <row r="115" spans="1:58" ht="135" x14ac:dyDescent="0.25">
      <c r="A115" s="206" t="s">
        <v>133</v>
      </c>
      <c r="B115" s="205" t="s">
        <v>132</v>
      </c>
      <c r="C115" s="204" t="s">
        <v>131</v>
      </c>
      <c r="D115" s="203" t="s">
        <v>130</v>
      </c>
      <c r="E115" s="202" t="s">
        <v>129</v>
      </c>
      <c r="F115" s="201" t="s">
        <v>128</v>
      </c>
      <c r="G115" s="199" t="s">
        <v>95</v>
      </c>
      <c r="H115" s="199" t="s">
        <v>177</v>
      </c>
      <c r="I115" s="199" t="s">
        <v>475</v>
      </c>
      <c r="J115" s="199" t="s">
        <v>475</v>
      </c>
      <c r="K115" s="203" t="s">
        <v>176</v>
      </c>
      <c r="L115" s="199" t="s">
        <v>120</v>
      </c>
      <c r="M115" s="199" t="s">
        <v>474</v>
      </c>
      <c r="N115" s="182">
        <v>1</v>
      </c>
      <c r="O115" s="182">
        <f>Tabla1[[#This Row],[Avance Acumulado númerico o Porcentaje de la Actividad]]/Tabla1[[#This Row],[Meta 2022
 de la Actividad ó Meta anual]]</f>
        <v>1</v>
      </c>
      <c r="P115" s="220">
        <v>2.5000000000000001E-3</v>
      </c>
      <c r="Q115" s="181">
        <f>Tabla1[[#This Row],[Peso Porcentual de la Actividad en relación con la Meta ]]/Tabla1[[#This Row],[Avance Porcentual Acumulado (Indicador)]]</f>
        <v>2.5000000000000001E-3</v>
      </c>
      <c r="R115" s="199" t="s">
        <v>174</v>
      </c>
      <c r="S115" s="219"/>
      <c r="T115" s="228" t="s">
        <v>122</v>
      </c>
      <c r="U115" s="209" t="s">
        <v>173</v>
      </c>
      <c r="V115" s="210">
        <f>Tabla1[[#This Row],[Avance númerico o porcentual mes diciembre]]</f>
        <v>1</v>
      </c>
      <c r="W115" s="179"/>
      <c r="X115" s="179"/>
      <c r="Y115" s="179"/>
      <c r="Z115" s="189"/>
      <c r="AA115" s="189"/>
      <c r="AB115" s="189"/>
      <c r="AC115" s="189"/>
      <c r="AD115" s="189"/>
      <c r="AE115" s="189"/>
      <c r="AF115" s="189"/>
      <c r="AG115" s="189"/>
      <c r="AH115" s="189"/>
      <c r="AI115" s="189"/>
      <c r="AJ115" s="189"/>
      <c r="AK115" s="189"/>
      <c r="AL115" s="192" t="s">
        <v>116</v>
      </c>
      <c r="AM115" s="192">
        <v>0</v>
      </c>
      <c r="AN115" s="192"/>
      <c r="AO115" s="192" t="s">
        <v>116</v>
      </c>
      <c r="AP115" s="192">
        <v>0</v>
      </c>
      <c r="AQ115" s="192"/>
      <c r="AR115" s="192" t="s">
        <v>473</v>
      </c>
      <c r="AS115" s="190">
        <v>0.26</v>
      </c>
      <c r="AT115" s="192" t="s">
        <v>472</v>
      </c>
      <c r="AU115" s="192" t="s">
        <v>471</v>
      </c>
      <c r="AV115" s="190">
        <v>0.49</v>
      </c>
      <c r="AW115" s="192" t="s">
        <v>470</v>
      </c>
      <c r="AX115" s="192" t="s">
        <v>116</v>
      </c>
      <c r="AY115" s="190">
        <v>0</v>
      </c>
      <c r="AZ115" s="192"/>
      <c r="BA115" s="192" t="s">
        <v>116</v>
      </c>
      <c r="BB115" s="190">
        <v>0</v>
      </c>
      <c r="BC115" s="189"/>
      <c r="BD115" s="192" t="s">
        <v>469</v>
      </c>
      <c r="BE115" s="190">
        <v>1</v>
      </c>
      <c r="BF115" s="189"/>
    </row>
    <row r="116" spans="1:58" ht="120" x14ac:dyDescent="0.25">
      <c r="A116" s="206" t="s">
        <v>133</v>
      </c>
      <c r="B116" s="205" t="s">
        <v>132</v>
      </c>
      <c r="C116" s="204" t="s">
        <v>131</v>
      </c>
      <c r="D116" s="203" t="s">
        <v>130</v>
      </c>
      <c r="E116" s="202" t="s">
        <v>129</v>
      </c>
      <c r="F116" s="201" t="s">
        <v>128</v>
      </c>
      <c r="G116" s="199" t="s">
        <v>95</v>
      </c>
      <c r="H116" s="199" t="s">
        <v>177</v>
      </c>
      <c r="I116" s="199" t="s">
        <v>375</v>
      </c>
      <c r="J116" s="199" t="s">
        <v>375</v>
      </c>
      <c r="K116" s="203" t="s">
        <v>176</v>
      </c>
      <c r="L116" s="199" t="s">
        <v>120</v>
      </c>
      <c r="M116" s="199" t="s">
        <v>468</v>
      </c>
      <c r="N116" s="199">
        <v>11</v>
      </c>
      <c r="O116" s="182">
        <f>Tabla1[[#This Row],[Avance Acumulado númerico o Porcentaje de la Actividad]]/Tabla1[[#This Row],[Meta 2022
 de la Actividad ó Meta anual]]</f>
        <v>1</v>
      </c>
      <c r="P116" s="220">
        <v>5.0000000000000001E-3</v>
      </c>
      <c r="Q116" s="181">
        <f>Tabla1[[#This Row],[Peso Porcentual de la Actividad en relación con la Meta ]]/Tabla1[[#This Row],[Avance Porcentual Acumulado (Indicador)]]</f>
        <v>5.0000000000000001E-3</v>
      </c>
      <c r="R116" s="199" t="s">
        <v>467</v>
      </c>
      <c r="S116" s="219"/>
      <c r="T116" s="199" t="s">
        <v>146</v>
      </c>
      <c r="U116" s="179" t="s">
        <v>121</v>
      </c>
      <c r="V116" s="179">
        <f>Tabla1[[#This Row],[Avance númerico o porcentual mes enero]]+Tabla1[[#This Row],[Avance numérico o porcentual mes febrero]]+Tabla1[[#This Row],[Avance númerico o porcentual mes marzo]]+Tabla1[[#This Row],[Avance númerico o porcentual mes abril]]+Tabla1[[#This Row],[Avance númerico o porcentual mes mayo]]+Tabla1[[#This Row],[Avance númerico o porcentual mes junio]]+Tabla1[[#This Row],[Avance númerico o porcentual mes julio]]+Tabla1[[#This Row],[Avance númerico o porcentual mes agosto]]+Tabla1[[#This Row],[Avance númerico o porcentual mes septiembre]]+Tabla1[[#This Row],[Avance númerico o porcentual mes octubre]]+Tabla1[[#This Row],[Avance númerico o porcentual mes noviembre]]</f>
        <v>11</v>
      </c>
      <c r="W116" s="179" t="s">
        <v>466</v>
      </c>
      <c r="X116" s="179">
        <v>1</v>
      </c>
      <c r="Y116" s="179" t="s">
        <v>454</v>
      </c>
      <c r="Z116" s="192" t="s">
        <v>465</v>
      </c>
      <c r="AA116" s="192">
        <v>1</v>
      </c>
      <c r="AB116" s="192" t="s">
        <v>454</v>
      </c>
      <c r="AC116" s="192" t="s">
        <v>464</v>
      </c>
      <c r="AD116" s="239">
        <v>1</v>
      </c>
      <c r="AE116" s="192" t="s">
        <v>454</v>
      </c>
      <c r="AF116" s="199" t="s">
        <v>463</v>
      </c>
      <c r="AG116" s="239">
        <v>1</v>
      </c>
      <c r="AH116" s="192" t="s">
        <v>454</v>
      </c>
      <c r="AI116" s="218" t="s">
        <v>462</v>
      </c>
      <c r="AJ116" s="239">
        <v>1</v>
      </c>
      <c r="AK116" s="192" t="s">
        <v>454</v>
      </c>
      <c r="AL116" s="218" t="s">
        <v>461</v>
      </c>
      <c r="AM116" s="239">
        <v>1</v>
      </c>
      <c r="AN116" s="192" t="s">
        <v>454</v>
      </c>
      <c r="AO116" s="218" t="s">
        <v>460</v>
      </c>
      <c r="AP116" s="239">
        <v>1</v>
      </c>
      <c r="AQ116" s="192" t="s">
        <v>454</v>
      </c>
      <c r="AR116" s="218" t="s">
        <v>459</v>
      </c>
      <c r="AS116" s="239">
        <v>1</v>
      </c>
      <c r="AT116" s="192" t="s">
        <v>454</v>
      </c>
      <c r="AU116" s="218" t="s">
        <v>458</v>
      </c>
      <c r="AV116" s="239">
        <v>1</v>
      </c>
      <c r="AW116" s="192" t="s">
        <v>454</v>
      </c>
      <c r="AX116" s="218" t="s">
        <v>457</v>
      </c>
      <c r="AY116" s="239">
        <v>1</v>
      </c>
      <c r="AZ116" s="192" t="s">
        <v>454</v>
      </c>
      <c r="BA116" s="218" t="s">
        <v>456</v>
      </c>
      <c r="BB116" s="239">
        <v>1</v>
      </c>
      <c r="BC116" s="192" t="s">
        <v>454</v>
      </c>
      <c r="BD116" s="218" t="s">
        <v>455</v>
      </c>
      <c r="BE116" s="239">
        <v>0</v>
      </c>
      <c r="BF116" s="192" t="s">
        <v>454</v>
      </c>
    </row>
    <row r="117" spans="1:58" ht="210" x14ac:dyDescent="0.25">
      <c r="A117" s="206" t="s">
        <v>133</v>
      </c>
      <c r="B117" s="205" t="s">
        <v>132</v>
      </c>
      <c r="C117" s="204" t="s">
        <v>131</v>
      </c>
      <c r="D117" s="203" t="s">
        <v>130</v>
      </c>
      <c r="E117" s="202" t="s">
        <v>129</v>
      </c>
      <c r="F117" s="201" t="s">
        <v>128</v>
      </c>
      <c r="G117" s="199" t="s">
        <v>95</v>
      </c>
      <c r="H117" s="199" t="s">
        <v>177</v>
      </c>
      <c r="I117" s="199" t="s">
        <v>375</v>
      </c>
      <c r="J117" s="199" t="s">
        <v>375</v>
      </c>
      <c r="K117" s="203" t="s">
        <v>176</v>
      </c>
      <c r="L117" s="199" t="s">
        <v>120</v>
      </c>
      <c r="M117" s="199" t="s">
        <v>453</v>
      </c>
      <c r="N117" s="182">
        <v>1</v>
      </c>
      <c r="O117" s="182">
        <f>Tabla1[[#This Row],[Avance Acumulado númerico o Porcentaje de la Actividad]]/Tabla1[[#This Row],[Meta 2022
 de la Actividad ó Meta anual]]</f>
        <v>0.8</v>
      </c>
      <c r="P117" s="220">
        <v>5.0000000000000001E-3</v>
      </c>
      <c r="Q117" s="181">
        <f>Tabla1[[#This Row],[Peso Porcentual de la Actividad en relación con la Meta ]]/Tabla1[[#This Row],[Avance Porcentual Acumulado (Indicador)]]</f>
        <v>6.2499999999999995E-3</v>
      </c>
      <c r="R117" s="199" t="s">
        <v>452</v>
      </c>
      <c r="S117" s="219"/>
      <c r="T117" s="199" t="s">
        <v>140</v>
      </c>
      <c r="U117" s="179" t="s">
        <v>121</v>
      </c>
      <c r="V117" s="198">
        <f>Tabla1[[#This Row],[Avance númerico o porcentual mes diciembre]]</f>
        <v>0.8</v>
      </c>
      <c r="W117" s="179" t="s">
        <v>451</v>
      </c>
      <c r="X117" s="179">
        <v>0</v>
      </c>
      <c r="Y117" s="179" t="s">
        <v>406</v>
      </c>
      <c r="Z117" s="192" t="s">
        <v>450</v>
      </c>
      <c r="AA117" s="190">
        <v>0.88</v>
      </c>
      <c r="AB117" s="192" t="s">
        <v>449</v>
      </c>
      <c r="AC117" s="192" t="s">
        <v>448</v>
      </c>
      <c r="AD117" s="190">
        <v>1</v>
      </c>
      <c r="AE117" s="192" t="s">
        <v>447</v>
      </c>
      <c r="AF117" s="192" t="s">
        <v>446</v>
      </c>
      <c r="AG117" s="190">
        <v>0</v>
      </c>
      <c r="AH117" s="189"/>
      <c r="AI117" s="192" t="s">
        <v>445</v>
      </c>
      <c r="AJ117" s="190">
        <v>0.72</v>
      </c>
      <c r="AK117" s="192"/>
      <c r="AL117" s="192" t="s">
        <v>444</v>
      </c>
      <c r="AM117" s="190">
        <v>0</v>
      </c>
      <c r="AN117" s="192" t="s">
        <v>443</v>
      </c>
      <c r="AO117" s="192" t="s">
        <v>442</v>
      </c>
      <c r="AP117" s="190">
        <v>0.81</v>
      </c>
      <c r="AQ117" s="192" t="s">
        <v>441</v>
      </c>
      <c r="AR117" s="192" t="s">
        <v>440</v>
      </c>
      <c r="AS117" s="190">
        <v>0.81</v>
      </c>
      <c r="AT117" s="192" t="s">
        <v>439</v>
      </c>
      <c r="AU117" s="221" t="s">
        <v>438</v>
      </c>
      <c r="AV117" s="190">
        <v>0.51</v>
      </c>
      <c r="AW117" s="192" t="s">
        <v>437</v>
      </c>
      <c r="AX117" s="221" t="s">
        <v>436</v>
      </c>
      <c r="AY117" s="190">
        <v>0.4</v>
      </c>
      <c r="AZ117" s="223" t="s">
        <v>437</v>
      </c>
      <c r="BA117" s="221" t="s">
        <v>436</v>
      </c>
      <c r="BB117" s="190">
        <v>0.6</v>
      </c>
      <c r="BC117" s="221" t="s">
        <v>435</v>
      </c>
      <c r="BD117" s="221" t="s">
        <v>434</v>
      </c>
      <c r="BE117" s="238">
        <v>0.8</v>
      </c>
      <c r="BF117" s="221" t="s">
        <v>433</v>
      </c>
    </row>
    <row r="118" spans="1:58" ht="195" x14ac:dyDescent="0.25">
      <c r="A118" s="206" t="s">
        <v>133</v>
      </c>
      <c r="B118" s="205" t="s">
        <v>132</v>
      </c>
      <c r="C118" s="204" t="s">
        <v>131</v>
      </c>
      <c r="D118" s="203" t="s">
        <v>130</v>
      </c>
      <c r="E118" s="202" t="s">
        <v>129</v>
      </c>
      <c r="F118" s="201" t="s">
        <v>128</v>
      </c>
      <c r="G118" s="199" t="s">
        <v>95</v>
      </c>
      <c r="H118" s="199" t="s">
        <v>177</v>
      </c>
      <c r="I118" s="199" t="s">
        <v>375</v>
      </c>
      <c r="J118" s="199" t="s">
        <v>375</v>
      </c>
      <c r="K118" s="203" t="s">
        <v>176</v>
      </c>
      <c r="L118" s="199" t="s">
        <v>120</v>
      </c>
      <c r="M118" s="199" t="s">
        <v>432</v>
      </c>
      <c r="N118" s="199">
        <v>2</v>
      </c>
      <c r="O118" s="182">
        <f>Tabla1[[#This Row],[Avance Acumulado númerico o Porcentaje de la Actividad]]/Tabla1[[#This Row],[Meta 2022
 de la Actividad ó Meta anual]]</f>
        <v>1</v>
      </c>
      <c r="P118" s="220">
        <v>2.5000000000000001E-3</v>
      </c>
      <c r="Q118" s="181">
        <f>Tabla1[[#This Row],[Peso Porcentual de la Actividad en relación con la Meta ]]/Tabla1[[#This Row],[Avance Porcentual Acumulado (Indicador)]]</f>
        <v>2.5000000000000001E-3</v>
      </c>
      <c r="R118" s="199" t="s">
        <v>431</v>
      </c>
      <c r="S118" s="219"/>
      <c r="T118" s="199" t="s">
        <v>140</v>
      </c>
      <c r="U118" s="179" t="s">
        <v>430</v>
      </c>
      <c r="V118" s="179">
        <f>Tabla1[[#This Row],[Avance númerico o porcentual mes enero]]+Tabla1[[#This Row],[Avance númerico o porcentual mes abril]]+Tabla1[[#This Row],[Avance númerico o porcentual mes diciembre]]</f>
        <v>2</v>
      </c>
      <c r="W118" s="179" t="s">
        <v>429</v>
      </c>
      <c r="X118" s="179">
        <v>0</v>
      </c>
      <c r="Y118" s="179"/>
      <c r="Z118" s="192" t="s">
        <v>428</v>
      </c>
      <c r="AA118" s="192">
        <v>0</v>
      </c>
      <c r="AB118" s="192" t="s">
        <v>120</v>
      </c>
      <c r="AC118" s="199" t="s">
        <v>427</v>
      </c>
      <c r="AD118" s="192">
        <v>0</v>
      </c>
      <c r="AE118" s="192">
        <v>0</v>
      </c>
      <c r="AF118" s="218" t="s">
        <v>426</v>
      </c>
      <c r="AG118" s="192">
        <v>1</v>
      </c>
      <c r="AH118" s="192" t="s">
        <v>425</v>
      </c>
      <c r="AI118" s="218" t="s">
        <v>405</v>
      </c>
      <c r="AJ118" s="192">
        <v>0</v>
      </c>
      <c r="AK118" s="192" t="s">
        <v>120</v>
      </c>
      <c r="AL118" s="218" t="s">
        <v>424</v>
      </c>
      <c r="AM118" s="192">
        <v>0</v>
      </c>
      <c r="AN118" s="192" t="s">
        <v>120</v>
      </c>
      <c r="AO118" s="218" t="s">
        <v>424</v>
      </c>
      <c r="AP118" s="192">
        <v>0</v>
      </c>
      <c r="AQ118" s="192" t="s">
        <v>120</v>
      </c>
      <c r="AR118" s="218" t="s">
        <v>120</v>
      </c>
      <c r="AS118" s="192">
        <v>0</v>
      </c>
      <c r="AT118" s="192" t="s">
        <v>120</v>
      </c>
      <c r="AU118" s="218" t="s">
        <v>120</v>
      </c>
      <c r="AV118" s="192">
        <v>0</v>
      </c>
      <c r="AW118" s="192" t="s">
        <v>120</v>
      </c>
      <c r="AX118" s="218" t="s">
        <v>120</v>
      </c>
      <c r="AY118" s="192">
        <v>0</v>
      </c>
      <c r="AZ118" s="192" t="s">
        <v>120</v>
      </c>
      <c r="BA118" s="218" t="s">
        <v>423</v>
      </c>
      <c r="BB118" s="192">
        <v>0</v>
      </c>
      <c r="BC118" s="192" t="s">
        <v>422</v>
      </c>
      <c r="BD118" s="218" t="s">
        <v>421</v>
      </c>
      <c r="BE118" s="192">
        <v>1</v>
      </c>
      <c r="BF118" s="192" t="s">
        <v>420</v>
      </c>
    </row>
    <row r="119" spans="1:58" ht="135" x14ac:dyDescent="0.25">
      <c r="A119" s="206" t="s">
        <v>133</v>
      </c>
      <c r="B119" s="205" t="s">
        <v>132</v>
      </c>
      <c r="C119" s="204" t="s">
        <v>131</v>
      </c>
      <c r="D119" s="203" t="s">
        <v>130</v>
      </c>
      <c r="E119" s="202" t="s">
        <v>129</v>
      </c>
      <c r="F119" s="201" t="s">
        <v>128</v>
      </c>
      <c r="G119" s="199" t="s">
        <v>95</v>
      </c>
      <c r="H119" s="199" t="s">
        <v>177</v>
      </c>
      <c r="I119" s="199" t="s">
        <v>375</v>
      </c>
      <c r="J119" s="199" t="s">
        <v>375</v>
      </c>
      <c r="K119" s="203" t="s">
        <v>176</v>
      </c>
      <c r="L119" s="199" t="s">
        <v>120</v>
      </c>
      <c r="M119" s="199" t="s">
        <v>419</v>
      </c>
      <c r="N119" s="199">
        <v>1</v>
      </c>
      <c r="O119" s="182">
        <f>Tabla1[[#This Row],[Avance Acumulado númerico o Porcentaje de la Actividad]]/Tabla1[[#This Row],[Meta 2022
 de la Actividad ó Meta anual]]</f>
        <v>1</v>
      </c>
      <c r="P119" s="220">
        <v>5.0000000000000001E-3</v>
      </c>
      <c r="Q119" s="181">
        <f>Tabla1[[#This Row],[Peso Porcentual de la Actividad en relación con la Meta ]]/Tabla1[[#This Row],[Avance Porcentual Acumulado (Indicador)]]</f>
        <v>5.0000000000000001E-3</v>
      </c>
      <c r="R119" s="199" t="s">
        <v>418</v>
      </c>
      <c r="S119" s="219"/>
      <c r="T119" s="199" t="s">
        <v>146</v>
      </c>
      <c r="U119" s="179" t="s">
        <v>417</v>
      </c>
      <c r="V119" s="179">
        <f>Tabla1[[#This Row],[Avance númerico o porcentual mes enero]]+Tabla1[[#This Row],[Avance numérico o porcentual mes febrero]]</f>
        <v>1</v>
      </c>
      <c r="W119" s="179" t="s">
        <v>416</v>
      </c>
      <c r="X119" s="179">
        <v>0</v>
      </c>
      <c r="Y119" s="179" t="s">
        <v>406</v>
      </c>
      <c r="Z119" s="192" t="s">
        <v>415</v>
      </c>
      <c r="AA119" s="192">
        <v>1</v>
      </c>
      <c r="AB119" s="192" t="s">
        <v>414</v>
      </c>
      <c r="AC119" s="192" t="s">
        <v>143</v>
      </c>
      <c r="AD119" s="192">
        <v>1</v>
      </c>
      <c r="AE119" s="192"/>
      <c r="AF119" s="192" t="s">
        <v>143</v>
      </c>
      <c r="AG119" s="192">
        <v>1</v>
      </c>
      <c r="AH119" s="192"/>
      <c r="AI119" s="192" t="s">
        <v>143</v>
      </c>
      <c r="AJ119" s="192">
        <v>1</v>
      </c>
      <c r="AK119" s="192"/>
      <c r="AL119" s="192" t="s">
        <v>143</v>
      </c>
      <c r="AM119" s="192">
        <v>1</v>
      </c>
      <c r="AN119" s="192"/>
      <c r="AO119" s="192" t="s">
        <v>143</v>
      </c>
      <c r="AP119" s="192">
        <v>1</v>
      </c>
      <c r="AQ119" s="192"/>
      <c r="AR119" s="192" t="s">
        <v>143</v>
      </c>
      <c r="AS119" s="192">
        <v>1</v>
      </c>
      <c r="AT119" s="192" t="s">
        <v>120</v>
      </c>
      <c r="AU119" s="192" t="s">
        <v>143</v>
      </c>
      <c r="AV119" s="192">
        <v>0</v>
      </c>
      <c r="AW119" s="192" t="s">
        <v>120</v>
      </c>
      <c r="AX119" s="192" t="s">
        <v>143</v>
      </c>
      <c r="AY119" s="192">
        <v>0</v>
      </c>
      <c r="AZ119" s="192" t="s">
        <v>120</v>
      </c>
      <c r="BA119" s="192" t="s">
        <v>143</v>
      </c>
      <c r="BB119" s="192">
        <v>0</v>
      </c>
      <c r="BC119" s="192" t="s">
        <v>120</v>
      </c>
      <c r="BD119" s="192" t="s">
        <v>143</v>
      </c>
      <c r="BE119" s="192">
        <v>0</v>
      </c>
      <c r="BF119" s="192" t="s">
        <v>120</v>
      </c>
    </row>
    <row r="120" spans="1:58" ht="120" x14ac:dyDescent="0.25">
      <c r="A120" s="206" t="s">
        <v>133</v>
      </c>
      <c r="B120" s="205" t="s">
        <v>132</v>
      </c>
      <c r="C120" s="204" t="s">
        <v>131</v>
      </c>
      <c r="D120" s="203" t="s">
        <v>130</v>
      </c>
      <c r="E120" s="202" t="s">
        <v>129</v>
      </c>
      <c r="F120" s="201" t="s">
        <v>128</v>
      </c>
      <c r="G120" s="199" t="s">
        <v>95</v>
      </c>
      <c r="H120" s="199" t="s">
        <v>177</v>
      </c>
      <c r="I120" s="199" t="s">
        <v>375</v>
      </c>
      <c r="J120" s="199" t="s">
        <v>375</v>
      </c>
      <c r="K120" s="203" t="s">
        <v>176</v>
      </c>
      <c r="L120" s="199" t="s">
        <v>120</v>
      </c>
      <c r="M120" s="199" t="s">
        <v>413</v>
      </c>
      <c r="N120" s="199">
        <v>3</v>
      </c>
      <c r="O120" s="182">
        <f>Tabla1[[#This Row],[Avance Acumulado númerico o Porcentaje de la Actividad]]/Tabla1[[#This Row],[Meta 2022
 de la Actividad ó Meta anual]]</f>
        <v>1</v>
      </c>
      <c r="P120" s="220">
        <v>5.0000000000000001E-3</v>
      </c>
      <c r="Q120" s="181">
        <f>Tabla1[[#This Row],[Peso Porcentual de la Actividad en relación con la Meta ]]/Tabla1[[#This Row],[Avance Porcentual Acumulado (Indicador)]]</f>
        <v>5.0000000000000001E-3</v>
      </c>
      <c r="R120" s="199" t="s">
        <v>412</v>
      </c>
      <c r="S120" s="219"/>
      <c r="T120" s="199" t="s">
        <v>140</v>
      </c>
      <c r="U120" s="179" t="s">
        <v>121</v>
      </c>
      <c r="V120" s="179">
        <f>Tabla1[[#This Row],[Avance númerico o porcentual mes enero]]+Tabla1[[#This Row],[Avance númerico o porcentual mes diciembre]]</f>
        <v>3</v>
      </c>
      <c r="W120" s="258" t="s">
        <v>411</v>
      </c>
      <c r="X120" s="179">
        <v>1</v>
      </c>
      <c r="Y120" s="179" t="s">
        <v>406</v>
      </c>
      <c r="Z120" s="192" t="s">
        <v>410</v>
      </c>
      <c r="AA120" s="192">
        <v>0</v>
      </c>
      <c r="AB120" s="192" t="s">
        <v>406</v>
      </c>
      <c r="AC120" s="192" t="s">
        <v>409</v>
      </c>
      <c r="AD120" s="192">
        <v>0</v>
      </c>
      <c r="AE120" s="192" t="s">
        <v>408</v>
      </c>
      <c r="AF120" s="199" t="s">
        <v>371</v>
      </c>
      <c r="AG120" s="192">
        <v>0</v>
      </c>
      <c r="AH120" s="189"/>
      <c r="AI120" s="218" t="s">
        <v>405</v>
      </c>
      <c r="AJ120" s="192">
        <v>0</v>
      </c>
      <c r="AK120" s="192"/>
      <c r="AL120" s="218" t="s">
        <v>407</v>
      </c>
      <c r="AM120" s="192">
        <v>0</v>
      </c>
      <c r="AN120" s="192" t="s">
        <v>406</v>
      </c>
      <c r="AO120" s="218" t="s">
        <v>371</v>
      </c>
      <c r="AP120" s="192">
        <v>0</v>
      </c>
      <c r="AQ120" s="192" t="s">
        <v>406</v>
      </c>
      <c r="AR120" s="218" t="s">
        <v>120</v>
      </c>
      <c r="AS120" s="192">
        <v>0</v>
      </c>
      <c r="AT120" s="192" t="s">
        <v>406</v>
      </c>
      <c r="AU120" s="218" t="s">
        <v>120</v>
      </c>
      <c r="AV120" s="192">
        <v>0</v>
      </c>
      <c r="AW120" s="192" t="s">
        <v>120</v>
      </c>
      <c r="AX120" s="218" t="s">
        <v>120</v>
      </c>
      <c r="AY120" s="192">
        <v>0</v>
      </c>
      <c r="AZ120" s="192" t="s">
        <v>120</v>
      </c>
      <c r="BA120" s="218" t="s">
        <v>405</v>
      </c>
      <c r="BB120" s="192">
        <v>0</v>
      </c>
      <c r="BC120" s="192" t="s">
        <v>120</v>
      </c>
      <c r="BD120" s="218" t="s">
        <v>404</v>
      </c>
      <c r="BE120" s="231">
        <v>2</v>
      </c>
      <c r="BF120" s="237" t="s">
        <v>403</v>
      </c>
    </row>
    <row r="121" spans="1:58" ht="120" x14ac:dyDescent="0.25">
      <c r="A121" s="206" t="s">
        <v>133</v>
      </c>
      <c r="B121" s="205" t="s">
        <v>132</v>
      </c>
      <c r="C121" s="204" t="s">
        <v>131</v>
      </c>
      <c r="D121" s="203" t="s">
        <v>130</v>
      </c>
      <c r="E121" s="202" t="s">
        <v>129</v>
      </c>
      <c r="F121" s="201" t="s">
        <v>128</v>
      </c>
      <c r="G121" s="199" t="s">
        <v>95</v>
      </c>
      <c r="H121" s="199" t="s">
        <v>177</v>
      </c>
      <c r="I121" s="199" t="s">
        <v>375</v>
      </c>
      <c r="J121" s="199" t="s">
        <v>375</v>
      </c>
      <c r="K121" s="203" t="s">
        <v>176</v>
      </c>
      <c r="L121" s="199" t="s">
        <v>120</v>
      </c>
      <c r="M121" s="199" t="s">
        <v>402</v>
      </c>
      <c r="N121" s="199">
        <v>1</v>
      </c>
      <c r="O121" s="182">
        <f>Tabla1[[#This Row],[Avance Acumulado númerico o Porcentaje de la Actividad]]/Tabla1[[#This Row],[Meta 2022
 de la Actividad ó Meta anual]]</f>
        <v>1</v>
      </c>
      <c r="P121" s="220">
        <v>5.0000000000000001E-3</v>
      </c>
      <c r="Q121" s="181">
        <f>Tabla1[[#This Row],[Peso Porcentual de la Actividad en relación con la Meta ]]/Tabla1[[#This Row],[Avance Porcentual Acumulado (Indicador)]]</f>
        <v>5.0000000000000001E-3</v>
      </c>
      <c r="R121" s="199" t="s">
        <v>166</v>
      </c>
      <c r="S121" s="219"/>
      <c r="T121" s="199" t="s">
        <v>122</v>
      </c>
      <c r="U121" s="179" t="s">
        <v>121</v>
      </c>
      <c r="V121" s="179">
        <f>Tabla1[[#This Row],[Avance númerico o porcentual mes enero]]+Tabla1[[#This Row],[Avance númerico o porcentual mes octubre]]</f>
        <v>1</v>
      </c>
      <c r="W121" s="179" t="s">
        <v>373</v>
      </c>
      <c r="X121" s="179">
        <v>0</v>
      </c>
      <c r="Y121" s="179"/>
      <c r="Z121" s="192" t="s">
        <v>373</v>
      </c>
      <c r="AA121" s="192">
        <v>0</v>
      </c>
      <c r="AB121" s="192" t="s">
        <v>120</v>
      </c>
      <c r="AC121" s="192" t="s">
        <v>372</v>
      </c>
      <c r="AD121" s="192">
        <v>0</v>
      </c>
      <c r="AE121" s="192"/>
      <c r="AF121" s="199" t="s">
        <v>371</v>
      </c>
      <c r="AG121" s="192">
        <v>0</v>
      </c>
      <c r="AH121" s="189"/>
      <c r="AI121" s="218" t="s">
        <v>371</v>
      </c>
      <c r="AJ121" s="192">
        <v>0</v>
      </c>
      <c r="AK121" s="192"/>
      <c r="AL121" s="218" t="s">
        <v>371</v>
      </c>
      <c r="AM121" s="192">
        <v>0</v>
      </c>
      <c r="AN121" s="192"/>
      <c r="AO121" s="218" t="s">
        <v>371</v>
      </c>
      <c r="AP121" s="192">
        <v>0</v>
      </c>
      <c r="AQ121" s="192"/>
      <c r="AR121" s="218" t="s">
        <v>120</v>
      </c>
      <c r="AS121" s="192">
        <v>0</v>
      </c>
      <c r="AT121" s="192">
        <v>0</v>
      </c>
      <c r="AU121" s="218" t="s">
        <v>401</v>
      </c>
      <c r="AV121" s="192">
        <v>0</v>
      </c>
      <c r="AW121" s="192">
        <v>0</v>
      </c>
      <c r="AX121" s="218" t="s">
        <v>400</v>
      </c>
      <c r="AY121" s="192">
        <v>1</v>
      </c>
      <c r="AZ121" s="192" t="s">
        <v>399</v>
      </c>
      <c r="BA121" s="218" t="s">
        <v>143</v>
      </c>
      <c r="BB121" s="192">
        <v>0</v>
      </c>
      <c r="BC121" s="192" t="s">
        <v>399</v>
      </c>
      <c r="BD121" s="218" t="s">
        <v>143</v>
      </c>
      <c r="BE121" s="192">
        <v>0</v>
      </c>
      <c r="BF121" s="192" t="s">
        <v>399</v>
      </c>
    </row>
    <row r="122" spans="1:58" ht="210" x14ac:dyDescent="0.25">
      <c r="A122" s="206" t="s">
        <v>133</v>
      </c>
      <c r="B122" s="205" t="s">
        <v>132</v>
      </c>
      <c r="C122" s="204" t="s">
        <v>131</v>
      </c>
      <c r="D122" s="203" t="s">
        <v>130</v>
      </c>
      <c r="E122" s="202" t="s">
        <v>129</v>
      </c>
      <c r="F122" s="201" t="s">
        <v>128</v>
      </c>
      <c r="G122" s="199" t="s">
        <v>95</v>
      </c>
      <c r="H122" s="199" t="s">
        <v>177</v>
      </c>
      <c r="I122" s="199" t="s">
        <v>335</v>
      </c>
      <c r="J122" s="199" t="s">
        <v>335</v>
      </c>
      <c r="K122" s="203" t="s">
        <v>176</v>
      </c>
      <c r="L122" s="199" t="s">
        <v>120</v>
      </c>
      <c r="M122" s="199" t="s">
        <v>398</v>
      </c>
      <c r="N122" s="182">
        <v>1</v>
      </c>
      <c r="O122" s="182">
        <f>Tabla1[[#This Row],[Avance Acumulado númerico o Porcentaje de la Actividad]]/Tabla1[[#This Row],[Meta 2022
 de la Actividad ó Meta anual]]</f>
        <v>0.9</v>
      </c>
      <c r="P122" s="220">
        <v>5.0000000000000001E-3</v>
      </c>
      <c r="Q122" s="181">
        <f>Tabla1[[#This Row],[Peso Porcentual de la Actividad en relación con la Meta ]]/Tabla1[[#This Row],[Avance Porcentual Acumulado (Indicador)]]</f>
        <v>5.5555555555555558E-3</v>
      </c>
      <c r="R122" s="199" t="s">
        <v>397</v>
      </c>
      <c r="S122" s="219"/>
      <c r="T122" s="199" t="s">
        <v>146</v>
      </c>
      <c r="U122" s="179" t="s">
        <v>122</v>
      </c>
      <c r="V122" s="198">
        <v>0.9</v>
      </c>
      <c r="W122" s="179"/>
      <c r="X122" s="179"/>
      <c r="Y122" s="179"/>
      <c r="Z122" s="189"/>
      <c r="AA122" s="189"/>
      <c r="AB122" s="189"/>
      <c r="AC122" s="192" t="s">
        <v>396</v>
      </c>
      <c r="AD122" s="236">
        <v>0.65</v>
      </c>
      <c r="AE122" s="192" t="s">
        <v>395</v>
      </c>
      <c r="AF122" s="192" t="s">
        <v>116</v>
      </c>
      <c r="AG122" s="190">
        <v>0</v>
      </c>
      <c r="AH122" s="189"/>
      <c r="AI122" s="192" t="s">
        <v>393</v>
      </c>
      <c r="AJ122" s="190">
        <v>0.9</v>
      </c>
      <c r="AK122" s="192" t="s">
        <v>394</v>
      </c>
      <c r="AL122" s="199" t="s">
        <v>393</v>
      </c>
      <c r="AM122" s="182">
        <v>0.9</v>
      </c>
      <c r="AN122" s="199" t="s">
        <v>392</v>
      </c>
      <c r="AO122" s="218" t="s">
        <v>391</v>
      </c>
      <c r="AP122" s="233">
        <v>0.47</v>
      </c>
      <c r="AQ122" s="218" t="s">
        <v>390</v>
      </c>
      <c r="AR122" s="218" t="s">
        <v>389</v>
      </c>
      <c r="AS122" s="233">
        <v>0.93</v>
      </c>
      <c r="AT122" s="218" t="s">
        <v>376</v>
      </c>
      <c r="AU122" s="218" t="s">
        <v>389</v>
      </c>
      <c r="AV122" s="233">
        <v>0.9</v>
      </c>
      <c r="AW122" s="218" t="s">
        <v>387</v>
      </c>
      <c r="AX122" s="218" t="s">
        <v>116</v>
      </c>
      <c r="AY122" s="233">
        <v>0</v>
      </c>
      <c r="AZ122" s="218" t="s">
        <v>387</v>
      </c>
      <c r="BA122" s="218" t="s">
        <v>388</v>
      </c>
      <c r="BB122" s="233">
        <v>0.9</v>
      </c>
      <c r="BC122" s="218" t="s">
        <v>387</v>
      </c>
      <c r="BD122" s="218" t="s">
        <v>116</v>
      </c>
      <c r="BE122" s="233">
        <v>0</v>
      </c>
      <c r="BF122" s="218"/>
    </row>
    <row r="123" spans="1:58" ht="138" customHeight="1" x14ac:dyDescent="0.25">
      <c r="A123" s="206" t="s">
        <v>133</v>
      </c>
      <c r="B123" s="205" t="s">
        <v>132</v>
      </c>
      <c r="C123" s="204" t="s">
        <v>131</v>
      </c>
      <c r="D123" s="203" t="s">
        <v>130</v>
      </c>
      <c r="E123" s="202" t="s">
        <v>129</v>
      </c>
      <c r="F123" s="201" t="s">
        <v>128</v>
      </c>
      <c r="G123" s="199" t="s">
        <v>95</v>
      </c>
      <c r="H123" s="199" t="s">
        <v>177</v>
      </c>
      <c r="I123" s="199" t="s">
        <v>335</v>
      </c>
      <c r="J123" s="199" t="s">
        <v>335</v>
      </c>
      <c r="K123" s="203" t="s">
        <v>176</v>
      </c>
      <c r="L123" s="199" t="s">
        <v>120</v>
      </c>
      <c r="M123" s="199" t="s">
        <v>386</v>
      </c>
      <c r="N123" s="182">
        <v>1</v>
      </c>
      <c r="O123" s="182">
        <f>Tabla1[[#This Row],[Avance Acumulado númerico o Porcentaje de la Actividad]]/Tabla1[[#This Row],[Meta 2022
 de la Actividad ó Meta anual]]</f>
        <v>0.76</v>
      </c>
      <c r="P123" s="220">
        <v>5.0000000000000001E-3</v>
      </c>
      <c r="Q123" s="181">
        <f>Tabla1[[#This Row],[Peso Porcentual de la Actividad en relación con la Meta ]]/Tabla1[[#This Row],[Avance Porcentual Acumulado (Indicador)]]</f>
        <v>6.5789473684210523E-3</v>
      </c>
      <c r="R123" s="199" t="s">
        <v>385</v>
      </c>
      <c r="S123" s="219"/>
      <c r="T123" s="199" t="s">
        <v>146</v>
      </c>
      <c r="U123" s="179" t="s">
        <v>121</v>
      </c>
      <c r="V123" s="210">
        <f>Tabla1[[#This Row],[Avance númerico o porcentual mes noviembre]]</f>
        <v>0.76</v>
      </c>
      <c r="W123" s="179"/>
      <c r="X123" s="179"/>
      <c r="Y123" s="179"/>
      <c r="Z123" s="189"/>
      <c r="AA123" s="189"/>
      <c r="AB123" s="189"/>
      <c r="AC123" s="192" t="s">
        <v>384</v>
      </c>
      <c r="AD123" s="235">
        <v>0.4</v>
      </c>
      <c r="AE123" s="192" t="s">
        <v>383</v>
      </c>
      <c r="AF123" s="192" t="s">
        <v>116</v>
      </c>
      <c r="AG123" s="190">
        <v>0</v>
      </c>
      <c r="AH123" s="189"/>
      <c r="AI123" s="192" t="s">
        <v>382</v>
      </c>
      <c r="AJ123" s="190">
        <v>0.4</v>
      </c>
      <c r="AK123" s="192" t="s">
        <v>351</v>
      </c>
      <c r="AL123" s="199" t="s">
        <v>382</v>
      </c>
      <c r="AM123" s="182">
        <v>0.4</v>
      </c>
      <c r="AN123" s="199" t="s">
        <v>381</v>
      </c>
      <c r="AO123" s="218" t="s">
        <v>380</v>
      </c>
      <c r="AP123" s="233">
        <v>0.27</v>
      </c>
      <c r="AQ123" s="218" t="s">
        <v>379</v>
      </c>
      <c r="AR123" s="218" t="s">
        <v>378</v>
      </c>
      <c r="AS123" s="233">
        <v>0.6</v>
      </c>
      <c r="AT123" s="218" t="s">
        <v>376</v>
      </c>
      <c r="AU123" s="218" t="s">
        <v>378</v>
      </c>
      <c r="AV123" s="233">
        <v>0.6</v>
      </c>
      <c r="AW123" s="218" t="s">
        <v>376</v>
      </c>
      <c r="AX123" s="218" t="s">
        <v>116</v>
      </c>
      <c r="AY123" s="233">
        <v>0.6</v>
      </c>
      <c r="AZ123" s="218" t="s">
        <v>376</v>
      </c>
      <c r="BA123" s="218" t="s">
        <v>377</v>
      </c>
      <c r="BB123" s="233">
        <v>0.76</v>
      </c>
      <c r="BC123" s="218" t="s">
        <v>376</v>
      </c>
      <c r="BD123" s="218" t="s">
        <v>116</v>
      </c>
      <c r="BE123" s="233">
        <v>0</v>
      </c>
      <c r="BF123" s="218"/>
    </row>
    <row r="124" spans="1:58" ht="120" x14ac:dyDescent="0.25">
      <c r="A124" s="206" t="s">
        <v>133</v>
      </c>
      <c r="B124" s="205" t="s">
        <v>132</v>
      </c>
      <c r="C124" s="204" t="s">
        <v>131</v>
      </c>
      <c r="D124" s="203" t="s">
        <v>130</v>
      </c>
      <c r="E124" s="202" t="s">
        <v>129</v>
      </c>
      <c r="F124" s="201" t="s">
        <v>128</v>
      </c>
      <c r="G124" s="199" t="s">
        <v>95</v>
      </c>
      <c r="H124" s="199" t="s">
        <v>177</v>
      </c>
      <c r="I124" s="199" t="s">
        <v>375</v>
      </c>
      <c r="J124" s="199" t="s">
        <v>375</v>
      </c>
      <c r="K124" s="203" t="s">
        <v>176</v>
      </c>
      <c r="L124" s="199" t="s">
        <v>120</v>
      </c>
      <c r="M124" s="199" t="s">
        <v>374</v>
      </c>
      <c r="N124" s="182">
        <v>1</v>
      </c>
      <c r="O124" s="182">
        <f>Tabla1[[#This Row],[Avance Acumulado númerico o Porcentaje de la Actividad]]/Tabla1[[#This Row],[Meta 2022
 de la Actividad ó Meta anual]]</f>
        <v>1</v>
      </c>
      <c r="P124" s="220">
        <v>5.0000000000000001E-3</v>
      </c>
      <c r="Q124" s="181">
        <f>Tabla1[[#This Row],[Peso Porcentual de la Actividad en relación con la Meta ]]/Tabla1[[#This Row],[Avance Porcentual Acumulado (Indicador)]]</f>
        <v>5.0000000000000001E-3</v>
      </c>
      <c r="R124" s="199" t="s">
        <v>174</v>
      </c>
      <c r="S124" s="219"/>
      <c r="T124" s="199" t="s">
        <v>140</v>
      </c>
      <c r="U124" s="209" t="s">
        <v>173</v>
      </c>
      <c r="V124" s="210">
        <f>Tabla1[[#This Row],[Avance númerico o porcentual mes noviembre]]</f>
        <v>1</v>
      </c>
      <c r="W124" s="179" t="s">
        <v>373</v>
      </c>
      <c r="X124" s="179">
        <v>0</v>
      </c>
      <c r="Y124" s="179"/>
      <c r="Z124" s="192" t="s">
        <v>373</v>
      </c>
      <c r="AA124" s="192">
        <v>0</v>
      </c>
      <c r="AB124" s="192" t="s">
        <v>120</v>
      </c>
      <c r="AC124" s="192" t="s">
        <v>372</v>
      </c>
      <c r="AD124" s="192">
        <v>0</v>
      </c>
      <c r="AE124" s="192"/>
      <c r="AF124" s="199" t="s">
        <v>371</v>
      </c>
      <c r="AG124" s="192">
        <v>0</v>
      </c>
      <c r="AH124" s="189"/>
      <c r="AI124" s="218" t="s">
        <v>371</v>
      </c>
      <c r="AJ124" s="192">
        <v>0</v>
      </c>
      <c r="AK124" s="192"/>
      <c r="AL124" s="218" t="s">
        <v>371</v>
      </c>
      <c r="AM124" s="192">
        <v>0</v>
      </c>
      <c r="AN124" s="192"/>
      <c r="AO124" s="218" t="s">
        <v>371</v>
      </c>
      <c r="AP124" s="224">
        <v>0</v>
      </c>
      <c r="AQ124" s="192" t="s">
        <v>361</v>
      </c>
      <c r="AR124" s="218" t="s">
        <v>370</v>
      </c>
      <c r="AS124" s="224">
        <v>0</v>
      </c>
      <c r="AT124" s="192" t="s">
        <v>361</v>
      </c>
      <c r="AU124" s="233">
        <v>1</v>
      </c>
      <c r="AV124" s="224">
        <v>0.13</v>
      </c>
      <c r="AW124" s="192" t="s">
        <v>361</v>
      </c>
      <c r="AX124" s="233" t="s">
        <v>369</v>
      </c>
      <c r="AY124" s="224">
        <v>0.13</v>
      </c>
      <c r="AZ124" s="192" t="s">
        <v>361</v>
      </c>
      <c r="BA124" s="233" t="s">
        <v>369</v>
      </c>
      <c r="BB124" s="224">
        <v>1</v>
      </c>
      <c r="BC124" s="192" t="s">
        <v>361</v>
      </c>
      <c r="BD124" s="233" t="s">
        <v>369</v>
      </c>
      <c r="BE124" s="224">
        <v>1</v>
      </c>
      <c r="BF124" s="192" t="s">
        <v>361</v>
      </c>
    </row>
    <row r="125" spans="1:58" ht="225" x14ac:dyDescent="0.25">
      <c r="A125" s="206" t="s">
        <v>133</v>
      </c>
      <c r="B125" s="205" t="s">
        <v>132</v>
      </c>
      <c r="C125" s="204" t="s">
        <v>131</v>
      </c>
      <c r="D125" s="203" t="s">
        <v>130</v>
      </c>
      <c r="E125" s="202" t="s">
        <v>129</v>
      </c>
      <c r="F125" s="201" t="s">
        <v>128</v>
      </c>
      <c r="G125" s="199" t="s">
        <v>95</v>
      </c>
      <c r="H125" s="199" t="s">
        <v>177</v>
      </c>
      <c r="I125" s="199" t="s">
        <v>335</v>
      </c>
      <c r="J125" s="199" t="s">
        <v>335</v>
      </c>
      <c r="K125" s="203" t="s">
        <v>176</v>
      </c>
      <c r="L125" s="199" t="s">
        <v>120</v>
      </c>
      <c r="M125" s="199" t="s">
        <v>368</v>
      </c>
      <c r="N125" s="182">
        <v>1</v>
      </c>
      <c r="O125" s="182">
        <f>Tabla1[[#This Row],[Avance Acumulado númerico o Porcentaje de la Actividad]]/Tabla1[[#This Row],[Meta 2022
 de la Actividad ó Meta anual]]</f>
        <v>0.96</v>
      </c>
      <c r="P125" s="220">
        <v>5.0000000000000001E-3</v>
      </c>
      <c r="Q125" s="181">
        <f>Tabla1[[#This Row],[Peso Porcentual de la Actividad en relación con la Meta ]]/Tabla1[[#This Row],[Avance Porcentual Acumulado (Indicador)]]</f>
        <v>5.2083333333333339E-3</v>
      </c>
      <c r="R125" s="199" t="s">
        <v>174</v>
      </c>
      <c r="S125" s="219"/>
      <c r="T125" s="199" t="s">
        <v>140</v>
      </c>
      <c r="U125" s="209" t="s">
        <v>173</v>
      </c>
      <c r="V125" s="210">
        <f>Tabla1[[#This Row],[Avance númerico o porcentual mes diciembre]]</f>
        <v>0.96</v>
      </c>
      <c r="W125" s="179"/>
      <c r="X125" s="179"/>
      <c r="Y125" s="179"/>
      <c r="Z125" s="189"/>
      <c r="AA125" s="189"/>
      <c r="AB125" s="189"/>
      <c r="AC125" s="192" t="s">
        <v>367</v>
      </c>
      <c r="AD125" s="235">
        <v>0.4</v>
      </c>
      <c r="AE125" s="192" t="s">
        <v>366</v>
      </c>
      <c r="AF125" s="179" t="s">
        <v>116</v>
      </c>
      <c r="AG125" s="210">
        <v>0</v>
      </c>
      <c r="AH125" s="189"/>
      <c r="AI125" s="192" t="s">
        <v>364</v>
      </c>
      <c r="AJ125" s="190">
        <v>0.5</v>
      </c>
      <c r="AK125" s="234" t="s">
        <v>365</v>
      </c>
      <c r="AL125" s="199" t="s">
        <v>364</v>
      </c>
      <c r="AM125" s="182">
        <v>0.5</v>
      </c>
      <c r="AN125" s="199" t="s">
        <v>363</v>
      </c>
      <c r="AO125" s="218" t="s">
        <v>362</v>
      </c>
      <c r="AP125" s="233">
        <v>0.31</v>
      </c>
      <c r="AQ125" s="218" t="s">
        <v>361</v>
      </c>
      <c r="AR125" s="218" t="s">
        <v>362</v>
      </c>
      <c r="AS125" s="233">
        <v>0.31</v>
      </c>
      <c r="AT125" s="218" t="s">
        <v>361</v>
      </c>
      <c r="AU125" s="218" t="s">
        <v>362</v>
      </c>
      <c r="AV125" s="233">
        <v>0.16</v>
      </c>
      <c r="AW125" s="218" t="s">
        <v>361</v>
      </c>
      <c r="AX125" s="218" t="s">
        <v>362</v>
      </c>
      <c r="AY125" s="233">
        <v>0.16</v>
      </c>
      <c r="AZ125" s="218" t="s">
        <v>361</v>
      </c>
      <c r="BA125" s="218" t="s">
        <v>360</v>
      </c>
      <c r="BB125" s="233">
        <v>0</v>
      </c>
      <c r="BC125" s="218" t="s">
        <v>358</v>
      </c>
      <c r="BD125" s="218" t="s">
        <v>359</v>
      </c>
      <c r="BE125" s="233">
        <v>0.96</v>
      </c>
      <c r="BF125" s="218" t="s">
        <v>358</v>
      </c>
    </row>
    <row r="126" spans="1:58" ht="120" x14ac:dyDescent="0.25">
      <c r="A126" s="206" t="s">
        <v>133</v>
      </c>
      <c r="B126" s="205" t="s">
        <v>132</v>
      </c>
      <c r="C126" s="204" t="s">
        <v>131</v>
      </c>
      <c r="D126" s="203" t="s">
        <v>130</v>
      </c>
      <c r="E126" s="202" t="s">
        <v>129</v>
      </c>
      <c r="F126" s="201" t="s">
        <v>128</v>
      </c>
      <c r="G126" s="199" t="s">
        <v>95</v>
      </c>
      <c r="H126" s="199" t="s">
        <v>177</v>
      </c>
      <c r="I126" s="199" t="s">
        <v>335</v>
      </c>
      <c r="J126" s="199" t="s">
        <v>335</v>
      </c>
      <c r="K126" s="203" t="s">
        <v>176</v>
      </c>
      <c r="L126" s="199" t="s">
        <v>120</v>
      </c>
      <c r="M126" s="199" t="s">
        <v>357</v>
      </c>
      <c r="N126" s="199">
        <v>1</v>
      </c>
      <c r="O126" s="182">
        <f>Tabla1[[#This Row],[Avance Acumulado númerico o Porcentaje de la Actividad]]/Tabla1[[#This Row],[Meta 2022
 de la Actividad ó Meta anual]]</f>
        <v>1</v>
      </c>
      <c r="P126" s="220">
        <v>5.0000000000000001E-3</v>
      </c>
      <c r="Q126" s="181">
        <f>Tabla1[[#This Row],[Peso Porcentual de la Actividad en relación con la Meta ]]/Tabla1[[#This Row],[Avance Porcentual Acumulado (Indicador)]]</f>
        <v>5.0000000000000001E-3</v>
      </c>
      <c r="R126" s="199" t="s">
        <v>356</v>
      </c>
      <c r="S126" s="219"/>
      <c r="T126" s="199" t="s">
        <v>355</v>
      </c>
      <c r="U126" s="179" t="s">
        <v>146</v>
      </c>
      <c r="V126" s="179">
        <f>Tabla1[[#This Row],[Avance númerico o porcentual mes enero]]+Tabla1[[#This Row],[Avance númerico o porcentual mes marzo]]</f>
        <v>1</v>
      </c>
      <c r="W126" s="179"/>
      <c r="X126" s="179"/>
      <c r="Y126" s="179"/>
      <c r="Z126" s="189"/>
      <c r="AA126" s="189"/>
      <c r="AB126" s="189"/>
      <c r="AC126" s="192" t="s">
        <v>354</v>
      </c>
      <c r="AD126" s="192">
        <v>1</v>
      </c>
      <c r="AE126" s="192" t="s">
        <v>353</v>
      </c>
      <c r="AF126" s="179" t="s">
        <v>116</v>
      </c>
      <c r="AG126" s="179">
        <v>0</v>
      </c>
      <c r="AH126" s="189"/>
      <c r="AI126" s="192" t="s">
        <v>352</v>
      </c>
      <c r="AJ126" s="192">
        <v>0</v>
      </c>
      <c r="AK126" s="192" t="s">
        <v>351</v>
      </c>
      <c r="AL126" s="192" t="s">
        <v>143</v>
      </c>
      <c r="AM126" s="192">
        <v>0</v>
      </c>
      <c r="AN126" s="192" t="s">
        <v>351</v>
      </c>
      <c r="AO126" s="192" t="s">
        <v>143</v>
      </c>
      <c r="AP126" s="192">
        <v>0</v>
      </c>
      <c r="AQ126" s="192" t="s">
        <v>351</v>
      </c>
      <c r="AR126" s="192" t="s">
        <v>143</v>
      </c>
      <c r="AS126" s="192">
        <v>0</v>
      </c>
      <c r="AT126" s="192" t="s">
        <v>120</v>
      </c>
      <c r="AU126" s="192" t="s">
        <v>143</v>
      </c>
      <c r="AV126" s="192">
        <v>0</v>
      </c>
      <c r="AW126" s="192" t="s">
        <v>120</v>
      </c>
      <c r="AX126" s="192" t="s">
        <v>143</v>
      </c>
      <c r="AY126" s="192">
        <v>0</v>
      </c>
      <c r="AZ126" s="192" t="s">
        <v>120</v>
      </c>
      <c r="BA126" s="192" t="s">
        <v>143</v>
      </c>
      <c r="BB126" s="192">
        <v>0</v>
      </c>
      <c r="BC126" s="192" t="s">
        <v>120</v>
      </c>
      <c r="BD126" s="192" t="s">
        <v>143</v>
      </c>
      <c r="BE126" s="192">
        <v>0</v>
      </c>
      <c r="BF126" s="192" t="s">
        <v>120</v>
      </c>
    </row>
    <row r="127" spans="1:58" ht="159" customHeight="1" x14ac:dyDescent="0.25">
      <c r="A127" s="206" t="s">
        <v>133</v>
      </c>
      <c r="B127" s="205" t="s">
        <v>132</v>
      </c>
      <c r="C127" s="204" t="s">
        <v>131</v>
      </c>
      <c r="D127" s="203" t="s">
        <v>130</v>
      </c>
      <c r="E127" s="202" t="s">
        <v>129</v>
      </c>
      <c r="F127" s="201" t="s">
        <v>128</v>
      </c>
      <c r="G127" s="199" t="s">
        <v>95</v>
      </c>
      <c r="H127" s="199" t="s">
        <v>177</v>
      </c>
      <c r="I127" s="199" t="s">
        <v>335</v>
      </c>
      <c r="J127" s="199" t="s">
        <v>335</v>
      </c>
      <c r="K127" s="203" t="s">
        <v>176</v>
      </c>
      <c r="L127" s="199" t="s">
        <v>120</v>
      </c>
      <c r="M127" s="199" t="s">
        <v>350</v>
      </c>
      <c r="N127" s="182">
        <v>1</v>
      </c>
      <c r="O127" s="182">
        <f>Tabla1[[#This Row],[Avance Acumulado númerico o Porcentaje de la Actividad]]/Tabla1[[#This Row],[Meta 2022
 de la Actividad ó Meta anual]]</f>
        <v>0.93</v>
      </c>
      <c r="P127" s="220">
        <v>5.0000000000000001E-3</v>
      </c>
      <c r="Q127" s="181">
        <f>Tabla1[[#This Row],[Peso Porcentual de la Actividad en relación con la Meta ]]/Tabla1[[#This Row],[Avance Porcentual Acumulado (Indicador)]]</f>
        <v>5.3763440860215049E-3</v>
      </c>
      <c r="R127" s="230" t="s">
        <v>349</v>
      </c>
      <c r="S127" s="219"/>
      <c r="T127" s="199" t="s">
        <v>146</v>
      </c>
      <c r="U127" s="179" t="s">
        <v>121</v>
      </c>
      <c r="V127" s="210">
        <f>Tabla1[[#This Row],[Avance númerico o porcentual mes noviembre]]</f>
        <v>0.93</v>
      </c>
      <c r="W127" s="179"/>
      <c r="X127" s="179"/>
      <c r="Y127" s="179"/>
      <c r="Z127" s="189"/>
      <c r="AA127" s="189"/>
      <c r="AB127" s="189"/>
      <c r="AC127" s="192" t="s">
        <v>348</v>
      </c>
      <c r="AD127" s="235">
        <v>0.63</v>
      </c>
      <c r="AE127" s="192" t="s">
        <v>347</v>
      </c>
      <c r="AF127" s="179" t="s">
        <v>116</v>
      </c>
      <c r="AG127" s="210">
        <v>0</v>
      </c>
      <c r="AH127" s="189"/>
      <c r="AI127" s="192" t="s">
        <v>345</v>
      </c>
      <c r="AJ127" s="190">
        <v>0.76</v>
      </c>
      <c r="AK127" s="234" t="s">
        <v>346</v>
      </c>
      <c r="AL127" s="199" t="s">
        <v>345</v>
      </c>
      <c r="AM127" s="182">
        <v>0.76</v>
      </c>
      <c r="AN127" s="199" t="s">
        <v>344</v>
      </c>
      <c r="AO127" s="218" t="s">
        <v>343</v>
      </c>
      <c r="AP127" s="233">
        <v>0.72170000000000001</v>
      </c>
      <c r="AQ127" s="218" t="s">
        <v>342</v>
      </c>
      <c r="AR127" s="218" t="s">
        <v>341</v>
      </c>
      <c r="AS127" s="233">
        <v>0.89</v>
      </c>
      <c r="AT127" s="218" t="s">
        <v>340</v>
      </c>
      <c r="AU127" s="218" t="s">
        <v>339</v>
      </c>
      <c r="AV127" s="233">
        <v>0.86</v>
      </c>
      <c r="AW127" s="218" t="s">
        <v>338</v>
      </c>
      <c r="AX127" s="218" t="s">
        <v>116</v>
      </c>
      <c r="AY127" s="233">
        <v>0.86</v>
      </c>
      <c r="AZ127" s="218" t="s">
        <v>338</v>
      </c>
      <c r="BA127" s="218" t="s">
        <v>337</v>
      </c>
      <c r="BB127" s="233">
        <v>0.93</v>
      </c>
      <c r="BC127" s="218" t="s">
        <v>336</v>
      </c>
      <c r="BD127" s="218" t="s">
        <v>116</v>
      </c>
      <c r="BE127" s="233">
        <v>0</v>
      </c>
      <c r="BF127" s="218"/>
    </row>
    <row r="128" spans="1:58" ht="180" x14ac:dyDescent="0.25">
      <c r="A128" s="206" t="s">
        <v>133</v>
      </c>
      <c r="B128" s="205" t="s">
        <v>132</v>
      </c>
      <c r="C128" s="204" t="s">
        <v>131</v>
      </c>
      <c r="D128" s="203" t="s">
        <v>130</v>
      </c>
      <c r="E128" s="202" t="s">
        <v>129</v>
      </c>
      <c r="F128" s="201" t="s">
        <v>128</v>
      </c>
      <c r="G128" s="199" t="s">
        <v>95</v>
      </c>
      <c r="H128" s="199" t="s">
        <v>177</v>
      </c>
      <c r="I128" s="199" t="s">
        <v>335</v>
      </c>
      <c r="J128" s="199" t="s">
        <v>335</v>
      </c>
      <c r="K128" s="203" t="s">
        <v>176</v>
      </c>
      <c r="L128" s="199" t="s">
        <v>120</v>
      </c>
      <c r="M128" s="199" t="s">
        <v>334</v>
      </c>
      <c r="N128" s="230">
        <v>9</v>
      </c>
      <c r="O128" s="182">
        <f>Tabla1[[#This Row],[Avance Acumulado númerico o Porcentaje de la Actividad]]/Tabla1[[#This Row],[Meta 2022
 de la Actividad ó Meta anual]]</f>
        <v>0.77777777777777779</v>
      </c>
      <c r="P128" s="220">
        <v>5.0000000000000001E-3</v>
      </c>
      <c r="Q128" s="181">
        <f>Tabla1[[#This Row],[Peso Porcentual de la Actividad en relación con la Meta ]]/Tabla1[[#This Row],[Avance Porcentual Acumulado (Indicador)]]</f>
        <v>6.4285714285714285E-3</v>
      </c>
      <c r="R128" s="199" t="s">
        <v>333</v>
      </c>
      <c r="S128" s="219"/>
      <c r="T128" s="199" t="s">
        <v>140</v>
      </c>
      <c r="U128" s="179" t="s">
        <v>332</v>
      </c>
      <c r="V128" s="179">
        <f>Tabla1[[#This Row],[Avance númerico o porcentual mes enero]]+Tabla1[[#This Row],[Avance númerico o porcentual mes marzo]]+Tabla1[[#This Row],[Avance númerico o porcentual mes junio]]+Tabla1[[#This Row],[Avance númerico o porcentual mes noviembre]]</f>
        <v>7</v>
      </c>
      <c r="W128" s="179"/>
      <c r="X128" s="179"/>
      <c r="Y128" s="179"/>
      <c r="Z128" s="189"/>
      <c r="AA128" s="189"/>
      <c r="AB128" s="189"/>
      <c r="AC128" s="192" t="s">
        <v>331</v>
      </c>
      <c r="AD128" s="231">
        <v>1</v>
      </c>
      <c r="AE128" s="192" t="s">
        <v>330</v>
      </c>
      <c r="AF128" s="179" t="s">
        <v>116</v>
      </c>
      <c r="AG128" s="232">
        <v>0</v>
      </c>
      <c r="AH128" s="189"/>
      <c r="AI128" s="192" t="s">
        <v>328</v>
      </c>
      <c r="AJ128" s="231">
        <v>0</v>
      </c>
      <c r="AK128" s="192" t="s">
        <v>329</v>
      </c>
      <c r="AL128" s="192" t="s">
        <v>328</v>
      </c>
      <c r="AM128" s="231">
        <v>3</v>
      </c>
      <c r="AN128" s="192" t="s">
        <v>327</v>
      </c>
      <c r="AO128" s="192" t="s">
        <v>326</v>
      </c>
      <c r="AP128" s="231">
        <v>0</v>
      </c>
      <c r="AQ128" s="192" t="s">
        <v>325</v>
      </c>
      <c r="AR128" s="192" t="s">
        <v>324</v>
      </c>
      <c r="AS128" s="231">
        <v>0</v>
      </c>
      <c r="AT128" s="221" t="s">
        <v>323</v>
      </c>
      <c r="AU128" s="192" t="s">
        <v>324</v>
      </c>
      <c r="AV128" s="231">
        <v>0</v>
      </c>
      <c r="AW128" s="221" t="s">
        <v>323</v>
      </c>
      <c r="AX128" s="192" t="s">
        <v>116</v>
      </c>
      <c r="AY128" s="231">
        <v>0</v>
      </c>
      <c r="AZ128" s="221"/>
      <c r="BA128" s="192" t="s">
        <v>322</v>
      </c>
      <c r="BB128" s="231">
        <v>3</v>
      </c>
      <c r="BC128" s="221" t="s">
        <v>321</v>
      </c>
      <c r="BD128" s="192" t="s">
        <v>116</v>
      </c>
      <c r="BE128" s="231">
        <v>0</v>
      </c>
      <c r="BF128" s="221"/>
    </row>
    <row r="129" spans="1:58" ht="173.25" x14ac:dyDescent="0.25">
      <c r="A129" s="206" t="s">
        <v>133</v>
      </c>
      <c r="B129" s="205" t="s">
        <v>132</v>
      </c>
      <c r="C129" s="204" t="s">
        <v>131</v>
      </c>
      <c r="D129" s="203" t="s">
        <v>130</v>
      </c>
      <c r="E129" s="202" t="s">
        <v>129</v>
      </c>
      <c r="F129" s="201" t="s">
        <v>128</v>
      </c>
      <c r="G129" s="199" t="s">
        <v>95</v>
      </c>
      <c r="H129" s="199" t="s">
        <v>177</v>
      </c>
      <c r="I129" s="228" t="s">
        <v>320</v>
      </c>
      <c r="J129" s="228" t="s">
        <v>320</v>
      </c>
      <c r="K129" s="203" t="s">
        <v>176</v>
      </c>
      <c r="L129" s="199" t="s">
        <v>120</v>
      </c>
      <c r="M129" s="230" t="s">
        <v>319</v>
      </c>
      <c r="N129" s="229">
        <v>1</v>
      </c>
      <c r="O129" s="182">
        <f>Tabla1[[#This Row],[Avance Acumulado númerico o Porcentaje de la Actividad]]/Tabla1[[#This Row],[Meta 2022
 de la Actividad ó Meta anual]]</f>
        <v>0</v>
      </c>
      <c r="P129" s="220">
        <v>5.0000000000000001E-3</v>
      </c>
      <c r="Q129" s="181" t="e">
        <f>Tabla1[[#This Row],[Peso Porcentual de la Actividad en relación con la Meta ]]/Tabla1[[#This Row],[Avance Porcentual Acumulado (Indicador)]]</f>
        <v>#DIV/0!</v>
      </c>
      <c r="R129" s="228" t="s">
        <v>318</v>
      </c>
      <c r="S129" s="219"/>
      <c r="T129" s="228" t="s">
        <v>317</v>
      </c>
      <c r="U129" s="209" t="s">
        <v>121</v>
      </c>
      <c r="V129" s="179">
        <f>Tabla1[[#This Row],[Avance númerico o porcentual mes enero]]</f>
        <v>0</v>
      </c>
      <c r="W129" s="179"/>
      <c r="X129" s="179"/>
      <c r="Y129" s="179"/>
      <c r="Z129" s="189"/>
      <c r="AA129" s="189"/>
      <c r="AB129" s="189"/>
      <c r="AC129" s="192"/>
      <c r="AD129" s="192"/>
      <c r="AE129" s="192"/>
      <c r="AF129" s="192"/>
      <c r="AG129" s="192"/>
      <c r="AH129" s="192"/>
      <c r="AI129" s="192"/>
      <c r="AJ129" s="192"/>
      <c r="AK129" s="192"/>
      <c r="AL129" s="192"/>
      <c r="AM129" s="192"/>
      <c r="AN129" s="192"/>
      <c r="AO129" s="192" t="s">
        <v>116</v>
      </c>
      <c r="AP129" s="192"/>
      <c r="AQ129" s="192"/>
      <c r="AR129" s="192" t="s">
        <v>116</v>
      </c>
      <c r="AS129" s="192">
        <v>0</v>
      </c>
      <c r="AT129" s="192"/>
      <c r="AU129" s="192" t="s">
        <v>116</v>
      </c>
      <c r="AV129" s="192">
        <v>0</v>
      </c>
      <c r="AW129" s="189"/>
      <c r="AX129" s="192" t="s">
        <v>116</v>
      </c>
      <c r="AY129" s="192">
        <v>0</v>
      </c>
      <c r="AZ129" s="189"/>
      <c r="BA129" s="192" t="s">
        <v>116</v>
      </c>
      <c r="BB129" s="192">
        <v>0</v>
      </c>
      <c r="BC129" s="192"/>
      <c r="BD129" s="192" t="s">
        <v>116</v>
      </c>
      <c r="BE129" s="192">
        <v>0</v>
      </c>
      <c r="BF129" s="192"/>
    </row>
    <row r="130" spans="1:58" ht="390" x14ac:dyDescent="0.25">
      <c r="A130" s="206" t="s">
        <v>133</v>
      </c>
      <c r="B130" s="205" t="s">
        <v>132</v>
      </c>
      <c r="C130" s="204" t="s">
        <v>131</v>
      </c>
      <c r="D130" s="203" t="s">
        <v>130</v>
      </c>
      <c r="E130" s="202" t="s">
        <v>129</v>
      </c>
      <c r="F130" s="201" t="s">
        <v>128</v>
      </c>
      <c r="G130" s="199" t="s">
        <v>95</v>
      </c>
      <c r="H130" s="199" t="s">
        <v>177</v>
      </c>
      <c r="I130" s="199" t="s">
        <v>290</v>
      </c>
      <c r="J130" s="199" t="s">
        <v>290</v>
      </c>
      <c r="K130" s="203" t="s">
        <v>176</v>
      </c>
      <c r="L130" s="199" t="s">
        <v>120</v>
      </c>
      <c r="M130" s="199" t="s">
        <v>316</v>
      </c>
      <c r="N130" s="199">
        <v>4</v>
      </c>
      <c r="O130" s="182">
        <f>Tabla1[[#This Row],[Avance Acumulado númerico o Porcentaje de la Actividad]]/Tabla1[[#This Row],[Meta 2022
 de la Actividad ó Meta anual]]</f>
        <v>1</v>
      </c>
      <c r="P130" s="220">
        <v>5.0000000000000001E-3</v>
      </c>
      <c r="Q130" s="181">
        <f>Tabla1[[#This Row],[Peso Porcentual de la Actividad en relación con la Meta ]]/Tabla1[[#This Row],[Avance Porcentual Acumulado (Indicador)]]</f>
        <v>5.0000000000000001E-3</v>
      </c>
      <c r="R130" s="199" t="s">
        <v>315</v>
      </c>
      <c r="S130" s="219"/>
      <c r="T130" s="199" t="s">
        <v>251</v>
      </c>
      <c r="U130" s="179" t="s">
        <v>121</v>
      </c>
      <c r="V130" s="179">
        <f>Tabla1[[#This Row],[Avance númerico o porcentual mes enero]]+Tabla1[[#This Row],[Avance númerico o porcentual mes abril]]+Tabla1[[#This Row],[Avance númerico o porcentual mes julio]]+Tabla1[[#This Row],[Avance númerico o porcentual mes octubre]]+Tabla1[[#This Row],[Avance númerico o porcentual mes diciembre]]</f>
        <v>4</v>
      </c>
      <c r="W130" s="179"/>
      <c r="X130" s="179"/>
      <c r="Y130" s="179"/>
      <c r="Z130" s="189"/>
      <c r="AA130" s="189"/>
      <c r="AB130" s="189"/>
      <c r="AC130" s="192" t="s">
        <v>314</v>
      </c>
      <c r="AD130" s="192">
        <v>0</v>
      </c>
      <c r="AE130" s="192" t="s">
        <v>313</v>
      </c>
      <c r="AF130" s="192" t="s">
        <v>312</v>
      </c>
      <c r="AG130" s="192">
        <v>1</v>
      </c>
      <c r="AH130" s="218" t="s">
        <v>311</v>
      </c>
      <c r="AI130" s="192" t="s">
        <v>120</v>
      </c>
      <c r="AJ130" s="192">
        <v>0</v>
      </c>
      <c r="AK130" s="218"/>
      <c r="AL130" s="192" t="s">
        <v>310</v>
      </c>
      <c r="AM130" s="192">
        <v>0</v>
      </c>
      <c r="AN130" s="218" t="s">
        <v>309</v>
      </c>
      <c r="AO130" s="221" t="s">
        <v>308</v>
      </c>
      <c r="AP130" s="192">
        <v>1</v>
      </c>
      <c r="AQ130" s="218"/>
      <c r="AR130" s="221" t="s">
        <v>262</v>
      </c>
      <c r="AS130" s="192">
        <v>0</v>
      </c>
      <c r="AT130" s="218"/>
      <c r="AU130" s="221" t="s">
        <v>262</v>
      </c>
      <c r="AV130" s="192">
        <v>0</v>
      </c>
      <c r="AW130" s="227"/>
      <c r="AX130" s="221" t="s">
        <v>307</v>
      </c>
      <c r="AY130" s="192">
        <v>1</v>
      </c>
      <c r="AZ130" s="218" t="s">
        <v>306</v>
      </c>
      <c r="BA130" s="221" t="s">
        <v>259</v>
      </c>
      <c r="BB130" s="192">
        <v>0</v>
      </c>
      <c r="BC130" s="218" t="s">
        <v>120</v>
      </c>
      <c r="BD130" s="221" t="s">
        <v>305</v>
      </c>
      <c r="BE130" s="192">
        <v>1</v>
      </c>
      <c r="BF130" s="218" t="s">
        <v>304</v>
      </c>
    </row>
    <row r="131" spans="1:58" ht="315" x14ac:dyDescent="0.25">
      <c r="A131" s="206" t="s">
        <v>133</v>
      </c>
      <c r="B131" s="205" t="s">
        <v>132</v>
      </c>
      <c r="C131" s="204" t="s">
        <v>131</v>
      </c>
      <c r="D131" s="203" t="s">
        <v>130</v>
      </c>
      <c r="E131" s="202" t="s">
        <v>129</v>
      </c>
      <c r="F131" s="201" t="s">
        <v>128</v>
      </c>
      <c r="G131" s="199" t="s">
        <v>95</v>
      </c>
      <c r="H131" s="199" t="s">
        <v>177</v>
      </c>
      <c r="I131" s="199" t="s">
        <v>290</v>
      </c>
      <c r="J131" s="199" t="s">
        <v>290</v>
      </c>
      <c r="K131" s="203" t="s">
        <v>176</v>
      </c>
      <c r="L131" s="199" t="s">
        <v>120</v>
      </c>
      <c r="M131" s="199" t="s">
        <v>303</v>
      </c>
      <c r="N131" s="199">
        <v>4</v>
      </c>
      <c r="O131" s="182">
        <f>Tabla1[[#This Row],[Avance Acumulado númerico o Porcentaje de la Actividad]]/Tabla1[[#This Row],[Meta 2022
 de la Actividad ó Meta anual]]</f>
        <v>0.75</v>
      </c>
      <c r="P131" s="220">
        <v>5.0000000000000001E-3</v>
      </c>
      <c r="Q131" s="181">
        <f>Tabla1[[#This Row],[Peso Porcentual de la Actividad en relación con la Meta ]]/Tabla1[[#This Row],[Avance Porcentual Acumulado (Indicador)]]</f>
        <v>6.6666666666666671E-3</v>
      </c>
      <c r="R131" s="199" t="s">
        <v>302</v>
      </c>
      <c r="S131" s="219"/>
      <c r="T131" s="199" t="s">
        <v>251</v>
      </c>
      <c r="U131" s="179" t="s">
        <v>121</v>
      </c>
      <c r="V131" s="179">
        <f>Tabla1[[#This Row],[Avance númerico o porcentual mes enero]]+Tabla1[[#This Row],[Avance númerico o porcentual mes abril]]+Tabla1[[#This Row],[Avance númerico o porcentual mes octubre]]+Tabla1[[#This Row],[Avance númerico o porcentual mes diciembre]]</f>
        <v>3</v>
      </c>
      <c r="W131" s="179"/>
      <c r="X131" s="179"/>
      <c r="Y131" s="179"/>
      <c r="Z131" s="189"/>
      <c r="AA131" s="189"/>
      <c r="AB131" s="189"/>
      <c r="AC131" s="192" t="s">
        <v>301</v>
      </c>
      <c r="AD131" s="192">
        <v>0</v>
      </c>
      <c r="AE131" s="199" t="s">
        <v>300</v>
      </c>
      <c r="AF131" s="192" t="s">
        <v>299</v>
      </c>
      <c r="AG131" s="192">
        <v>1</v>
      </c>
      <c r="AH131" s="218" t="s">
        <v>298</v>
      </c>
      <c r="AI131" s="192" t="s">
        <v>120</v>
      </c>
      <c r="AJ131" s="192">
        <v>0</v>
      </c>
      <c r="AK131" s="218"/>
      <c r="AL131" s="192" t="s">
        <v>297</v>
      </c>
      <c r="AM131" s="192">
        <v>0</v>
      </c>
      <c r="AN131" s="218" t="s">
        <v>296</v>
      </c>
      <c r="AO131" s="221" t="s">
        <v>295</v>
      </c>
      <c r="AP131" s="192">
        <v>0</v>
      </c>
      <c r="AQ131" s="218"/>
      <c r="AR131" s="221" t="s">
        <v>262</v>
      </c>
      <c r="AS131" s="192">
        <v>0</v>
      </c>
      <c r="AT131" s="218"/>
      <c r="AU131" s="221" t="s">
        <v>262</v>
      </c>
      <c r="AV131" s="192">
        <v>0</v>
      </c>
      <c r="AW131" s="227"/>
      <c r="AX131" s="221" t="s">
        <v>294</v>
      </c>
      <c r="AY131" s="192">
        <v>1</v>
      </c>
      <c r="AZ131" s="218" t="s">
        <v>293</v>
      </c>
      <c r="BA131" s="221" t="s">
        <v>259</v>
      </c>
      <c r="BB131" s="192">
        <v>0</v>
      </c>
      <c r="BC131" s="218" t="s">
        <v>120</v>
      </c>
      <c r="BD131" s="221" t="s">
        <v>292</v>
      </c>
      <c r="BE131" s="192">
        <v>1</v>
      </c>
      <c r="BF131" s="218" t="s">
        <v>291</v>
      </c>
    </row>
    <row r="132" spans="1:58" ht="345" x14ac:dyDescent="0.25">
      <c r="A132" s="206" t="s">
        <v>133</v>
      </c>
      <c r="B132" s="205" t="s">
        <v>132</v>
      </c>
      <c r="C132" s="204" t="s">
        <v>131</v>
      </c>
      <c r="D132" s="203" t="s">
        <v>130</v>
      </c>
      <c r="E132" s="202" t="s">
        <v>129</v>
      </c>
      <c r="F132" s="201" t="s">
        <v>128</v>
      </c>
      <c r="G132" s="199" t="s">
        <v>95</v>
      </c>
      <c r="H132" s="199" t="s">
        <v>177</v>
      </c>
      <c r="I132" s="199" t="s">
        <v>290</v>
      </c>
      <c r="J132" s="199" t="s">
        <v>290</v>
      </c>
      <c r="K132" s="203" t="s">
        <v>176</v>
      </c>
      <c r="L132" s="199" t="s">
        <v>120</v>
      </c>
      <c r="M132" s="199" t="s">
        <v>289</v>
      </c>
      <c r="N132" s="182">
        <v>1</v>
      </c>
      <c r="O132" s="182">
        <f>Tabla1[[#This Row],[Avance Acumulado númerico o Porcentaje de la Actividad]]/Tabla1[[#This Row],[Meta 2022
 de la Actividad ó Meta anual]]</f>
        <v>0.67</v>
      </c>
      <c r="P132" s="220">
        <v>5.0000000000000001E-3</v>
      </c>
      <c r="Q132" s="181">
        <f>Tabla1[[#This Row],[Peso Porcentual de la Actividad en relación con la Meta ]]/Tabla1[[#This Row],[Avance Porcentual Acumulado (Indicador)]]</f>
        <v>7.462686567164179E-3</v>
      </c>
      <c r="R132" s="199" t="s">
        <v>174</v>
      </c>
      <c r="S132" s="219"/>
      <c r="T132" s="199" t="s">
        <v>140</v>
      </c>
      <c r="U132" s="209" t="s">
        <v>173</v>
      </c>
      <c r="V132" s="210">
        <f>Tabla1[[#This Row],[Avance númerico o porcentual mes diciembre]]</f>
        <v>0.67</v>
      </c>
      <c r="W132" s="179"/>
      <c r="X132" s="179"/>
      <c r="Y132" s="179"/>
      <c r="Z132" s="189"/>
      <c r="AA132" s="189"/>
      <c r="AB132" s="189"/>
      <c r="AC132" s="192" t="s">
        <v>288</v>
      </c>
      <c r="AD132" s="192">
        <v>0</v>
      </c>
      <c r="AE132" s="192" t="s">
        <v>287</v>
      </c>
      <c r="AF132" s="192" t="s">
        <v>286</v>
      </c>
      <c r="AG132" s="192">
        <v>0</v>
      </c>
      <c r="AH132" s="192" t="s">
        <v>285</v>
      </c>
      <c r="AI132" s="192" t="s">
        <v>284</v>
      </c>
      <c r="AJ132" s="192">
        <v>0</v>
      </c>
      <c r="AK132" s="192" t="s">
        <v>282</v>
      </c>
      <c r="AL132" s="192" t="s">
        <v>283</v>
      </c>
      <c r="AM132" s="190">
        <v>0.2</v>
      </c>
      <c r="AN132" s="192" t="s">
        <v>282</v>
      </c>
      <c r="AO132" s="221" t="s">
        <v>281</v>
      </c>
      <c r="AP132" s="190">
        <v>0.2</v>
      </c>
      <c r="AQ132" s="192" t="s">
        <v>280</v>
      </c>
      <c r="AR132" s="192" t="s">
        <v>276</v>
      </c>
      <c r="AS132" s="190">
        <v>0.2</v>
      </c>
      <c r="AT132" s="192"/>
      <c r="AU132" s="192" t="s">
        <v>276</v>
      </c>
      <c r="AV132" s="190">
        <v>0.23</v>
      </c>
      <c r="AW132" s="192" t="s">
        <v>279</v>
      </c>
      <c r="AX132" s="192" t="s">
        <v>276</v>
      </c>
      <c r="AY132" s="190">
        <v>0.23</v>
      </c>
      <c r="AZ132" s="192" t="s">
        <v>278</v>
      </c>
      <c r="BA132" s="192" t="s">
        <v>276</v>
      </c>
      <c r="BB132" s="190">
        <f>Tabla1[[#This Row],[Avance númerico o porcentual mes diciembre]]</f>
        <v>0.67</v>
      </c>
      <c r="BC132" s="192" t="s">
        <v>277</v>
      </c>
      <c r="BD132" s="192" t="s">
        <v>276</v>
      </c>
      <c r="BE132" s="190">
        <v>0.67</v>
      </c>
      <c r="BF132" s="192" t="s">
        <v>275</v>
      </c>
    </row>
    <row r="133" spans="1:58" ht="165" x14ac:dyDescent="0.25">
      <c r="A133" s="206" t="s">
        <v>133</v>
      </c>
      <c r="B133" s="205" t="s">
        <v>132</v>
      </c>
      <c r="C133" s="204" t="s">
        <v>131</v>
      </c>
      <c r="D133" s="203" t="s">
        <v>130</v>
      </c>
      <c r="E133" s="202" t="s">
        <v>129</v>
      </c>
      <c r="F133" s="201" t="s">
        <v>128</v>
      </c>
      <c r="G133" s="199" t="s">
        <v>95</v>
      </c>
      <c r="H133" s="199" t="s">
        <v>177</v>
      </c>
      <c r="I133" s="199" t="s">
        <v>230</v>
      </c>
      <c r="J133" s="199" t="s">
        <v>230</v>
      </c>
      <c r="K133" s="203" t="s">
        <v>176</v>
      </c>
      <c r="L133" s="199" t="s">
        <v>120</v>
      </c>
      <c r="M133" s="199" t="s">
        <v>274</v>
      </c>
      <c r="N133" s="199">
        <v>1</v>
      </c>
      <c r="O133" s="182">
        <f>Tabla1[[#This Row],[Avance Acumulado númerico o Porcentaje de la Actividad]]/Tabla1[[#This Row],[Meta 2022
 de la Actividad ó Meta anual]]</f>
        <v>1</v>
      </c>
      <c r="P133" s="220">
        <v>5.0000000000000001E-3</v>
      </c>
      <c r="Q133" s="181">
        <f>Tabla1[[#This Row],[Peso Porcentual de la Actividad en relación con la Meta ]]/Tabla1[[#This Row],[Avance Porcentual Acumulado (Indicador)]]</f>
        <v>5.0000000000000001E-3</v>
      </c>
      <c r="R133" s="199" t="s">
        <v>273</v>
      </c>
      <c r="S133" s="219"/>
      <c r="T133" s="199" t="s">
        <v>146</v>
      </c>
      <c r="U133" s="179" t="s">
        <v>146</v>
      </c>
      <c r="V133" s="179">
        <f>Tabla1[[#This Row],[Avance númerico o porcentual mes enero]]</f>
        <v>1</v>
      </c>
      <c r="W133" s="179" t="s">
        <v>272</v>
      </c>
      <c r="X133" s="179">
        <v>1</v>
      </c>
      <c r="Y133" s="179" t="s">
        <v>271</v>
      </c>
      <c r="Z133" s="192" t="s">
        <v>143</v>
      </c>
      <c r="AA133" s="192">
        <v>0</v>
      </c>
      <c r="AB133" s="192" t="s">
        <v>120</v>
      </c>
      <c r="AC133" s="192" t="s">
        <v>143</v>
      </c>
      <c r="AD133" s="192">
        <v>0</v>
      </c>
      <c r="AE133" s="192" t="s">
        <v>120</v>
      </c>
      <c r="AF133" s="192" t="s">
        <v>143</v>
      </c>
      <c r="AG133" s="192">
        <v>0</v>
      </c>
      <c r="AH133" s="192" t="s">
        <v>120</v>
      </c>
      <c r="AI133" s="192" t="s">
        <v>143</v>
      </c>
      <c r="AJ133" s="192">
        <v>0</v>
      </c>
      <c r="AK133" s="192" t="s">
        <v>120</v>
      </c>
      <c r="AL133" s="192" t="s">
        <v>143</v>
      </c>
      <c r="AM133" s="192">
        <v>0</v>
      </c>
      <c r="AN133" s="192" t="s">
        <v>270</v>
      </c>
      <c r="AO133" s="221" t="s">
        <v>143</v>
      </c>
      <c r="AP133" s="192">
        <v>0</v>
      </c>
      <c r="AQ133" s="192" t="s">
        <v>270</v>
      </c>
      <c r="AR133" s="192" t="s">
        <v>143</v>
      </c>
      <c r="AS133" s="192">
        <v>0</v>
      </c>
      <c r="AT133" s="192" t="s">
        <v>120</v>
      </c>
      <c r="AU133" s="192" t="s">
        <v>143</v>
      </c>
      <c r="AV133" s="192">
        <v>0</v>
      </c>
      <c r="AW133" s="192" t="s">
        <v>120</v>
      </c>
      <c r="AX133" s="192" t="s">
        <v>143</v>
      </c>
      <c r="AY133" s="192">
        <v>0</v>
      </c>
      <c r="AZ133" s="192" t="s">
        <v>120</v>
      </c>
      <c r="BA133" s="192" t="s">
        <v>143</v>
      </c>
      <c r="BB133" s="192">
        <v>0</v>
      </c>
      <c r="BC133" s="192" t="s">
        <v>120</v>
      </c>
      <c r="BD133" s="192" t="s">
        <v>143</v>
      </c>
      <c r="BE133" s="192">
        <v>0</v>
      </c>
      <c r="BF133" s="192" t="s">
        <v>120</v>
      </c>
    </row>
    <row r="134" spans="1:58" ht="150" x14ac:dyDescent="0.25">
      <c r="A134" s="206" t="s">
        <v>133</v>
      </c>
      <c r="B134" s="205" t="s">
        <v>132</v>
      </c>
      <c r="C134" s="204" t="s">
        <v>131</v>
      </c>
      <c r="D134" s="203" t="s">
        <v>130</v>
      </c>
      <c r="E134" s="202" t="s">
        <v>129</v>
      </c>
      <c r="F134" s="201" t="s">
        <v>128</v>
      </c>
      <c r="G134" s="199" t="s">
        <v>95</v>
      </c>
      <c r="H134" s="199" t="s">
        <v>177</v>
      </c>
      <c r="I134" s="199" t="s">
        <v>230</v>
      </c>
      <c r="J134" s="199" t="s">
        <v>230</v>
      </c>
      <c r="K134" s="203" t="s">
        <v>176</v>
      </c>
      <c r="L134" s="199" t="s">
        <v>120</v>
      </c>
      <c r="M134" s="199" t="s">
        <v>269</v>
      </c>
      <c r="N134" s="199">
        <v>4</v>
      </c>
      <c r="O134" s="182">
        <f>Tabla1[[#This Row],[Avance Acumulado númerico o Porcentaje de la Actividad]]/Tabla1[[#This Row],[Meta 2022
 de la Actividad ó Meta anual]]</f>
        <v>1</v>
      </c>
      <c r="P134" s="220">
        <v>5.0000000000000001E-3</v>
      </c>
      <c r="Q134" s="181">
        <f>Tabla1[[#This Row],[Peso Porcentual de la Actividad en relación con la Meta ]]/Tabla1[[#This Row],[Avance Porcentual Acumulado (Indicador)]]</f>
        <v>5.0000000000000001E-3</v>
      </c>
      <c r="R134" s="199" t="s">
        <v>268</v>
      </c>
      <c r="S134" s="219"/>
      <c r="T134" s="199" t="s">
        <v>251</v>
      </c>
      <c r="U134" s="179" t="s">
        <v>121</v>
      </c>
      <c r="V134" s="179">
        <f>Tabla1[[#This Row],[Avance númerico o porcentual mes enero]]+Tabla1[[#This Row],[Avance númerico o porcentual mes marzo]]+Tabla1[[#This Row],[Evidencia mes abril]]+Tabla1[[#This Row],[Avance númerico o porcentual mes mayo]]+Tabla1[[#This Row],[Avance númerico o porcentual mes junio]]+Tabla1[[#This Row],[Avance númerico o porcentual mes julio]]+Tabla1[[#This Row],[Evidencia mes agosto]]+Tabla1[[#This Row],[Evidencia mes septiembre]]+Tabla1[[#This Row],[Avance númerico o porcentual mes octubre]]+Tabla1[[#This Row],[Avance númerico o porcentual mes diciembre]]</f>
        <v>4</v>
      </c>
      <c r="W134" s="179"/>
      <c r="X134" s="179"/>
      <c r="Y134" s="179"/>
      <c r="Z134" s="189"/>
      <c r="AA134" s="189"/>
      <c r="AB134" s="189"/>
      <c r="AC134" s="199" t="s">
        <v>267</v>
      </c>
      <c r="AD134" s="192">
        <v>1</v>
      </c>
      <c r="AE134" s="226" t="s">
        <v>266</v>
      </c>
      <c r="AF134" s="218" t="s">
        <v>265</v>
      </c>
      <c r="AG134" s="192">
        <v>0</v>
      </c>
      <c r="AH134" s="217"/>
      <c r="AI134" s="218" t="s">
        <v>120</v>
      </c>
      <c r="AJ134" s="192">
        <v>0</v>
      </c>
      <c r="AK134" s="217"/>
      <c r="AL134" s="218" t="s">
        <v>264</v>
      </c>
      <c r="AM134" s="192">
        <v>0</v>
      </c>
      <c r="AN134" s="217"/>
      <c r="AO134" s="225" t="s">
        <v>263</v>
      </c>
      <c r="AP134" s="192">
        <v>0</v>
      </c>
      <c r="AQ134" s="217"/>
      <c r="AR134" s="225" t="s">
        <v>262</v>
      </c>
      <c r="AS134" s="192">
        <v>0</v>
      </c>
      <c r="AT134" s="217"/>
      <c r="AU134" s="225" t="s">
        <v>262</v>
      </c>
      <c r="AV134" s="192">
        <v>0</v>
      </c>
      <c r="AW134" s="215"/>
      <c r="AX134" s="225" t="s">
        <v>261</v>
      </c>
      <c r="AY134" s="192">
        <v>2</v>
      </c>
      <c r="AZ134" s="217" t="s">
        <v>260</v>
      </c>
      <c r="BA134" s="225" t="s">
        <v>259</v>
      </c>
      <c r="BB134" s="192">
        <v>0</v>
      </c>
      <c r="BC134" s="192" t="s">
        <v>120</v>
      </c>
      <c r="BD134" s="225" t="s">
        <v>258</v>
      </c>
      <c r="BE134" s="192">
        <v>1</v>
      </c>
      <c r="BF134" s="192" t="s">
        <v>257</v>
      </c>
    </row>
    <row r="135" spans="1:58" ht="120" x14ac:dyDescent="0.25">
      <c r="A135" s="206" t="s">
        <v>133</v>
      </c>
      <c r="B135" s="205" t="s">
        <v>132</v>
      </c>
      <c r="C135" s="204" t="s">
        <v>131</v>
      </c>
      <c r="D135" s="203" t="s">
        <v>130</v>
      </c>
      <c r="E135" s="202" t="s">
        <v>129</v>
      </c>
      <c r="F135" s="201" t="s">
        <v>128</v>
      </c>
      <c r="G135" s="199" t="s">
        <v>95</v>
      </c>
      <c r="H135" s="199" t="s">
        <v>177</v>
      </c>
      <c r="I135" s="199" t="s">
        <v>230</v>
      </c>
      <c r="J135" s="199" t="s">
        <v>230</v>
      </c>
      <c r="K135" s="203" t="s">
        <v>176</v>
      </c>
      <c r="L135" s="199" t="s">
        <v>120</v>
      </c>
      <c r="M135" s="199" t="s">
        <v>256</v>
      </c>
      <c r="N135" s="199">
        <v>1</v>
      </c>
      <c r="O135" s="182">
        <f>Tabla1[[#This Row],[Avance Acumulado númerico o Porcentaje de la Actividad]]/Tabla1[[#This Row],[Meta 2022
 de la Actividad ó Meta anual]]</f>
        <v>1</v>
      </c>
      <c r="P135" s="220">
        <v>2.5000000000000001E-3</v>
      </c>
      <c r="Q135" s="181">
        <f>Tabla1[[#This Row],[Peso Porcentual de la Actividad en relación con la Meta ]]/Tabla1[[#This Row],[Avance Porcentual Acumulado (Indicador)]]</f>
        <v>2.5000000000000001E-3</v>
      </c>
      <c r="R135" s="199" t="s">
        <v>255</v>
      </c>
      <c r="S135" s="219"/>
      <c r="T135" s="199" t="s">
        <v>146</v>
      </c>
      <c r="U135" s="179" t="s">
        <v>140</v>
      </c>
      <c r="V135" s="179">
        <f>Tabla1[[#This Row],[Avance númerico o porcentual mes abril]]</f>
        <v>1</v>
      </c>
      <c r="W135" s="179"/>
      <c r="X135" s="179"/>
      <c r="Y135" s="179"/>
      <c r="Z135" s="189"/>
      <c r="AA135" s="189"/>
      <c r="AB135" s="189"/>
      <c r="AC135" s="192"/>
      <c r="AD135" s="192"/>
      <c r="AE135" s="192"/>
      <c r="AF135" s="192" t="s">
        <v>254</v>
      </c>
      <c r="AG135" s="192">
        <v>1</v>
      </c>
      <c r="AH135" s="192"/>
      <c r="AI135" s="192" t="s">
        <v>143</v>
      </c>
      <c r="AJ135" s="192">
        <v>0</v>
      </c>
      <c r="AK135" s="192"/>
      <c r="AL135" s="192" t="s">
        <v>143</v>
      </c>
      <c r="AM135" s="192">
        <v>0</v>
      </c>
      <c r="AN135" s="192"/>
      <c r="AO135" s="221" t="s">
        <v>143</v>
      </c>
      <c r="AP135" s="192">
        <v>0</v>
      </c>
      <c r="AQ135" s="192"/>
      <c r="AR135" s="192" t="s">
        <v>143</v>
      </c>
      <c r="AS135" s="192">
        <v>0</v>
      </c>
      <c r="AT135" s="192" t="s">
        <v>120</v>
      </c>
      <c r="AU135" s="192" t="s">
        <v>143</v>
      </c>
      <c r="AV135" s="192">
        <v>0</v>
      </c>
      <c r="AW135" s="192" t="s">
        <v>120</v>
      </c>
      <c r="AX135" s="192" t="s">
        <v>143</v>
      </c>
      <c r="AY135" s="192">
        <v>0</v>
      </c>
      <c r="AZ135" s="192" t="s">
        <v>120</v>
      </c>
      <c r="BA135" s="192" t="s">
        <v>143</v>
      </c>
      <c r="BB135" s="192">
        <v>0</v>
      </c>
      <c r="BC135" s="192" t="s">
        <v>120</v>
      </c>
      <c r="BD135" s="192" t="s">
        <v>143</v>
      </c>
      <c r="BE135" s="192">
        <v>0</v>
      </c>
      <c r="BF135" s="192" t="s">
        <v>120</v>
      </c>
    </row>
    <row r="136" spans="1:58" ht="240" x14ac:dyDescent="0.25">
      <c r="A136" s="206" t="s">
        <v>133</v>
      </c>
      <c r="B136" s="205" t="s">
        <v>132</v>
      </c>
      <c r="C136" s="204" t="s">
        <v>131</v>
      </c>
      <c r="D136" s="203" t="s">
        <v>130</v>
      </c>
      <c r="E136" s="202" t="s">
        <v>129</v>
      </c>
      <c r="F136" s="201" t="s">
        <v>128</v>
      </c>
      <c r="G136" s="199" t="s">
        <v>95</v>
      </c>
      <c r="H136" s="199" t="s">
        <v>177</v>
      </c>
      <c r="I136" s="199" t="s">
        <v>230</v>
      </c>
      <c r="J136" s="199" t="s">
        <v>230</v>
      </c>
      <c r="K136" s="203" t="s">
        <v>176</v>
      </c>
      <c r="L136" s="199" t="s">
        <v>120</v>
      </c>
      <c r="M136" s="199" t="s">
        <v>253</v>
      </c>
      <c r="N136" s="182">
        <v>1</v>
      </c>
      <c r="O136" s="182">
        <f>Tabla1[[#This Row],[Avance Acumulado númerico o Porcentaje de la Actividad]]/Tabla1[[#This Row],[Meta 2022
 de la Actividad ó Meta anual]]</f>
        <v>1</v>
      </c>
      <c r="P136" s="220">
        <v>5.0000000000000001E-3</v>
      </c>
      <c r="Q136" s="181">
        <f>Tabla1[[#This Row],[Peso Porcentual de la Actividad en relación con la Meta ]]/Tabla1[[#This Row],[Avance Porcentual Acumulado (Indicador)]]</f>
        <v>5.0000000000000001E-3</v>
      </c>
      <c r="R136" s="199" t="s">
        <v>252</v>
      </c>
      <c r="S136" s="219"/>
      <c r="T136" s="199" t="s">
        <v>251</v>
      </c>
      <c r="U136" s="179" t="s">
        <v>121</v>
      </c>
      <c r="V136" s="210">
        <f>Tabla1[[#This Row],[Avance númerico o porcentual mes diciembre]]</f>
        <v>1</v>
      </c>
      <c r="W136" s="179"/>
      <c r="X136" s="179"/>
      <c r="Y136" s="179"/>
      <c r="Z136" s="189"/>
      <c r="AA136" s="189"/>
      <c r="AB136" s="189"/>
      <c r="AC136" s="192" t="s">
        <v>250</v>
      </c>
      <c r="AD136" s="192"/>
      <c r="AE136" s="192" t="s">
        <v>249</v>
      </c>
      <c r="AF136" s="192" t="s">
        <v>248</v>
      </c>
      <c r="AG136" s="224">
        <v>0.39</v>
      </c>
      <c r="AH136" s="192" t="s">
        <v>247</v>
      </c>
      <c r="AI136" s="192" t="s">
        <v>246</v>
      </c>
      <c r="AJ136" s="224">
        <v>0.41660000000000003</v>
      </c>
      <c r="AK136" s="192" t="s">
        <v>245</v>
      </c>
      <c r="AL136" s="192" t="s">
        <v>244</v>
      </c>
      <c r="AM136" s="224">
        <v>0.48</v>
      </c>
      <c r="AN136" s="192" t="s">
        <v>243</v>
      </c>
      <c r="AO136" s="221" t="s">
        <v>242</v>
      </c>
      <c r="AP136" s="224">
        <v>0.48</v>
      </c>
      <c r="AQ136" s="192" t="s">
        <v>241</v>
      </c>
      <c r="AR136" s="221" t="s">
        <v>240</v>
      </c>
      <c r="AS136" s="222">
        <v>0.67</v>
      </c>
      <c r="AT136" s="223" t="s">
        <v>239</v>
      </c>
      <c r="AU136" s="221" t="s">
        <v>116</v>
      </c>
      <c r="AV136" s="222">
        <v>0.67</v>
      </c>
      <c r="AW136" s="221" t="s">
        <v>239</v>
      </c>
      <c r="AX136" s="221" t="s">
        <v>238</v>
      </c>
      <c r="AY136" s="222">
        <v>0.81</v>
      </c>
      <c r="AZ136" s="223" t="s">
        <v>236</v>
      </c>
      <c r="BA136" s="221" t="s">
        <v>237</v>
      </c>
      <c r="BB136" s="222">
        <v>0.87</v>
      </c>
      <c r="BC136" s="221" t="s">
        <v>236</v>
      </c>
      <c r="BD136" s="221" t="s">
        <v>235</v>
      </c>
      <c r="BE136" s="222">
        <v>1</v>
      </c>
      <c r="BF136" s="221" t="s">
        <v>234</v>
      </c>
    </row>
    <row r="137" spans="1:58" ht="120" x14ac:dyDescent="0.25">
      <c r="A137" s="206" t="s">
        <v>133</v>
      </c>
      <c r="B137" s="205" t="s">
        <v>132</v>
      </c>
      <c r="C137" s="204" t="s">
        <v>131</v>
      </c>
      <c r="D137" s="203" t="s">
        <v>130</v>
      </c>
      <c r="E137" s="202" t="s">
        <v>129</v>
      </c>
      <c r="F137" s="201" t="s">
        <v>128</v>
      </c>
      <c r="G137" s="199" t="s">
        <v>95</v>
      </c>
      <c r="H137" s="199" t="s">
        <v>177</v>
      </c>
      <c r="I137" s="199" t="s">
        <v>230</v>
      </c>
      <c r="J137" s="199" t="s">
        <v>230</v>
      </c>
      <c r="K137" s="203" t="s">
        <v>176</v>
      </c>
      <c r="L137" s="199" t="s">
        <v>120</v>
      </c>
      <c r="M137" s="199" t="s">
        <v>233</v>
      </c>
      <c r="N137" s="199">
        <v>1</v>
      </c>
      <c r="O137" s="182">
        <f>Tabla1[[#This Row],[Avance Acumulado númerico o Porcentaje de la Actividad]]/Tabla1[[#This Row],[Meta 2022
 de la Actividad ó Meta anual]]</f>
        <v>1</v>
      </c>
      <c r="P137" s="220">
        <v>2.5000000000000001E-3</v>
      </c>
      <c r="Q137" s="181">
        <f>Tabla1[[#This Row],[Peso Porcentual de la Actividad en relación con la Meta ]]/Tabla1[[#This Row],[Avance Porcentual Acumulado (Indicador)]]</f>
        <v>2.5000000000000001E-3</v>
      </c>
      <c r="R137" s="199" t="s">
        <v>232</v>
      </c>
      <c r="S137" s="219"/>
      <c r="T137" s="199" t="s">
        <v>146</v>
      </c>
      <c r="U137" s="179" t="s">
        <v>146</v>
      </c>
      <c r="V137" s="179">
        <f>Tabla1[[#This Row],[Avance númerico o porcentual mes enero]]</f>
        <v>1</v>
      </c>
      <c r="W137" s="179" t="s">
        <v>231</v>
      </c>
      <c r="X137" s="179">
        <v>1</v>
      </c>
      <c r="Y137" s="179"/>
      <c r="Z137" s="192" t="s">
        <v>143</v>
      </c>
      <c r="AA137" s="192">
        <v>0</v>
      </c>
      <c r="AB137" s="192" t="s">
        <v>120</v>
      </c>
      <c r="AC137" s="192" t="s">
        <v>143</v>
      </c>
      <c r="AD137" s="192">
        <v>0</v>
      </c>
      <c r="AE137" s="192" t="s">
        <v>120</v>
      </c>
      <c r="AF137" s="192" t="s">
        <v>143</v>
      </c>
      <c r="AG137" s="192">
        <v>0</v>
      </c>
      <c r="AH137" s="192" t="s">
        <v>120</v>
      </c>
      <c r="AI137" s="192" t="s">
        <v>143</v>
      </c>
      <c r="AJ137" s="192">
        <v>0</v>
      </c>
      <c r="AK137" s="192" t="s">
        <v>120</v>
      </c>
      <c r="AL137" s="192" t="s">
        <v>143</v>
      </c>
      <c r="AM137" s="192">
        <v>0</v>
      </c>
      <c r="AN137" s="192" t="s">
        <v>120</v>
      </c>
      <c r="AO137" s="192" t="s">
        <v>143</v>
      </c>
      <c r="AP137" s="192">
        <v>0</v>
      </c>
      <c r="AQ137" s="192" t="s">
        <v>120</v>
      </c>
      <c r="AR137" s="192" t="s">
        <v>143</v>
      </c>
      <c r="AS137" s="192">
        <v>0</v>
      </c>
      <c r="AT137" s="192" t="s">
        <v>120</v>
      </c>
      <c r="AU137" s="192" t="s">
        <v>143</v>
      </c>
      <c r="AV137" s="192">
        <v>0</v>
      </c>
      <c r="AW137" s="192" t="s">
        <v>120</v>
      </c>
      <c r="AX137" s="192" t="s">
        <v>143</v>
      </c>
      <c r="AY137" s="192">
        <v>0</v>
      </c>
      <c r="AZ137" s="192" t="s">
        <v>120</v>
      </c>
      <c r="BA137" s="192" t="s">
        <v>143</v>
      </c>
      <c r="BB137" s="192">
        <v>0</v>
      </c>
      <c r="BC137" s="192" t="s">
        <v>120</v>
      </c>
      <c r="BD137" s="192" t="s">
        <v>143</v>
      </c>
      <c r="BE137" s="192">
        <v>0</v>
      </c>
      <c r="BF137" s="192" t="s">
        <v>120</v>
      </c>
    </row>
    <row r="138" spans="1:58" ht="240" x14ac:dyDescent="0.25">
      <c r="A138" s="206" t="s">
        <v>133</v>
      </c>
      <c r="B138" s="205" t="s">
        <v>132</v>
      </c>
      <c r="C138" s="204" t="s">
        <v>131</v>
      </c>
      <c r="D138" s="203" t="s">
        <v>130</v>
      </c>
      <c r="E138" s="202" t="s">
        <v>129</v>
      </c>
      <c r="F138" s="201" t="s">
        <v>128</v>
      </c>
      <c r="G138" s="199" t="s">
        <v>95</v>
      </c>
      <c r="H138" s="199" t="s">
        <v>177</v>
      </c>
      <c r="I138" s="199" t="s">
        <v>230</v>
      </c>
      <c r="J138" s="199" t="s">
        <v>230</v>
      </c>
      <c r="K138" s="203" t="s">
        <v>176</v>
      </c>
      <c r="L138" s="199" t="s">
        <v>120</v>
      </c>
      <c r="M138" s="199" t="s">
        <v>229</v>
      </c>
      <c r="N138" s="182">
        <v>1</v>
      </c>
      <c r="O138" s="182">
        <f>Tabla1[[#This Row],[Avance Acumulado númerico o Porcentaje de la Actividad]]/Tabla1[[#This Row],[Meta 2022
 de la Actividad ó Meta anual]]</f>
        <v>0.85</v>
      </c>
      <c r="P138" s="220">
        <v>5.0000000000000001E-3</v>
      </c>
      <c r="Q138" s="181">
        <f>Tabla1[[#This Row],[Peso Porcentual de la Actividad en relación con la Meta ]]/Tabla1[[#This Row],[Avance Porcentual Acumulado (Indicador)]]</f>
        <v>5.8823529411764705E-3</v>
      </c>
      <c r="R138" s="199" t="s">
        <v>174</v>
      </c>
      <c r="S138" s="219"/>
      <c r="T138" s="199" t="s">
        <v>140</v>
      </c>
      <c r="U138" s="209" t="s">
        <v>173</v>
      </c>
      <c r="V138" s="210">
        <f>Tabla1[[#This Row],[Avance númerico o porcentual mes diciembre]]</f>
        <v>0.85</v>
      </c>
      <c r="W138" s="179"/>
      <c r="X138" s="179"/>
      <c r="Y138" s="179"/>
      <c r="Z138" s="189"/>
      <c r="AA138" s="189"/>
      <c r="AB138" s="189"/>
      <c r="AC138" s="192" t="s">
        <v>228</v>
      </c>
      <c r="AD138" s="192"/>
      <c r="AE138" s="199" t="s">
        <v>227</v>
      </c>
      <c r="AF138" s="192" t="s">
        <v>226</v>
      </c>
      <c r="AG138" s="190">
        <v>0.05</v>
      </c>
      <c r="AH138" s="218" t="s">
        <v>225</v>
      </c>
      <c r="AI138" s="192" t="s">
        <v>224</v>
      </c>
      <c r="AJ138" s="190">
        <v>0</v>
      </c>
      <c r="AK138" s="218"/>
      <c r="AL138" s="192" t="s">
        <v>223</v>
      </c>
      <c r="AM138" s="190">
        <v>0</v>
      </c>
      <c r="AN138" s="218" t="s">
        <v>222</v>
      </c>
      <c r="AO138" s="192" t="s">
        <v>221</v>
      </c>
      <c r="AP138" s="190">
        <v>0</v>
      </c>
      <c r="AQ138" s="218"/>
      <c r="AR138" s="192" t="s">
        <v>220</v>
      </c>
      <c r="AS138" s="190">
        <v>0</v>
      </c>
      <c r="AT138" s="218"/>
      <c r="AU138" s="192" t="s">
        <v>220</v>
      </c>
      <c r="AV138" s="190">
        <v>0</v>
      </c>
      <c r="AW138" s="218"/>
      <c r="AX138" s="192" t="s">
        <v>219</v>
      </c>
      <c r="AY138" s="190">
        <v>0</v>
      </c>
      <c r="AZ138" s="218" t="s">
        <v>216</v>
      </c>
      <c r="BA138" s="192" t="s">
        <v>218</v>
      </c>
      <c r="BB138" s="190">
        <v>0</v>
      </c>
      <c r="BC138" s="218" t="s">
        <v>216</v>
      </c>
      <c r="BD138" s="192" t="s">
        <v>217</v>
      </c>
      <c r="BE138" s="190">
        <v>0.85</v>
      </c>
      <c r="BF138" s="218" t="s">
        <v>216</v>
      </c>
    </row>
    <row r="139" spans="1:58" ht="120" x14ac:dyDescent="0.25">
      <c r="A139" s="206" t="s">
        <v>133</v>
      </c>
      <c r="B139" s="205" t="s">
        <v>132</v>
      </c>
      <c r="C139" s="204" t="s">
        <v>131</v>
      </c>
      <c r="D139" s="203" t="s">
        <v>130</v>
      </c>
      <c r="E139" s="202" t="s">
        <v>129</v>
      </c>
      <c r="F139" s="201" t="s">
        <v>128</v>
      </c>
      <c r="G139" s="199" t="s">
        <v>127</v>
      </c>
      <c r="H139" s="199" t="s">
        <v>126</v>
      </c>
      <c r="I139" s="199" t="s">
        <v>125</v>
      </c>
      <c r="J139" s="199" t="s">
        <v>125</v>
      </c>
      <c r="K139" s="205" t="s">
        <v>113</v>
      </c>
      <c r="L139" s="181">
        <v>0.01</v>
      </c>
      <c r="M139" s="199" t="s">
        <v>215</v>
      </c>
      <c r="N139" s="199">
        <v>1</v>
      </c>
      <c r="O139" s="182">
        <f>Tabla1[[#This Row],[Avance Acumulado númerico o Porcentaje de la Actividad]]/Tabla1[[#This Row],[Meta 2022
 de la Actividad ó Meta anual]]</f>
        <v>1</v>
      </c>
      <c r="P139" s="181">
        <v>0.12</v>
      </c>
      <c r="Q139" s="181">
        <f>Tabla1[[#This Row],[Peso Porcentual de la Actividad en relación con la Meta ]]/Tabla1[[#This Row],[Avance Porcentual Acumulado (Indicador)]]</f>
        <v>0.12</v>
      </c>
      <c r="R139" s="199" t="s">
        <v>214</v>
      </c>
      <c r="S139" s="213">
        <v>192700000</v>
      </c>
      <c r="T139" s="199" t="s">
        <v>146</v>
      </c>
      <c r="U139" s="179" t="s">
        <v>146</v>
      </c>
      <c r="V139" s="179">
        <f>Tabla1[[#This Row],[Avance númerico o porcentual mes enero]]+Tabla1[[#This Row],[Avance numérico o porcentual mes febrero]]</f>
        <v>1</v>
      </c>
      <c r="W139" s="179"/>
      <c r="X139" s="179"/>
      <c r="Y139" s="179"/>
      <c r="Z139" s="192" t="s">
        <v>213</v>
      </c>
      <c r="AA139" s="192">
        <v>1</v>
      </c>
      <c r="AB139" s="192" t="s">
        <v>144</v>
      </c>
      <c r="AC139" s="192" t="s">
        <v>143</v>
      </c>
      <c r="AD139" s="192">
        <v>0</v>
      </c>
      <c r="AE139" s="192"/>
      <c r="AF139" s="179" t="s">
        <v>143</v>
      </c>
      <c r="AG139" s="179">
        <v>0</v>
      </c>
      <c r="AH139" s="189"/>
      <c r="AI139" s="192" t="s">
        <v>143</v>
      </c>
      <c r="AJ139" s="192">
        <v>0</v>
      </c>
      <c r="AK139" s="192"/>
      <c r="AL139" s="192" t="s">
        <v>143</v>
      </c>
      <c r="AM139" s="192">
        <v>0</v>
      </c>
      <c r="AN139" s="192"/>
      <c r="AO139" s="192" t="s">
        <v>143</v>
      </c>
      <c r="AP139" s="192">
        <v>0</v>
      </c>
      <c r="AQ139" s="192"/>
      <c r="AR139" s="192" t="s">
        <v>143</v>
      </c>
      <c r="AS139" s="192">
        <v>0</v>
      </c>
      <c r="AT139" s="192" t="s">
        <v>120</v>
      </c>
      <c r="AU139" s="192" t="s">
        <v>143</v>
      </c>
      <c r="AV139" s="192">
        <v>0</v>
      </c>
      <c r="AW139" s="192" t="s">
        <v>120</v>
      </c>
      <c r="AX139" s="192" t="s">
        <v>143</v>
      </c>
      <c r="AY139" s="192">
        <v>0</v>
      </c>
      <c r="AZ139" s="192" t="s">
        <v>120</v>
      </c>
      <c r="BA139" s="192" t="s">
        <v>143</v>
      </c>
      <c r="BB139" s="192">
        <v>0</v>
      </c>
      <c r="BC139" s="192" t="s">
        <v>120</v>
      </c>
      <c r="BD139" s="192" t="s">
        <v>143</v>
      </c>
      <c r="BE139" s="192">
        <v>0</v>
      </c>
      <c r="BF139" s="192" t="s">
        <v>120</v>
      </c>
    </row>
    <row r="140" spans="1:58" ht="165" x14ac:dyDescent="0.25">
      <c r="A140" s="206" t="s">
        <v>133</v>
      </c>
      <c r="B140" s="205" t="s">
        <v>132</v>
      </c>
      <c r="C140" s="204" t="s">
        <v>131</v>
      </c>
      <c r="D140" s="203" t="s">
        <v>130</v>
      </c>
      <c r="E140" s="202" t="s">
        <v>129</v>
      </c>
      <c r="F140" s="201" t="s">
        <v>128</v>
      </c>
      <c r="G140" s="199" t="s">
        <v>127</v>
      </c>
      <c r="H140" s="199" t="s">
        <v>126</v>
      </c>
      <c r="I140" s="199" t="s">
        <v>125</v>
      </c>
      <c r="J140" s="199" t="s">
        <v>125</v>
      </c>
      <c r="K140" s="205" t="s">
        <v>113</v>
      </c>
      <c r="L140" s="181">
        <v>1.4999999999999999E-2</v>
      </c>
      <c r="M140" s="199" t="s">
        <v>212</v>
      </c>
      <c r="N140" s="182">
        <v>1</v>
      </c>
      <c r="O140" s="182">
        <f>Tabla1[[#This Row],[Avance Acumulado númerico o Porcentaje de la Actividad]]/Tabla1[[#This Row],[Meta 2022
 de la Actividad ó Meta anual]]</f>
        <v>0.9</v>
      </c>
      <c r="P140" s="181">
        <v>0.13</v>
      </c>
      <c r="Q140" s="181">
        <f>Tabla1[[#This Row],[Peso Porcentual de la Actividad en relación con la Meta ]]/Tabla1[[#This Row],[Avance Porcentual Acumulado (Indicador)]]</f>
        <v>0.14444444444444446</v>
      </c>
      <c r="R140" s="199" t="s">
        <v>211</v>
      </c>
      <c r="S140" s="213"/>
      <c r="T140" s="199" t="s">
        <v>140</v>
      </c>
      <c r="U140" s="179" t="s">
        <v>121</v>
      </c>
      <c r="V140" s="198">
        <f>Tabla1[[#This Row],[Avance númerico o porcentual mes diciembre]]</f>
        <v>0.9</v>
      </c>
      <c r="W140" s="179"/>
      <c r="X140" s="179"/>
      <c r="Y140" s="179"/>
      <c r="Z140" s="192" t="s">
        <v>210</v>
      </c>
      <c r="AA140" s="190">
        <v>0.24</v>
      </c>
      <c r="AB140" s="192" t="s">
        <v>144</v>
      </c>
      <c r="AC140" s="189"/>
      <c r="AD140" s="193"/>
      <c r="AE140" s="189"/>
      <c r="AF140" s="179" t="s">
        <v>209</v>
      </c>
      <c r="AG140" s="210">
        <v>0.25</v>
      </c>
      <c r="AH140" s="189" t="s">
        <v>208</v>
      </c>
      <c r="AI140" s="189"/>
      <c r="AJ140" s="193"/>
      <c r="AK140" s="189"/>
      <c r="AL140" s="192" t="s">
        <v>180</v>
      </c>
      <c r="AM140" s="190">
        <v>0</v>
      </c>
      <c r="AN140" s="192" t="s">
        <v>179</v>
      </c>
      <c r="AO140" s="192" t="s">
        <v>116</v>
      </c>
      <c r="AP140" s="190">
        <v>0</v>
      </c>
      <c r="AQ140" s="189"/>
      <c r="AR140" s="192" t="s">
        <v>116</v>
      </c>
      <c r="AS140" s="190">
        <v>0</v>
      </c>
      <c r="AT140" s="189"/>
      <c r="AU140" s="192" t="s">
        <v>116</v>
      </c>
      <c r="AV140" s="190">
        <v>0</v>
      </c>
      <c r="AW140" s="189"/>
      <c r="AX140" s="192" t="s">
        <v>116</v>
      </c>
      <c r="AY140" s="190">
        <v>0</v>
      </c>
      <c r="AZ140" s="192"/>
      <c r="BA140" s="192" t="s">
        <v>116</v>
      </c>
      <c r="BB140" s="190">
        <v>0</v>
      </c>
      <c r="BC140" s="192"/>
      <c r="BD140" s="192" t="s">
        <v>207</v>
      </c>
      <c r="BE140" s="190">
        <v>0.9</v>
      </c>
      <c r="BF140" s="192"/>
    </row>
    <row r="141" spans="1:58" ht="120" x14ac:dyDescent="0.25">
      <c r="A141" s="206" t="s">
        <v>133</v>
      </c>
      <c r="B141" s="205" t="s">
        <v>132</v>
      </c>
      <c r="C141" s="204" t="s">
        <v>131</v>
      </c>
      <c r="D141" s="203" t="s">
        <v>130</v>
      </c>
      <c r="E141" s="202" t="s">
        <v>129</v>
      </c>
      <c r="F141" s="201" t="s">
        <v>128</v>
      </c>
      <c r="G141" s="199" t="s">
        <v>127</v>
      </c>
      <c r="H141" s="199" t="s">
        <v>126</v>
      </c>
      <c r="I141" s="199" t="s">
        <v>125</v>
      </c>
      <c r="J141" s="199" t="s">
        <v>125</v>
      </c>
      <c r="K141" s="205" t="s">
        <v>113</v>
      </c>
      <c r="L141" s="181">
        <v>0.01</v>
      </c>
      <c r="M141" s="199" t="s">
        <v>206</v>
      </c>
      <c r="N141" s="199">
        <v>1</v>
      </c>
      <c r="O141" s="182">
        <f>Tabla1[[#This Row],[Avance Acumulado númerico o Porcentaje de la Actividad]]/Tabla1[[#This Row],[Meta 2022
 de la Actividad ó Meta anual]]</f>
        <v>1</v>
      </c>
      <c r="P141" s="181">
        <v>0.12</v>
      </c>
      <c r="Q141" s="181">
        <f>Tabla1[[#This Row],[Peso Porcentual de la Actividad en relación con la Meta ]]/Tabla1[[#This Row],[Avance Porcentual Acumulado (Indicador)]]</f>
        <v>0.12</v>
      </c>
      <c r="R141" s="199" t="s">
        <v>205</v>
      </c>
      <c r="S141" s="213"/>
      <c r="T141" s="199" t="s">
        <v>146</v>
      </c>
      <c r="U141" s="179" t="s">
        <v>146</v>
      </c>
      <c r="V141" s="179">
        <f>Tabla1[[#This Row],[Avance númerico o porcentual mes enero]]+Tabla1[[#This Row],[Avance numérico o porcentual mes febrero]]</f>
        <v>1</v>
      </c>
      <c r="W141" s="179"/>
      <c r="X141" s="179"/>
      <c r="Y141" s="179"/>
      <c r="Z141" s="192" t="s">
        <v>145</v>
      </c>
      <c r="AA141" s="192">
        <v>1</v>
      </c>
      <c r="AB141" s="217" t="s">
        <v>144</v>
      </c>
      <c r="AC141" s="192" t="s">
        <v>143</v>
      </c>
      <c r="AD141" s="192">
        <v>0</v>
      </c>
      <c r="AE141" s="217"/>
      <c r="AF141" s="179" t="s">
        <v>143</v>
      </c>
      <c r="AG141" s="179">
        <v>0</v>
      </c>
      <c r="AH141" s="215"/>
      <c r="AI141" s="192" t="s">
        <v>143</v>
      </c>
      <c r="AJ141" s="192">
        <v>0</v>
      </c>
      <c r="AK141" s="217"/>
      <c r="AL141" s="192" t="s">
        <v>143</v>
      </c>
      <c r="AM141" s="192">
        <v>0</v>
      </c>
      <c r="AN141" s="217"/>
      <c r="AO141" s="192" t="s">
        <v>143</v>
      </c>
      <c r="AP141" s="192">
        <v>0</v>
      </c>
      <c r="AQ141" s="215"/>
      <c r="AR141" s="192" t="s">
        <v>143</v>
      </c>
      <c r="AS141" s="192">
        <v>0</v>
      </c>
      <c r="AT141" s="192" t="s">
        <v>120</v>
      </c>
      <c r="AU141" s="192" t="s">
        <v>143</v>
      </c>
      <c r="AV141" s="192">
        <v>0</v>
      </c>
      <c r="AW141" s="192" t="s">
        <v>120</v>
      </c>
      <c r="AX141" s="192" t="s">
        <v>143</v>
      </c>
      <c r="AY141" s="192">
        <v>0</v>
      </c>
      <c r="AZ141" s="192" t="s">
        <v>120</v>
      </c>
      <c r="BA141" s="192" t="s">
        <v>143</v>
      </c>
      <c r="BB141" s="192">
        <v>0</v>
      </c>
      <c r="BC141" s="192" t="s">
        <v>120</v>
      </c>
      <c r="BD141" s="192" t="s">
        <v>143</v>
      </c>
      <c r="BE141" s="192">
        <v>0</v>
      </c>
      <c r="BF141" s="192" t="s">
        <v>120</v>
      </c>
    </row>
    <row r="142" spans="1:58" ht="120" x14ac:dyDescent="0.25">
      <c r="A142" s="206" t="s">
        <v>133</v>
      </c>
      <c r="B142" s="205" t="s">
        <v>132</v>
      </c>
      <c r="C142" s="204" t="s">
        <v>131</v>
      </c>
      <c r="D142" s="203" t="s">
        <v>130</v>
      </c>
      <c r="E142" s="202" t="s">
        <v>129</v>
      </c>
      <c r="F142" s="201" t="s">
        <v>128</v>
      </c>
      <c r="G142" s="199" t="s">
        <v>127</v>
      </c>
      <c r="H142" s="199" t="s">
        <v>126</v>
      </c>
      <c r="I142" s="199" t="s">
        <v>125</v>
      </c>
      <c r="J142" s="199" t="s">
        <v>125</v>
      </c>
      <c r="K142" s="205" t="s">
        <v>113</v>
      </c>
      <c r="L142" s="181">
        <v>0.02</v>
      </c>
      <c r="M142" s="199" t="s">
        <v>204</v>
      </c>
      <c r="N142" s="182">
        <v>1</v>
      </c>
      <c r="O142" s="182">
        <f>Tabla1[[#This Row],[Avance Acumulado númerico o Porcentaje de la Actividad]]/Tabla1[[#This Row],[Meta 2022
 de la Actividad ó Meta anual]]</f>
        <v>0.2</v>
      </c>
      <c r="P142" s="181">
        <v>0.13</v>
      </c>
      <c r="Q142" s="181">
        <f>Tabla1[[#This Row],[Peso Porcentual de la Actividad en relación con la Meta ]]/Tabla1[[#This Row],[Avance Porcentual Acumulado (Indicador)]]</f>
        <v>0.65</v>
      </c>
      <c r="R142" s="199" t="s">
        <v>203</v>
      </c>
      <c r="S142" s="213"/>
      <c r="T142" s="199" t="s">
        <v>140</v>
      </c>
      <c r="U142" s="179" t="s">
        <v>121</v>
      </c>
      <c r="V142" s="198">
        <f>Tabla1[[#This Row],[Avance numérico o porcentual mes febrero]]</f>
        <v>0.2</v>
      </c>
      <c r="W142" s="179"/>
      <c r="X142" s="179"/>
      <c r="Y142" s="179"/>
      <c r="Z142" s="192" t="s">
        <v>202</v>
      </c>
      <c r="AA142" s="190">
        <v>0.2</v>
      </c>
      <c r="AB142" s="192" t="s">
        <v>201</v>
      </c>
      <c r="AC142" s="189"/>
      <c r="AD142" s="193"/>
      <c r="AE142" s="189"/>
      <c r="AF142" s="179"/>
      <c r="AG142" s="210"/>
      <c r="AH142" s="189"/>
      <c r="AI142" s="189"/>
      <c r="AJ142" s="193"/>
      <c r="AK142" s="189"/>
      <c r="AL142" s="192" t="s">
        <v>200</v>
      </c>
      <c r="AM142" s="190">
        <v>0</v>
      </c>
      <c r="AN142" s="217" t="s">
        <v>199</v>
      </c>
      <c r="AO142" s="192" t="s">
        <v>116</v>
      </c>
      <c r="AP142" s="190">
        <v>0</v>
      </c>
      <c r="AQ142" s="215"/>
      <c r="AR142" s="192" t="s">
        <v>116</v>
      </c>
      <c r="AS142" s="190">
        <v>0</v>
      </c>
      <c r="AT142" s="215"/>
      <c r="AU142" s="192" t="s">
        <v>116</v>
      </c>
      <c r="AV142" s="190">
        <v>0</v>
      </c>
      <c r="AW142" s="215"/>
      <c r="AX142" s="192" t="s">
        <v>116</v>
      </c>
      <c r="AY142" s="190">
        <v>0</v>
      </c>
      <c r="AZ142" s="217"/>
      <c r="BA142" s="192" t="s">
        <v>116</v>
      </c>
      <c r="BB142" s="190">
        <v>0</v>
      </c>
      <c r="BC142" s="217"/>
      <c r="BD142" s="192" t="s">
        <v>116</v>
      </c>
      <c r="BE142" s="190">
        <v>0</v>
      </c>
      <c r="BF142" s="217"/>
    </row>
    <row r="143" spans="1:58" ht="120" x14ac:dyDescent="0.25">
      <c r="A143" s="206" t="s">
        <v>133</v>
      </c>
      <c r="B143" s="205" t="s">
        <v>132</v>
      </c>
      <c r="C143" s="204" t="s">
        <v>131</v>
      </c>
      <c r="D143" s="203" t="s">
        <v>130</v>
      </c>
      <c r="E143" s="202" t="s">
        <v>129</v>
      </c>
      <c r="F143" s="201" t="s">
        <v>128</v>
      </c>
      <c r="G143" s="199" t="s">
        <v>127</v>
      </c>
      <c r="H143" s="199" t="s">
        <v>126</v>
      </c>
      <c r="I143" s="199" t="s">
        <v>125</v>
      </c>
      <c r="J143" s="199" t="s">
        <v>125</v>
      </c>
      <c r="K143" s="205" t="s">
        <v>113</v>
      </c>
      <c r="L143" s="181">
        <v>1.4999999999999999E-2</v>
      </c>
      <c r="M143" s="199" t="s">
        <v>198</v>
      </c>
      <c r="N143" s="199">
        <v>1</v>
      </c>
      <c r="O143" s="182">
        <f>Tabla1[[#This Row],[Avance Acumulado númerico o Porcentaje de la Actividad]]/Tabla1[[#This Row],[Meta 2022
 de la Actividad ó Meta anual]]</f>
        <v>1</v>
      </c>
      <c r="P143" s="181">
        <v>0.12</v>
      </c>
      <c r="Q143" s="181">
        <f>Tabla1[[#This Row],[Peso Porcentual de la Actividad en relación con la Meta ]]/Tabla1[[#This Row],[Avance Porcentual Acumulado (Indicador)]]</f>
        <v>0.12</v>
      </c>
      <c r="R143" s="199" t="s">
        <v>197</v>
      </c>
      <c r="S143" s="213"/>
      <c r="T143" s="199" t="s">
        <v>146</v>
      </c>
      <c r="U143" s="179" t="s">
        <v>146</v>
      </c>
      <c r="V143" s="179">
        <f>Tabla1[[#This Row],[Avance númerico o porcentual mes enero]]+Tabla1[[#This Row],[Avance numérico o porcentual mes febrero]]</f>
        <v>1</v>
      </c>
      <c r="W143" s="179"/>
      <c r="X143" s="179"/>
      <c r="Y143" s="179"/>
      <c r="Z143" s="192" t="s">
        <v>187</v>
      </c>
      <c r="AA143" s="192">
        <v>1</v>
      </c>
      <c r="AB143" s="217" t="s">
        <v>144</v>
      </c>
      <c r="AC143" s="192" t="s">
        <v>143</v>
      </c>
      <c r="AD143" s="192">
        <v>0</v>
      </c>
      <c r="AE143" s="217"/>
      <c r="AF143" s="179" t="s">
        <v>143</v>
      </c>
      <c r="AG143" s="179">
        <v>0</v>
      </c>
      <c r="AH143" s="215"/>
      <c r="AI143" s="192" t="s">
        <v>143</v>
      </c>
      <c r="AJ143" s="192">
        <v>0</v>
      </c>
      <c r="AK143" s="217"/>
      <c r="AL143" s="192" t="s">
        <v>143</v>
      </c>
      <c r="AM143" s="192">
        <v>0</v>
      </c>
      <c r="AN143" s="216"/>
      <c r="AO143" s="192" t="s">
        <v>143</v>
      </c>
      <c r="AP143" s="192">
        <v>0</v>
      </c>
      <c r="AQ143" s="215"/>
      <c r="AR143" s="192" t="s">
        <v>143</v>
      </c>
      <c r="AS143" s="192">
        <v>0</v>
      </c>
      <c r="AT143" s="192" t="s">
        <v>120</v>
      </c>
      <c r="AU143" s="192" t="s">
        <v>143</v>
      </c>
      <c r="AV143" s="192">
        <v>0</v>
      </c>
      <c r="AW143" s="192" t="s">
        <v>120</v>
      </c>
      <c r="AX143" s="192" t="s">
        <v>143</v>
      </c>
      <c r="AY143" s="192">
        <v>0</v>
      </c>
      <c r="AZ143" s="192" t="s">
        <v>120</v>
      </c>
      <c r="BA143" s="192" t="s">
        <v>143</v>
      </c>
      <c r="BB143" s="192">
        <v>0</v>
      </c>
      <c r="BC143" s="192" t="s">
        <v>120</v>
      </c>
      <c r="BD143" s="192" t="s">
        <v>143</v>
      </c>
      <c r="BE143" s="192">
        <v>0</v>
      </c>
      <c r="BF143" s="192" t="s">
        <v>120</v>
      </c>
    </row>
    <row r="144" spans="1:58" ht="220.5" x14ac:dyDescent="0.25">
      <c r="A144" s="206" t="s">
        <v>133</v>
      </c>
      <c r="B144" s="205" t="s">
        <v>132</v>
      </c>
      <c r="C144" s="204" t="s">
        <v>131</v>
      </c>
      <c r="D144" s="203" t="s">
        <v>130</v>
      </c>
      <c r="E144" s="202" t="s">
        <v>129</v>
      </c>
      <c r="F144" s="201" t="s">
        <v>128</v>
      </c>
      <c r="G144" s="199" t="s">
        <v>127</v>
      </c>
      <c r="H144" s="199" t="s">
        <v>126</v>
      </c>
      <c r="I144" s="199" t="s">
        <v>125</v>
      </c>
      <c r="J144" s="199" t="s">
        <v>125</v>
      </c>
      <c r="K144" s="205" t="s">
        <v>113</v>
      </c>
      <c r="L144" s="181">
        <v>0.02</v>
      </c>
      <c r="M144" s="199" t="s">
        <v>196</v>
      </c>
      <c r="N144" s="182">
        <v>1</v>
      </c>
      <c r="O144" s="182">
        <f>Tabla1[[#This Row],[Avance Acumulado númerico o Porcentaje de la Actividad]]/Tabla1[[#This Row],[Meta 2022
 de la Actividad ó Meta anual]]</f>
        <v>0.5</v>
      </c>
      <c r="P144" s="181">
        <v>0.13</v>
      </c>
      <c r="Q144" s="181">
        <f>Tabla1[[#This Row],[Peso Porcentual de la Actividad en relación con la Meta ]]/Tabla1[[#This Row],[Avance Porcentual Acumulado (Indicador)]]</f>
        <v>0.26</v>
      </c>
      <c r="R144" s="199" t="s">
        <v>195</v>
      </c>
      <c r="S144" s="213"/>
      <c r="T144" s="199" t="s">
        <v>140</v>
      </c>
      <c r="U144" s="179" t="s">
        <v>121</v>
      </c>
      <c r="V144" s="210">
        <f>Tabla1[[#This Row],[Avance númerico o porcentual mes diciembre]]</f>
        <v>0.5</v>
      </c>
      <c r="W144" s="179"/>
      <c r="X144" s="179"/>
      <c r="Y144" s="179"/>
      <c r="Z144" s="192" t="s">
        <v>194</v>
      </c>
      <c r="AA144" s="190">
        <v>0.45</v>
      </c>
      <c r="AB144" s="192" t="s">
        <v>193</v>
      </c>
      <c r="AC144" s="189"/>
      <c r="AD144" s="193"/>
      <c r="AE144" s="189"/>
      <c r="AF144" s="209" t="s">
        <v>192</v>
      </c>
      <c r="AG144" s="214">
        <v>0.34</v>
      </c>
      <c r="AH144" s="209" t="s">
        <v>191</v>
      </c>
      <c r="AI144" s="189"/>
      <c r="AJ144" s="193"/>
      <c r="AK144" s="189"/>
      <c r="AL144" s="192" t="s">
        <v>158</v>
      </c>
      <c r="AM144" s="190">
        <v>0</v>
      </c>
      <c r="AN144" s="192" t="s">
        <v>157</v>
      </c>
      <c r="AO144" s="192" t="s">
        <v>116</v>
      </c>
      <c r="AP144" s="190">
        <v>0</v>
      </c>
      <c r="AQ144" s="189"/>
      <c r="AR144" s="192" t="s">
        <v>116</v>
      </c>
      <c r="AS144" s="190">
        <v>0</v>
      </c>
      <c r="AT144" s="189"/>
      <c r="AU144" s="192" t="s">
        <v>116</v>
      </c>
      <c r="AV144" s="190">
        <v>0</v>
      </c>
      <c r="AW144" s="189"/>
      <c r="AX144" s="192" t="s">
        <v>116</v>
      </c>
      <c r="AY144" s="190">
        <v>0</v>
      </c>
      <c r="AZ144" s="192"/>
      <c r="BA144" s="192" t="s">
        <v>116</v>
      </c>
      <c r="BB144" s="190">
        <v>0</v>
      </c>
      <c r="BC144" s="192"/>
      <c r="BD144" s="192" t="s">
        <v>190</v>
      </c>
      <c r="BE144" s="190">
        <v>0.5</v>
      </c>
      <c r="BF144" s="192"/>
    </row>
    <row r="145" spans="1:58" ht="120" x14ac:dyDescent="0.25">
      <c r="A145" s="206" t="s">
        <v>133</v>
      </c>
      <c r="B145" s="205" t="s">
        <v>132</v>
      </c>
      <c r="C145" s="204" t="s">
        <v>131</v>
      </c>
      <c r="D145" s="203" t="s">
        <v>130</v>
      </c>
      <c r="E145" s="202" t="s">
        <v>129</v>
      </c>
      <c r="F145" s="201" t="s">
        <v>128</v>
      </c>
      <c r="G145" s="199" t="s">
        <v>127</v>
      </c>
      <c r="H145" s="199" t="s">
        <v>126</v>
      </c>
      <c r="I145" s="199" t="s">
        <v>125</v>
      </c>
      <c r="J145" s="199" t="s">
        <v>125</v>
      </c>
      <c r="K145" s="205" t="s">
        <v>113</v>
      </c>
      <c r="L145" s="181">
        <v>1.4999999999999999E-2</v>
      </c>
      <c r="M145" s="199" t="s">
        <v>189</v>
      </c>
      <c r="N145" s="199">
        <v>1</v>
      </c>
      <c r="O145" s="182">
        <f>Tabla1[[#This Row],[Avance Acumulado númerico o Porcentaje de la Actividad]]/Tabla1[[#This Row],[Meta 2022
 de la Actividad ó Meta anual]]</f>
        <v>1</v>
      </c>
      <c r="P145" s="181">
        <v>0.12</v>
      </c>
      <c r="Q145" s="181">
        <f>Tabla1[[#This Row],[Peso Porcentual de la Actividad en relación con la Meta ]]/Tabla1[[#This Row],[Avance Porcentual Acumulado (Indicador)]]</f>
        <v>0.12</v>
      </c>
      <c r="R145" s="199" t="s">
        <v>188</v>
      </c>
      <c r="S145" s="213"/>
      <c r="T145" s="199" t="s">
        <v>146</v>
      </c>
      <c r="U145" s="179" t="s">
        <v>146</v>
      </c>
      <c r="V145" s="179">
        <f>Tabla1[[#This Row],[Avance númerico o porcentual mes enero]]+Tabla1[[#This Row],[Avance numérico o porcentual mes febrero]]</f>
        <v>1</v>
      </c>
      <c r="W145" s="179"/>
      <c r="X145" s="179"/>
      <c r="Y145" s="179"/>
      <c r="Z145" s="192" t="s">
        <v>187</v>
      </c>
      <c r="AA145" s="192">
        <v>1</v>
      </c>
      <c r="AB145" s="217" t="s">
        <v>144</v>
      </c>
      <c r="AC145" s="192" t="s">
        <v>143</v>
      </c>
      <c r="AD145" s="192">
        <v>0</v>
      </c>
      <c r="AE145" s="217"/>
      <c r="AF145" s="179" t="s">
        <v>143</v>
      </c>
      <c r="AG145" s="179">
        <v>0</v>
      </c>
      <c r="AH145" s="215"/>
      <c r="AI145" s="192" t="s">
        <v>143</v>
      </c>
      <c r="AJ145" s="192">
        <v>0</v>
      </c>
      <c r="AK145" s="217"/>
      <c r="AL145" s="192" t="s">
        <v>143</v>
      </c>
      <c r="AM145" s="192">
        <v>0</v>
      </c>
      <c r="AN145" s="216"/>
      <c r="AO145" s="192" t="s">
        <v>143</v>
      </c>
      <c r="AP145" s="192">
        <v>0</v>
      </c>
      <c r="AQ145" s="215"/>
      <c r="AR145" s="192" t="s">
        <v>143</v>
      </c>
      <c r="AS145" s="192">
        <v>0</v>
      </c>
      <c r="AT145" s="192" t="s">
        <v>120</v>
      </c>
      <c r="AU145" s="192" t="s">
        <v>143</v>
      </c>
      <c r="AV145" s="192">
        <v>0</v>
      </c>
      <c r="AW145" s="192" t="s">
        <v>120</v>
      </c>
      <c r="AX145" s="192" t="s">
        <v>143</v>
      </c>
      <c r="AY145" s="192">
        <v>0</v>
      </c>
      <c r="AZ145" s="192" t="s">
        <v>120</v>
      </c>
      <c r="BA145" s="192" t="s">
        <v>143</v>
      </c>
      <c r="BB145" s="192">
        <v>0</v>
      </c>
      <c r="BC145" s="192" t="s">
        <v>120</v>
      </c>
      <c r="BD145" s="192" t="s">
        <v>143</v>
      </c>
      <c r="BE145" s="192">
        <v>0</v>
      </c>
      <c r="BF145" s="192" t="s">
        <v>120</v>
      </c>
    </row>
    <row r="146" spans="1:58" ht="195" x14ac:dyDescent="0.25">
      <c r="A146" s="206" t="s">
        <v>133</v>
      </c>
      <c r="B146" s="205" t="s">
        <v>132</v>
      </c>
      <c r="C146" s="204" t="s">
        <v>131</v>
      </c>
      <c r="D146" s="203" t="s">
        <v>130</v>
      </c>
      <c r="E146" s="202" t="s">
        <v>129</v>
      </c>
      <c r="F146" s="201" t="s">
        <v>128</v>
      </c>
      <c r="G146" s="199" t="s">
        <v>127</v>
      </c>
      <c r="H146" s="199" t="s">
        <v>126</v>
      </c>
      <c r="I146" s="199" t="s">
        <v>125</v>
      </c>
      <c r="J146" s="199" t="s">
        <v>125</v>
      </c>
      <c r="K146" s="205" t="s">
        <v>113</v>
      </c>
      <c r="L146" s="181">
        <v>0.02</v>
      </c>
      <c r="M146" s="199" t="s">
        <v>186</v>
      </c>
      <c r="N146" s="182">
        <v>1</v>
      </c>
      <c r="O146" s="182">
        <f>Tabla1[[#This Row],[Avance Acumulado númerico o Porcentaje de la Actividad]]/Tabla1[[#This Row],[Meta 2022
 de la Actividad ó Meta anual]]</f>
        <v>0.99</v>
      </c>
      <c r="P146" s="181">
        <v>0.13</v>
      </c>
      <c r="Q146" s="181">
        <f>Tabla1[[#This Row],[Peso Porcentual de la Actividad en relación con la Meta ]]/Tabla1[[#This Row],[Avance Porcentual Acumulado (Indicador)]]</f>
        <v>0.13131313131313133</v>
      </c>
      <c r="R146" s="199" t="s">
        <v>185</v>
      </c>
      <c r="S146" s="213"/>
      <c r="T146" s="199" t="s">
        <v>140</v>
      </c>
      <c r="U146" s="179" t="s">
        <v>121</v>
      </c>
      <c r="V146" s="198">
        <f>Tabla1[[#This Row],[Avance númerico o porcentual mes diciembre]]</f>
        <v>0.99</v>
      </c>
      <c r="W146" s="179"/>
      <c r="X146" s="179"/>
      <c r="Y146" s="179"/>
      <c r="Z146" s="192" t="s">
        <v>184</v>
      </c>
      <c r="AA146" s="190">
        <v>0.25</v>
      </c>
      <c r="AB146" s="192" t="s">
        <v>183</v>
      </c>
      <c r="AC146" s="189"/>
      <c r="AD146" s="193"/>
      <c r="AE146" s="189"/>
      <c r="AF146" s="209" t="s">
        <v>182</v>
      </c>
      <c r="AG146" s="214">
        <v>0</v>
      </c>
      <c r="AH146" s="195" t="s">
        <v>181</v>
      </c>
      <c r="AI146" s="189"/>
      <c r="AJ146" s="193"/>
      <c r="AK146" s="194"/>
      <c r="AL146" s="192" t="s">
        <v>180</v>
      </c>
      <c r="AM146" s="190">
        <v>0</v>
      </c>
      <c r="AN146" s="211" t="s">
        <v>179</v>
      </c>
      <c r="AO146" s="192" t="s">
        <v>116</v>
      </c>
      <c r="AP146" s="190">
        <v>0</v>
      </c>
      <c r="AQ146" s="212"/>
      <c r="AR146" s="192" t="s">
        <v>116</v>
      </c>
      <c r="AS146" s="190">
        <v>0</v>
      </c>
      <c r="AT146" s="212"/>
      <c r="AU146" s="192" t="s">
        <v>116</v>
      </c>
      <c r="AV146" s="190">
        <v>0</v>
      </c>
      <c r="AW146" s="212"/>
      <c r="AX146" s="192" t="s">
        <v>116</v>
      </c>
      <c r="AY146" s="190">
        <v>0</v>
      </c>
      <c r="AZ146" s="211"/>
      <c r="BA146" s="192" t="s">
        <v>116</v>
      </c>
      <c r="BB146" s="190">
        <v>0</v>
      </c>
      <c r="BC146" s="211"/>
      <c r="BD146" s="192" t="s">
        <v>178</v>
      </c>
      <c r="BE146" s="190">
        <v>0.99</v>
      </c>
      <c r="BF146" s="212"/>
    </row>
    <row r="147" spans="1:58" ht="165" x14ac:dyDescent="0.25">
      <c r="A147" s="206" t="s">
        <v>133</v>
      </c>
      <c r="B147" s="205" t="s">
        <v>132</v>
      </c>
      <c r="C147" s="204" t="s">
        <v>131</v>
      </c>
      <c r="D147" s="203" t="s">
        <v>130</v>
      </c>
      <c r="E147" s="202" t="s">
        <v>129</v>
      </c>
      <c r="F147" s="201" t="s">
        <v>128</v>
      </c>
      <c r="G147" s="199" t="s">
        <v>95</v>
      </c>
      <c r="H147" s="199" t="s">
        <v>177</v>
      </c>
      <c r="I147" s="199" t="s">
        <v>125</v>
      </c>
      <c r="J147" s="199" t="s">
        <v>125</v>
      </c>
      <c r="K147" s="203" t="s">
        <v>176</v>
      </c>
      <c r="L147" s="199"/>
      <c r="M147" s="199" t="s">
        <v>175</v>
      </c>
      <c r="N147" s="182">
        <v>1</v>
      </c>
      <c r="O147" s="182">
        <f>Tabla1[[#This Row],[Avance Acumulado númerico o Porcentaje de la Actividad]]/Tabla1[[#This Row],[Meta 2022
 de la Actividad ó Meta anual]]</f>
        <v>0.76</v>
      </c>
      <c r="P147" s="181">
        <v>5.0000000000000001E-3</v>
      </c>
      <c r="Q147" s="181">
        <f>Tabla1[[#This Row],[Peso Porcentual de la Actividad en relación con la Meta ]]/Tabla1[[#This Row],[Avance Porcentual Acumulado (Indicador)]]</f>
        <v>6.5789473684210523E-3</v>
      </c>
      <c r="R147" s="199" t="s">
        <v>174</v>
      </c>
      <c r="S147" s="213"/>
      <c r="T147" s="199" t="s">
        <v>140</v>
      </c>
      <c r="U147" s="209" t="s">
        <v>173</v>
      </c>
      <c r="V147" s="198">
        <f>Tabla1[[#This Row],[Avance númerico o porcentual mes junio]]</f>
        <v>0.76</v>
      </c>
      <c r="W147" s="179"/>
      <c r="X147" s="179"/>
      <c r="Y147" s="179"/>
      <c r="Z147" s="192" t="s">
        <v>172</v>
      </c>
      <c r="AA147" s="190">
        <v>0.1</v>
      </c>
      <c r="AB147" s="192" t="s">
        <v>171</v>
      </c>
      <c r="AC147" s="189"/>
      <c r="AD147" s="193"/>
      <c r="AE147" s="189"/>
      <c r="AF147" s="209" t="s">
        <v>170</v>
      </c>
      <c r="AG147" s="190"/>
      <c r="AH147" s="192"/>
      <c r="AI147" s="189"/>
      <c r="AJ147" s="193"/>
      <c r="AK147" s="189"/>
      <c r="AL147" s="192" t="s">
        <v>169</v>
      </c>
      <c r="AM147" s="190">
        <v>0.76</v>
      </c>
      <c r="AN147" s="207"/>
      <c r="AO147" s="192" t="s">
        <v>168</v>
      </c>
      <c r="AP147" s="190">
        <v>0.76</v>
      </c>
      <c r="AQ147" s="189"/>
      <c r="AR147" s="192" t="s">
        <v>168</v>
      </c>
      <c r="AS147" s="190">
        <v>0.76</v>
      </c>
      <c r="AT147" s="189"/>
      <c r="AU147" s="192" t="s">
        <v>168</v>
      </c>
      <c r="AV147" s="190">
        <v>0.76</v>
      </c>
      <c r="AW147" s="189"/>
      <c r="AX147" s="192" t="s">
        <v>168</v>
      </c>
      <c r="AY147" s="190">
        <v>0.76</v>
      </c>
      <c r="AZ147" s="192"/>
      <c r="BA147" s="192" t="s">
        <v>168</v>
      </c>
      <c r="BB147" s="190">
        <v>0.76</v>
      </c>
      <c r="BC147" s="192"/>
      <c r="BD147" s="192" t="s">
        <v>168</v>
      </c>
      <c r="BE147" s="190">
        <v>0.76</v>
      </c>
      <c r="BF147" s="189"/>
    </row>
    <row r="148" spans="1:58" ht="255" x14ac:dyDescent="0.25">
      <c r="A148" s="206" t="s">
        <v>133</v>
      </c>
      <c r="B148" s="205" t="s">
        <v>132</v>
      </c>
      <c r="C148" s="204" t="s">
        <v>131</v>
      </c>
      <c r="D148" s="203" t="s">
        <v>130</v>
      </c>
      <c r="E148" s="202" t="s">
        <v>129</v>
      </c>
      <c r="F148" s="201" t="s">
        <v>128</v>
      </c>
      <c r="G148" s="199" t="s">
        <v>127</v>
      </c>
      <c r="H148" s="199" t="s">
        <v>126</v>
      </c>
      <c r="I148" s="199" t="s">
        <v>125</v>
      </c>
      <c r="J148" s="199" t="s">
        <v>125</v>
      </c>
      <c r="K148" s="205" t="s">
        <v>113</v>
      </c>
      <c r="L148" s="199"/>
      <c r="M148" s="199" t="s">
        <v>167</v>
      </c>
      <c r="N148" s="199">
        <v>1</v>
      </c>
      <c r="O148" s="182">
        <f>Tabla1[[#This Row],[Avance Acumulado númerico o Porcentaje de la Actividad]]/Tabla1[[#This Row],[Meta 2022
 de la Actividad ó Meta anual]]</f>
        <v>1</v>
      </c>
      <c r="P148" s="181">
        <v>1.4999999999999999E-2</v>
      </c>
      <c r="Q148" s="181">
        <f>Tabla1[[#This Row],[Peso Porcentual de la Actividad en relación con la Meta ]]/Tabla1[[#This Row],[Avance Porcentual Acumulado (Indicador)]]</f>
        <v>1.4999999999999999E-2</v>
      </c>
      <c r="R148" s="199" t="s">
        <v>166</v>
      </c>
      <c r="S148" s="213"/>
      <c r="T148" s="199" t="s">
        <v>122</v>
      </c>
      <c r="U148" s="179" t="s">
        <v>121</v>
      </c>
      <c r="V148" s="179">
        <f>Tabla1[[#This Row],[Avance númerico o porcentual mes diciembre]]</f>
        <v>1</v>
      </c>
      <c r="W148" s="179"/>
      <c r="X148" s="179"/>
      <c r="Y148" s="179"/>
      <c r="Z148" s="192" t="s">
        <v>120</v>
      </c>
      <c r="AA148" s="192">
        <v>0</v>
      </c>
      <c r="AB148" s="192"/>
      <c r="AC148" s="189"/>
      <c r="AD148" s="189"/>
      <c r="AE148" s="189"/>
      <c r="AF148" s="179"/>
      <c r="AG148" s="179"/>
      <c r="AH148" s="189"/>
      <c r="AI148" s="189"/>
      <c r="AJ148" s="189"/>
      <c r="AK148" s="189"/>
      <c r="AL148" s="192" t="s">
        <v>165</v>
      </c>
      <c r="AM148" s="192">
        <v>0</v>
      </c>
      <c r="AN148" s="211" t="s">
        <v>164</v>
      </c>
      <c r="AO148" s="192" t="s">
        <v>116</v>
      </c>
      <c r="AP148" s="192">
        <v>0</v>
      </c>
      <c r="AQ148" s="211"/>
      <c r="AR148" s="192" t="s">
        <v>116</v>
      </c>
      <c r="AS148" s="192">
        <v>0</v>
      </c>
      <c r="AT148" s="212"/>
      <c r="AU148" s="192" t="s">
        <v>116</v>
      </c>
      <c r="AV148" s="192">
        <v>0</v>
      </c>
      <c r="AW148" s="212"/>
      <c r="AX148" s="192" t="s">
        <v>116</v>
      </c>
      <c r="AY148" s="192">
        <v>0</v>
      </c>
      <c r="AZ148" s="211"/>
      <c r="BA148" s="192" t="s">
        <v>116</v>
      </c>
      <c r="BB148" s="192">
        <v>0</v>
      </c>
      <c r="BC148" s="211"/>
      <c r="BD148" s="192" t="s">
        <v>163</v>
      </c>
      <c r="BE148" s="192">
        <v>1</v>
      </c>
      <c r="BF148" s="194" t="s">
        <v>155</v>
      </c>
    </row>
    <row r="149" spans="1:58" ht="283.5" x14ac:dyDescent="0.25">
      <c r="A149" s="206" t="s">
        <v>133</v>
      </c>
      <c r="B149" s="205" t="s">
        <v>132</v>
      </c>
      <c r="C149" s="204" t="s">
        <v>131</v>
      </c>
      <c r="D149" s="203" t="s">
        <v>130</v>
      </c>
      <c r="E149" s="202" t="s">
        <v>129</v>
      </c>
      <c r="F149" s="201" t="s">
        <v>128</v>
      </c>
      <c r="G149" s="199" t="s">
        <v>127</v>
      </c>
      <c r="H149" s="199" t="s">
        <v>126</v>
      </c>
      <c r="I149" s="199" t="s">
        <v>125</v>
      </c>
      <c r="J149" s="199" t="s">
        <v>125</v>
      </c>
      <c r="K149" s="199" t="s">
        <v>114</v>
      </c>
      <c r="L149" s="181">
        <v>2.5000000000000001E-2</v>
      </c>
      <c r="M149" s="199" t="s">
        <v>162</v>
      </c>
      <c r="N149" s="182">
        <v>1</v>
      </c>
      <c r="O149" s="182">
        <f>Tabla1[[#This Row],[Avance Acumulado númerico o Porcentaje de la Actividad]]/Tabla1[[#This Row],[Meta 2022
 de la Actividad ó Meta anual]]</f>
        <v>0.5</v>
      </c>
      <c r="P149" s="181">
        <v>0.2</v>
      </c>
      <c r="Q149" s="181">
        <f>Tabla1[[#This Row],[Peso Porcentual de la Actividad en relación con la Meta ]]/Tabla1[[#This Row],[Avance Porcentual Acumulado (Indicador)]]</f>
        <v>0.4</v>
      </c>
      <c r="R149" s="199" t="s">
        <v>161</v>
      </c>
      <c r="S149" s="200">
        <v>162383278</v>
      </c>
      <c r="T149" s="199" t="s">
        <v>146</v>
      </c>
      <c r="U149" s="179" t="s">
        <v>121</v>
      </c>
      <c r="V149" s="210">
        <f>Tabla1[[#This Row],[Avance númerico o porcentual mes diciembre]]</f>
        <v>0.5</v>
      </c>
      <c r="W149" s="179"/>
      <c r="X149" s="179"/>
      <c r="Y149" s="179"/>
      <c r="Z149" s="192" t="s">
        <v>120</v>
      </c>
      <c r="AA149" s="192">
        <v>0</v>
      </c>
      <c r="AB149" s="192"/>
      <c r="AC149" s="189"/>
      <c r="AD149" s="189"/>
      <c r="AE149" s="189"/>
      <c r="AF149" s="209" t="s">
        <v>160</v>
      </c>
      <c r="AG149" s="209">
        <v>0</v>
      </c>
      <c r="AH149" s="209" t="s">
        <v>159</v>
      </c>
      <c r="AI149" s="189"/>
      <c r="AJ149" s="189"/>
      <c r="AK149" s="189"/>
      <c r="AL149" s="192" t="s">
        <v>158</v>
      </c>
      <c r="AM149" s="190">
        <v>0</v>
      </c>
      <c r="AN149" s="192" t="s">
        <v>157</v>
      </c>
      <c r="AO149" s="192" t="s">
        <v>116</v>
      </c>
      <c r="AP149" s="190">
        <v>0</v>
      </c>
      <c r="AQ149" s="192"/>
      <c r="AR149" s="192" t="s">
        <v>116</v>
      </c>
      <c r="AS149" s="190">
        <v>0</v>
      </c>
      <c r="AT149" s="189"/>
      <c r="AU149" s="192" t="s">
        <v>116</v>
      </c>
      <c r="AV149" s="190">
        <v>0</v>
      </c>
      <c r="AW149" s="189"/>
      <c r="AX149" s="192" t="s">
        <v>116</v>
      </c>
      <c r="AY149" s="190">
        <v>0</v>
      </c>
      <c r="AZ149" s="192"/>
      <c r="BA149" s="192" t="s">
        <v>116</v>
      </c>
      <c r="BB149" s="190">
        <v>0</v>
      </c>
      <c r="BC149" s="192"/>
      <c r="BD149" s="192" t="s">
        <v>156</v>
      </c>
      <c r="BE149" s="190">
        <v>0.5</v>
      </c>
      <c r="BF149" s="194" t="s">
        <v>155</v>
      </c>
    </row>
    <row r="150" spans="1:58" ht="120" x14ac:dyDescent="0.25">
      <c r="A150" s="206" t="s">
        <v>133</v>
      </c>
      <c r="B150" s="205" t="s">
        <v>132</v>
      </c>
      <c r="C150" s="204" t="s">
        <v>131</v>
      </c>
      <c r="D150" s="203" t="s">
        <v>130</v>
      </c>
      <c r="E150" s="202" t="s">
        <v>129</v>
      </c>
      <c r="F150" s="201" t="s">
        <v>128</v>
      </c>
      <c r="G150" s="199" t="s">
        <v>127</v>
      </c>
      <c r="H150" s="199" t="s">
        <v>126</v>
      </c>
      <c r="I150" s="199" t="s">
        <v>125</v>
      </c>
      <c r="J150" s="199" t="s">
        <v>125</v>
      </c>
      <c r="K150" s="199" t="s">
        <v>114</v>
      </c>
      <c r="L150" s="181">
        <v>0.02</v>
      </c>
      <c r="M150" s="199" t="s">
        <v>154</v>
      </c>
      <c r="N150" s="199">
        <v>1</v>
      </c>
      <c r="O150" s="182">
        <f>Tabla1[[#This Row],[Avance Acumulado númerico o Porcentaje de la Actividad]]/Tabla1[[#This Row],[Meta 2022
 de la Actividad ó Meta anual]]</f>
        <v>1</v>
      </c>
      <c r="P150" s="181">
        <v>0.2</v>
      </c>
      <c r="Q150" s="181">
        <f>Tabla1[[#This Row],[Peso Porcentual de la Actividad en relación con la Meta ]]/Tabla1[[#This Row],[Avance Porcentual Acumulado (Indicador)]]</f>
        <v>0.2</v>
      </c>
      <c r="R150" s="199" t="s">
        <v>153</v>
      </c>
      <c r="S150" s="200"/>
      <c r="T150" s="199" t="s">
        <v>146</v>
      </c>
      <c r="U150" s="179" t="s">
        <v>140</v>
      </c>
      <c r="V150" s="179">
        <f>Tabla1[[#This Row],[Avance númerico o porcentual mes enero]]+Tabla1[[#This Row],[Avance númerico o porcentual mes abril]]</f>
        <v>1</v>
      </c>
      <c r="W150" s="179"/>
      <c r="X150" s="179"/>
      <c r="Y150" s="179"/>
      <c r="Z150" s="192" t="s">
        <v>152</v>
      </c>
      <c r="AA150" s="192">
        <v>0</v>
      </c>
      <c r="AB150" s="192" t="s">
        <v>151</v>
      </c>
      <c r="AC150" s="189"/>
      <c r="AD150" s="189"/>
      <c r="AE150" s="189"/>
      <c r="AF150" s="197" t="s">
        <v>150</v>
      </c>
      <c r="AG150" s="179">
        <v>1</v>
      </c>
      <c r="AH150" s="208" t="s">
        <v>149</v>
      </c>
      <c r="AI150" s="192" t="s">
        <v>143</v>
      </c>
      <c r="AJ150" s="192">
        <v>0</v>
      </c>
      <c r="AK150" s="192"/>
      <c r="AL150" s="179" t="s">
        <v>143</v>
      </c>
      <c r="AM150" s="179">
        <v>0</v>
      </c>
      <c r="AN150" s="207"/>
      <c r="AO150" s="192" t="s">
        <v>143</v>
      </c>
      <c r="AP150" s="192">
        <v>0</v>
      </c>
      <c r="AQ150" s="192"/>
      <c r="AR150" s="192" t="s">
        <v>143</v>
      </c>
      <c r="AS150" s="192">
        <v>0</v>
      </c>
      <c r="AT150" s="192" t="s">
        <v>120</v>
      </c>
      <c r="AU150" s="192" t="s">
        <v>143</v>
      </c>
      <c r="AV150" s="192">
        <v>0</v>
      </c>
      <c r="AW150" s="192" t="s">
        <v>120</v>
      </c>
      <c r="AX150" s="192" t="s">
        <v>143</v>
      </c>
      <c r="AY150" s="192">
        <v>0</v>
      </c>
      <c r="AZ150" s="192" t="s">
        <v>120</v>
      </c>
      <c r="BA150" s="192" t="s">
        <v>143</v>
      </c>
      <c r="BB150" s="192">
        <v>0</v>
      </c>
      <c r="BC150" s="192" t="s">
        <v>120</v>
      </c>
      <c r="BD150" s="192" t="s">
        <v>143</v>
      </c>
      <c r="BE150" s="192">
        <v>0</v>
      </c>
      <c r="BF150" s="192" t="s">
        <v>120</v>
      </c>
    </row>
    <row r="151" spans="1:58" ht="120" x14ac:dyDescent="0.25">
      <c r="A151" s="206" t="s">
        <v>133</v>
      </c>
      <c r="B151" s="205" t="s">
        <v>132</v>
      </c>
      <c r="C151" s="204" t="s">
        <v>131</v>
      </c>
      <c r="D151" s="203" t="s">
        <v>130</v>
      </c>
      <c r="E151" s="202" t="s">
        <v>129</v>
      </c>
      <c r="F151" s="201" t="s">
        <v>128</v>
      </c>
      <c r="G151" s="199" t="s">
        <v>127</v>
      </c>
      <c r="H151" s="199" t="s">
        <v>126</v>
      </c>
      <c r="I151" s="199" t="s">
        <v>125</v>
      </c>
      <c r="J151" s="199" t="s">
        <v>125</v>
      </c>
      <c r="K151" s="199" t="s">
        <v>114</v>
      </c>
      <c r="L151" s="181">
        <v>0.03</v>
      </c>
      <c r="M151" s="199" t="s">
        <v>148</v>
      </c>
      <c r="N151" s="199">
        <v>1</v>
      </c>
      <c r="O151" s="182">
        <f>Tabla1[[#This Row],[Avance Acumulado númerico o Porcentaje de la Actividad]]/Tabla1[[#This Row],[Meta 2022
 de la Actividad ó Meta anual]]</f>
        <v>1</v>
      </c>
      <c r="P151" s="181">
        <v>0.2</v>
      </c>
      <c r="Q151" s="181">
        <f>Tabla1[[#This Row],[Peso Porcentual de la Actividad en relación con la Meta ]]/Tabla1[[#This Row],[Avance Porcentual Acumulado (Indicador)]]</f>
        <v>0.2</v>
      </c>
      <c r="R151" s="199" t="s">
        <v>147</v>
      </c>
      <c r="S151" s="200"/>
      <c r="T151" s="199" t="s">
        <v>146</v>
      </c>
      <c r="U151" s="179" t="s">
        <v>146</v>
      </c>
      <c r="V151" s="179">
        <f>Tabla1[[#This Row],[Avance númerico o porcentual mes enero]]+Tabla1[[#This Row],[Avance numérico o porcentual mes febrero]]</f>
        <v>1</v>
      </c>
      <c r="W151" s="179"/>
      <c r="X151" s="179"/>
      <c r="Y151" s="179"/>
      <c r="Z151" s="192" t="s">
        <v>145</v>
      </c>
      <c r="AA151" s="192">
        <v>1</v>
      </c>
      <c r="AB151" s="192" t="s">
        <v>144</v>
      </c>
      <c r="AC151" s="192" t="s">
        <v>143</v>
      </c>
      <c r="AD151" s="192">
        <v>0</v>
      </c>
      <c r="AE151" s="192"/>
      <c r="AF151" s="179" t="s">
        <v>143</v>
      </c>
      <c r="AG151" s="179">
        <v>0</v>
      </c>
      <c r="AH151" s="189"/>
      <c r="AI151" s="192" t="s">
        <v>143</v>
      </c>
      <c r="AJ151" s="192">
        <v>0</v>
      </c>
      <c r="AK151" s="192"/>
      <c r="AL151" s="192" t="s">
        <v>143</v>
      </c>
      <c r="AM151" s="192">
        <v>0</v>
      </c>
      <c r="AN151" s="207"/>
      <c r="AO151" s="192" t="s">
        <v>143</v>
      </c>
      <c r="AP151" s="192">
        <v>0</v>
      </c>
      <c r="AQ151" s="192"/>
      <c r="AR151" s="192" t="s">
        <v>143</v>
      </c>
      <c r="AS151" s="192">
        <v>0</v>
      </c>
      <c r="AT151" s="192" t="s">
        <v>120</v>
      </c>
      <c r="AU151" s="192" t="s">
        <v>143</v>
      </c>
      <c r="AV151" s="192">
        <v>0</v>
      </c>
      <c r="AW151" s="192" t="s">
        <v>120</v>
      </c>
      <c r="AX151" s="192" t="s">
        <v>143</v>
      </c>
      <c r="AY151" s="192">
        <v>0</v>
      </c>
      <c r="AZ151" s="192" t="s">
        <v>120</v>
      </c>
      <c r="BA151" s="192" t="s">
        <v>143</v>
      </c>
      <c r="BB151" s="192">
        <v>0</v>
      </c>
      <c r="BC151" s="192" t="s">
        <v>120</v>
      </c>
      <c r="BD151" s="192" t="s">
        <v>143</v>
      </c>
      <c r="BE151" s="192">
        <v>0</v>
      </c>
      <c r="BF151" s="192" t="s">
        <v>120</v>
      </c>
    </row>
    <row r="152" spans="1:58" ht="165" x14ac:dyDescent="0.25">
      <c r="A152" s="206" t="s">
        <v>133</v>
      </c>
      <c r="B152" s="205" t="s">
        <v>132</v>
      </c>
      <c r="C152" s="204" t="s">
        <v>131</v>
      </c>
      <c r="D152" s="203" t="s">
        <v>130</v>
      </c>
      <c r="E152" s="202" t="s">
        <v>129</v>
      </c>
      <c r="F152" s="201" t="s">
        <v>128</v>
      </c>
      <c r="G152" s="199" t="s">
        <v>127</v>
      </c>
      <c r="H152" s="199" t="s">
        <v>126</v>
      </c>
      <c r="I152" s="199" t="s">
        <v>125</v>
      </c>
      <c r="J152" s="199" t="s">
        <v>125</v>
      </c>
      <c r="K152" s="199" t="s">
        <v>114</v>
      </c>
      <c r="L152" s="181">
        <v>0.03</v>
      </c>
      <c r="M152" s="199" t="s">
        <v>142</v>
      </c>
      <c r="N152" s="199">
        <v>1</v>
      </c>
      <c r="O152" s="182">
        <f>Tabla1[[#This Row],[Avance Acumulado númerico o Porcentaje de la Actividad]]/Tabla1[[#This Row],[Meta 2022
 de la Actividad ó Meta anual]]</f>
        <v>0.3</v>
      </c>
      <c r="P152" s="181">
        <v>0.2</v>
      </c>
      <c r="Q152" s="181">
        <f>Tabla1[[#This Row],[Peso Porcentual de la Actividad en relación con la Meta ]]/Tabla1[[#This Row],[Avance Porcentual Acumulado (Indicador)]]</f>
        <v>0.66666666666666674</v>
      </c>
      <c r="R152" s="199" t="s">
        <v>141</v>
      </c>
      <c r="S152" s="200"/>
      <c r="T152" s="199" t="s">
        <v>140</v>
      </c>
      <c r="U152" s="179" t="s">
        <v>121</v>
      </c>
      <c r="V152" s="198">
        <f>Tabla1[[#This Row],[Avance numérico o porcentual mes febrero]]</f>
        <v>0.3</v>
      </c>
      <c r="W152" s="179"/>
      <c r="X152" s="179"/>
      <c r="Y152" s="179"/>
      <c r="Z152" s="192" t="s">
        <v>139</v>
      </c>
      <c r="AA152" s="190">
        <v>0.3</v>
      </c>
      <c r="AB152" s="192" t="s">
        <v>138</v>
      </c>
      <c r="AC152" s="189"/>
      <c r="AD152" s="193"/>
      <c r="AE152" s="189"/>
      <c r="AF152" s="197" t="s">
        <v>137</v>
      </c>
      <c r="AG152" s="196">
        <v>0</v>
      </c>
      <c r="AH152" s="195" t="s">
        <v>136</v>
      </c>
      <c r="AI152" s="194"/>
      <c r="AJ152" s="193"/>
      <c r="AK152" s="189"/>
      <c r="AL152" s="191" t="s">
        <v>135</v>
      </c>
      <c r="AM152" s="190">
        <v>0</v>
      </c>
      <c r="AN152" s="192" t="s">
        <v>134</v>
      </c>
      <c r="AO152" s="191" t="s">
        <v>116</v>
      </c>
      <c r="AP152" s="190">
        <v>0</v>
      </c>
      <c r="AQ152" s="189"/>
      <c r="AR152" s="191" t="s">
        <v>116</v>
      </c>
      <c r="AS152" s="190">
        <v>0</v>
      </c>
      <c r="AT152" s="189"/>
      <c r="AU152" s="191" t="s">
        <v>116</v>
      </c>
      <c r="AV152" s="190">
        <v>0</v>
      </c>
      <c r="AW152" s="189"/>
      <c r="AX152" s="191" t="s">
        <v>116</v>
      </c>
      <c r="AY152" s="190">
        <v>0</v>
      </c>
      <c r="AZ152" s="192"/>
      <c r="BA152" s="191" t="s">
        <v>116</v>
      </c>
      <c r="BB152" s="190">
        <v>0</v>
      </c>
      <c r="BC152" s="192"/>
      <c r="BD152" s="191" t="s">
        <v>116</v>
      </c>
      <c r="BE152" s="190">
        <v>0</v>
      </c>
      <c r="BF152" s="189"/>
    </row>
    <row r="153" spans="1:58" ht="135" x14ac:dyDescent="0.25">
      <c r="A153" s="188" t="s">
        <v>133</v>
      </c>
      <c r="B153" s="187" t="s">
        <v>132</v>
      </c>
      <c r="C153" s="186" t="s">
        <v>131</v>
      </c>
      <c r="D153" s="185" t="s">
        <v>130</v>
      </c>
      <c r="E153" s="184" t="s">
        <v>129</v>
      </c>
      <c r="F153" s="183" t="s">
        <v>128</v>
      </c>
      <c r="G153" s="171" t="s">
        <v>127</v>
      </c>
      <c r="H153" s="171" t="s">
        <v>126</v>
      </c>
      <c r="I153" s="171" t="s">
        <v>125</v>
      </c>
      <c r="J153" s="171" t="s">
        <v>125</v>
      </c>
      <c r="K153" s="171" t="s">
        <v>114</v>
      </c>
      <c r="L153" s="181">
        <v>0.02</v>
      </c>
      <c r="M153" s="171" t="s">
        <v>124</v>
      </c>
      <c r="N153" s="171">
        <v>2</v>
      </c>
      <c r="O153" s="182">
        <f>Tabla1[[#This Row],[Avance Acumulado númerico o Porcentaje de la Actividad]]/Tabla1[[#This Row],[Meta 2022
 de la Actividad ó Meta anual]]</f>
        <v>0.5</v>
      </c>
      <c r="P153" s="181">
        <v>0.2</v>
      </c>
      <c r="Q153" s="181">
        <f>Tabla1[[#This Row],[Peso Porcentual de la Actividad en relación con la Meta ]]/Tabla1[[#This Row],[Avance Porcentual Acumulado (Indicador)]]</f>
        <v>0.4</v>
      </c>
      <c r="R153" s="171" t="s">
        <v>123</v>
      </c>
      <c r="S153" s="180"/>
      <c r="T153" s="171" t="s">
        <v>122</v>
      </c>
      <c r="U153" s="169" t="s">
        <v>121</v>
      </c>
      <c r="V153" s="179">
        <f>Tabla1[[#This Row],[Avance númerico o porcentual mes enero]]+Tabla1[[#This Row],[Avance númerico o porcentual mes diciembre]]</f>
        <v>1</v>
      </c>
      <c r="W153" s="169"/>
      <c r="X153" s="169"/>
      <c r="Y153" s="169"/>
      <c r="Z153" s="176" t="s">
        <v>120</v>
      </c>
      <c r="AA153" s="176">
        <v>0</v>
      </c>
      <c r="AB153" s="176"/>
      <c r="AC153" s="170"/>
      <c r="AD153" s="170"/>
      <c r="AE153" s="170"/>
      <c r="AF153" s="178" t="s">
        <v>119</v>
      </c>
      <c r="AG153" s="178">
        <v>0</v>
      </c>
      <c r="AH153" s="177"/>
      <c r="AI153" s="170"/>
      <c r="AJ153" s="170"/>
      <c r="AK153" s="170"/>
      <c r="AL153" s="176" t="s">
        <v>118</v>
      </c>
      <c r="AM153" s="176">
        <v>0</v>
      </c>
      <c r="AN153" s="176" t="s">
        <v>117</v>
      </c>
      <c r="AO153" s="176" t="s">
        <v>116</v>
      </c>
      <c r="AP153" s="176">
        <v>0</v>
      </c>
      <c r="AQ153" s="170"/>
      <c r="AR153" s="176" t="s">
        <v>116</v>
      </c>
      <c r="AS153" s="176">
        <v>0</v>
      </c>
      <c r="AT153" s="170"/>
      <c r="AU153" s="176" t="s">
        <v>116</v>
      </c>
      <c r="AV153" s="176">
        <v>0</v>
      </c>
      <c r="AW153" s="170"/>
      <c r="AX153" s="176" t="s">
        <v>116</v>
      </c>
      <c r="AY153" s="176">
        <v>0</v>
      </c>
      <c r="AZ153" s="176"/>
      <c r="BA153" s="176" t="s">
        <v>116</v>
      </c>
      <c r="BB153" s="176">
        <v>0</v>
      </c>
      <c r="BC153" s="176"/>
      <c r="BD153" s="176" t="s">
        <v>115</v>
      </c>
      <c r="BE153" s="176">
        <v>1</v>
      </c>
      <c r="BF153" s="176"/>
    </row>
    <row r="154" spans="1:58" ht="15.75" x14ac:dyDescent="0.25">
      <c r="A154" s="175"/>
      <c r="B154" s="171"/>
      <c r="C154" s="171"/>
      <c r="D154" s="171"/>
      <c r="E154" s="171"/>
      <c r="F154" s="171"/>
      <c r="G154" s="171"/>
      <c r="H154" s="171"/>
      <c r="I154" s="171"/>
      <c r="J154" s="171"/>
      <c r="K154" s="171"/>
      <c r="L154" s="171"/>
      <c r="M154" s="171"/>
      <c r="N154" s="171"/>
      <c r="O154" s="174">
        <f>AVERAGE(Tabla1[Avance Porcentual Acumulado (Indicador)])</f>
        <v>0.90815152879604022</v>
      </c>
      <c r="P154" s="173"/>
      <c r="Q154" s="173"/>
      <c r="R154" s="171"/>
      <c r="S154" s="172"/>
      <c r="T154" s="171"/>
      <c r="U154" s="169"/>
      <c r="V154" s="169"/>
      <c r="W154" s="169"/>
      <c r="X154" s="169"/>
      <c r="Y154" s="169"/>
      <c r="Z154" s="170"/>
      <c r="AA154" s="170"/>
      <c r="AB154" s="170"/>
      <c r="AC154" s="169"/>
      <c r="AD154" s="169"/>
      <c r="AE154" s="169"/>
      <c r="AF154" s="170"/>
      <c r="AG154" s="170"/>
      <c r="AH154" s="170"/>
      <c r="AI154" s="169"/>
      <c r="AJ154" s="169"/>
      <c r="AK154" s="169"/>
      <c r="AL154" s="169"/>
      <c r="AM154" s="169"/>
      <c r="AN154" s="169"/>
      <c r="AO154" s="169"/>
      <c r="AP154" s="169"/>
      <c r="AQ154" s="169"/>
      <c r="AR154" s="169"/>
      <c r="AS154" s="169"/>
      <c r="AT154" s="169"/>
      <c r="AU154" s="169"/>
      <c r="AV154" s="169"/>
      <c r="AW154" s="169"/>
      <c r="AX154" s="169"/>
      <c r="AY154" s="169"/>
      <c r="AZ154" s="169"/>
      <c r="BA154" s="169"/>
      <c r="BB154" s="169"/>
      <c r="BC154" s="169"/>
      <c r="BD154" s="169"/>
      <c r="BE154" s="169"/>
      <c r="BF154" s="169"/>
    </row>
    <row r="158" spans="1:58" x14ac:dyDescent="0.25">
      <c r="AG158" s="168"/>
    </row>
  </sheetData>
  <hyperlinks>
    <hyperlink ref="Y79" r:id="rId1" xr:uid="{00000000-0004-0000-0000-000000000000}"/>
    <hyperlink ref="Y81:Y82" r:id="rId2" display="http://www.inci.gov.co/transparencia/43-plan-de-accion-0" xr:uid="{00000000-0004-0000-0000-000001000000}"/>
    <hyperlink ref="Y84" r:id="rId3" xr:uid="{00000000-0004-0000-0000-000002000000}"/>
    <hyperlink ref="Y87" r:id="rId4" xr:uid="{00000000-0004-0000-0000-000003000000}"/>
    <hyperlink ref="Y69" r:id="rId5" xr:uid="{00000000-0004-0000-0000-000004000000}"/>
    <hyperlink ref="Y74" r:id="rId6" xr:uid="{00000000-0004-0000-0000-000005000000}"/>
    <hyperlink ref="AB141" r:id="rId7" xr:uid="{00000000-0004-0000-0000-000006000000}"/>
    <hyperlink ref="AB143" r:id="rId8" xr:uid="{00000000-0004-0000-0000-000007000000}"/>
    <hyperlink ref="AB145" r:id="rId9" xr:uid="{00000000-0004-0000-0000-000008000000}"/>
    <hyperlink ref="AB25" r:id="rId10" xr:uid="{00000000-0004-0000-0000-000009000000}"/>
    <hyperlink ref="AE25" r:id="rId11" xr:uid="{00000000-0004-0000-0000-00000A000000}"/>
    <hyperlink ref="AE101" r:id="rId12" xr:uid="{00000000-0004-0000-0000-00000B000000}"/>
    <hyperlink ref="Y98" r:id="rId13" xr:uid="{00000000-0004-0000-0000-00000C000000}"/>
    <hyperlink ref="Y100" r:id="rId14" xr:uid="{00000000-0004-0000-0000-00000D000000}"/>
    <hyperlink ref="Y102" r:id="rId15" xr:uid="{00000000-0004-0000-0000-00000E000000}"/>
    <hyperlink ref="AE103" r:id="rId16" xr:uid="{00000000-0004-0000-0000-00000F000000}"/>
    <hyperlink ref="AE104" r:id="rId17" xr:uid="{00000000-0004-0000-0000-000010000000}"/>
    <hyperlink ref="AE111" r:id="rId18" xr:uid="{00000000-0004-0000-0000-000011000000}"/>
    <hyperlink ref="AE112" r:id="rId19" xr:uid="{00000000-0004-0000-0000-000012000000}"/>
    <hyperlink ref="AE134" r:id="rId20" xr:uid="{00000000-0004-0000-0000-000013000000}"/>
    <hyperlink ref="AH103" r:id="rId21" xr:uid="{00000000-0004-0000-0000-000014000000}"/>
    <hyperlink ref="AH111" r:id="rId22" xr:uid="{00000000-0004-0000-0000-000015000000}"/>
    <hyperlink ref="AH112" r:id="rId23" xr:uid="{00000000-0004-0000-0000-000016000000}"/>
    <hyperlink ref="AK103" r:id="rId24" xr:uid="{00000000-0004-0000-0000-000017000000}"/>
    <hyperlink ref="AK111" r:id="rId25" xr:uid="{00000000-0004-0000-0000-000018000000}"/>
    <hyperlink ref="AK112" r:id="rId26" xr:uid="{00000000-0004-0000-0000-000019000000}"/>
    <hyperlink ref="AH150" r:id="rId27" xr:uid="{00000000-0004-0000-0000-00001A000000}"/>
    <hyperlink ref="AH152" r:id="rId28" xr:uid="{00000000-0004-0000-0000-00001B000000}"/>
    <hyperlink ref="AH146" r:id="rId29" xr:uid="{00000000-0004-0000-0000-00001C000000}"/>
    <hyperlink ref="AK99" r:id="rId30" xr:uid="{00000000-0004-0000-0000-00001D000000}"/>
    <hyperlink ref="AK106" r:id="rId31" xr:uid="{00000000-0004-0000-0000-00001E000000}"/>
    <hyperlink ref="AN103" r:id="rId32" xr:uid="{00000000-0004-0000-0000-00001F000000}"/>
    <hyperlink ref="AN111" r:id="rId33" xr:uid="{00000000-0004-0000-0000-000020000000}"/>
    <hyperlink ref="AN112" r:id="rId34" xr:uid="{00000000-0004-0000-0000-000021000000}"/>
    <hyperlink ref="AN99" r:id="rId35" xr:uid="{00000000-0004-0000-0000-000022000000}"/>
    <hyperlink ref="AN106" r:id="rId36" xr:uid="{00000000-0004-0000-0000-000023000000}"/>
    <hyperlink ref="AN148" r:id="rId37" display="https://institutonacionalparaciegos-my.sharepoint.com/personal/csupanteve_inci_gov_co/_layouts/15/onedrive.aspx?login_hint=csupanteve%40inci%2Egov%2Eco&amp;id=%2Fpersonal%2Fcsupanteve%5Finci%5Fgov%5Fco%2FDocuments%2FSIG%2FProcesos%20de%20Apoyo%2FInform%C3%A1tica%20y%20Tecnolog%C3%ADa%2FRegistros" xr:uid="{00000000-0004-0000-0000-000024000000}"/>
    <hyperlink ref="AN107" r:id="rId38" xr:uid="{00000000-0004-0000-0000-000025000000}"/>
    <hyperlink ref="AQ103" r:id="rId39" xr:uid="{00000000-0004-0000-0000-000026000000}"/>
    <hyperlink ref="AQ111" r:id="rId40" xr:uid="{00000000-0004-0000-0000-000027000000}"/>
    <hyperlink ref="AQ112" r:id="rId41" xr:uid="{00000000-0004-0000-0000-000028000000}"/>
    <hyperlink ref="AQ99" r:id="rId42" xr:uid="{00000000-0004-0000-0000-000029000000}"/>
    <hyperlink ref="AQ107" r:id="rId43" xr:uid="{00000000-0004-0000-0000-00002A000000}"/>
    <hyperlink ref="AQ80" r:id="rId44" xr:uid="{00000000-0004-0000-0000-00002B000000}"/>
    <hyperlink ref="AQ83" r:id="rId45" xr:uid="{00000000-0004-0000-0000-00002C000000}"/>
    <hyperlink ref="AQ85" r:id="rId46" xr:uid="{00000000-0004-0000-0000-00002D000000}"/>
    <hyperlink ref="AQ88" r:id="rId47" xr:uid="{00000000-0004-0000-0000-00002E000000}"/>
    <hyperlink ref="AQ93" r:id="rId48" xr:uid="{00000000-0004-0000-0000-00002F000000}"/>
    <hyperlink ref="AT103" r:id="rId49" xr:uid="{00000000-0004-0000-0000-000030000000}"/>
    <hyperlink ref="AT111" r:id="rId50" xr:uid="{00000000-0004-0000-0000-000031000000}"/>
    <hyperlink ref="AT112" r:id="rId51" xr:uid="{00000000-0004-0000-0000-000032000000}"/>
    <hyperlink ref="AT99" r:id="rId52" xr:uid="{00000000-0004-0000-0000-000033000000}"/>
    <hyperlink ref="AT80" r:id="rId53" xr:uid="{00000000-0004-0000-0000-000034000000}"/>
    <hyperlink ref="AT83" r:id="rId54" xr:uid="{00000000-0004-0000-0000-000035000000}"/>
    <hyperlink ref="AT85" r:id="rId55" xr:uid="{00000000-0004-0000-0000-000036000000}"/>
    <hyperlink ref="AT88" r:id="rId56" xr:uid="{00000000-0004-0000-0000-000037000000}"/>
    <hyperlink ref="AT93" r:id="rId57" xr:uid="{00000000-0004-0000-0000-000038000000}"/>
    <hyperlink ref="AT25" r:id="rId58" xr:uid="{00000000-0004-0000-0000-000039000000}"/>
    <hyperlink ref="AW103" r:id="rId59" xr:uid="{00000000-0004-0000-0000-00003A000000}"/>
    <hyperlink ref="AW111" r:id="rId60" xr:uid="{00000000-0004-0000-0000-00003B000000}"/>
    <hyperlink ref="AW112" r:id="rId61" xr:uid="{00000000-0004-0000-0000-00003C000000}"/>
    <hyperlink ref="AW99" r:id="rId62" xr:uid="{00000000-0004-0000-0000-00003D000000}"/>
    <hyperlink ref="AW80" r:id="rId63" xr:uid="{00000000-0004-0000-0000-00003E000000}"/>
    <hyperlink ref="AW83" r:id="rId64" xr:uid="{00000000-0004-0000-0000-00003F000000}"/>
    <hyperlink ref="AW85" r:id="rId65" xr:uid="{00000000-0004-0000-0000-000040000000}"/>
    <hyperlink ref="AW88" r:id="rId66" xr:uid="{00000000-0004-0000-0000-000041000000}"/>
    <hyperlink ref="AW93" r:id="rId67" xr:uid="{00000000-0004-0000-0000-000042000000}"/>
    <hyperlink ref="AW25" r:id="rId68" xr:uid="{00000000-0004-0000-0000-000043000000}"/>
    <hyperlink ref="AW27" r:id="rId69" xr:uid="{00000000-0004-0000-0000-000044000000}"/>
    <hyperlink ref="AW101" r:id="rId70" xr:uid="{00000000-0004-0000-0000-000045000000}"/>
    <hyperlink ref="AW109" r:id="rId71" xr:uid="{00000000-0004-0000-0000-000046000000}"/>
    <hyperlink ref="AW110" r:id="rId72" xr:uid="{00000000-0004-0000-0000-000047000000}"/>
    <hyperlink ref="AZ103" r:id="rId73" xr:uid="{00000000-0004-0000-0000-000048000000}"/>
    <hyperlink ref="AZ111" r:id="rId74" xr:uid="{00000000-0004-0000-0000-000049000000}"/>
    <hyperlink ref="AZ112" r:id="rId75" xr:uid="{00000000-0004-0000-0000-00004A000000}"/>
    <hyperlink ref="AZ99" r:id="rId76" xr:uid="{00000000-0004-0000-0000-00004B000000}"/>
    <hyperlink ref="AZ80" r:id="rId77" xr:uid="{00000000-0004-0000-0000-00004C000000}"/>
    <hyperlink ref="AZ83" r:id="rId78" xr:uid="{00000000-0004-0000-0000-00004D000000}"/>
    <hyperlink ref="AZ85" r:id="rId79" xr:uid="{00000000-0004-0000-0000-00004E000000}"/>
    <hyperlink ref="AZ88" r:id="rId80" xr:uid="{00000000-0004-0000-0000-00004F000000}"/>
    <hyperlink ref="AZ93" r:id="rId81" xr:uid="{00000000-0004-0000-0000-000050000000}"/>
    <hyperlink ref="AZ109" r:id="rId82" xr:uid="{00000000-0004-0000-0000-000054000000}"/>
    <hyperlink ref="AZ110" r:id="rId83" xr:uid="{00000000-0004-0000-0000-000055000000}"/>
    <hyperlink ref="AZ27" r:id="rId84" display="https://institutonacionalparaciegos-my.sharepoint.com/:x:/g/personal/comunicaciones_inci_gov_co/EYwyikLBKp5Pjg_wrzkc5rkBbIUptyswuzqttuqM3WJdHg?e=lNNOmR" xr:uid="{32759288-56F5-4E38-9CB4-DA2E90C9BBFC}"/>
    <hyperlink ref="BC103" r:id="rId85" xr:uid="{0D693DA2-1C10-4A05-BC5F-14CA2E241346}"/>
    <hyperlink ref="BC111" r:id="rId86" xr:uid="{10CE1F8E-FEB4-4D3C-9FAC-06E73233CB22}"/>
    <hyperlink ref="BC112" r:id="rId87" xr:uid="{E38B5B0B-9C3A-41D2-95EE-D1DEABB48856}"/>
    <hyperlink ref="BC99" r:id="rId88" xr:uid="{DAE71DC0-8D33-4607-AAEF-985D2131F50D}"/>
    <hyperlink ref="BC80" r:id="rId89" xr:uid="{EF86A487-5B23-48CD-A936-C6524C582CF0}"/>
    <hyperlink ref="BC83" r:id="rId90" xr:uid="{362D2BF4-2B1E-4CDF-B492-2577A17A2423}"/>
    <hyperlink ref="BC85" r:id="rId91" xr:uid="{EABEE57E-43C1-406F-A816-1B5789BAD80B}"/>
    <hyperlink ref="BC88" r:id="rId92" xr:uid="{ED765473-A042-4949-8D51-42F54BFAFDB9}"/>
    <hyperlink ref="BC93" r:id="rId93" xr:uid="{719B75A3-1E2B-4B84-9A02-9A3C1A8D4843}"/>
    <hyperlink ref="BC109" r:id="rId94" xr:uid="{38AC2BDF-40DB-431B-A740-637BCE7CC677}"/>
    <hyperlink ref="BC110" r:id="rId95" xr:uid="{C660EDE1-5944-47E6-A4D9-BBDAC8DCEA02}"/>
    <hyperlink ref="BC42" r:id="rId96" xr:uid="{9231C982-C226-4C50-A4FE-61C1E65415D6}"/>
    <hyperlink ref="BF103" r:id="rId97" xr:uid="{E727BEDD-DE43-42C6-AA9D-E0698A210318}"/>
    <hyperlink ref="BF111" r:id="rId98" xr:uid="{CF5ED820-E113-45DF-BECD-7288B9F2B54F}"/>
    <hyperlink ref="BF112" r:id="rId99" xr:uid="{B9E59727-FBE1-4B99-814C-34DB9119A0AF}"/>
    <hyperlink ref="BF99" r:id="rId100" xr:uid="{C5CFC1B2-CF60-4F6F-A80B-BA27AF99B3C2}"/>
    <hyperlink ref="BF80" r:id="rId101" xr:uid="{DA8B8CA9-1535-4C55-B293-68602AC51DB8}"/>
    <hyperlink ref="BF83" r:id="rId102" xr:uid="{5AD85609-12B0-4678-A9E7-0300CB99204C}"/>
    <hyperlink ref="BF85" r:id="rId103" xr:uid="{C347E98B-A48F-46E3-8429-EEABE3DA0467}"/>
    <hyperlink ref="BF88" r:id="rId104" xr:uid="{86D826AB-B9E0-4F27-B3E2-02F52552CC6D}"/>
    <hyperlink ref="BF93" r:id="rId105" xr:uid="{D9784FDA-3A0F-4456-AF39-8966EE044105}"/>
    <hyperlink ref="BF109" r:id="rId106" xr:uid="{EEFF0F1C-170B-4D83-A858-63019E1BC7FA}"/>
    <hyperlink ref="BF101" r:id="rId107" xr:uid="{FFB5AE99-4D51-403F-AEB5-6D50A14CEB8D}"/>
    <hyperlink ref="BF104" r:id="rId108" xr:uid="{0E4EEB29-83A0-48C6-9C1E-8119928B34D8}"/>
    <hyperlink ref="BF148" r:id="rId109" xr:uid="{04B1FA32-BA0B-4570-AA0B-9BB3B99E2AEC}"/>
    <hyperlink ref="BF149" r:id="rId110" xr:uid="{12802091-EECE-4872-B0D2-A61A66CFB118}"/>
  </hyperlinks>
  <pageMargins left="0.7" right="0.7" top="0.75" bottom="0.75" header="0.3" footer="0.3"/>
  <pageSetup orientation="portrait" r:id="rId111"/>
  <legacyDrawing r:id="rId112"/>
  <tableParts count="1">
    <tablePart r:id="rId11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55B847771DD041BDAB530DA34EB7CE" ma:contentTypeVersion="13" ma:contentTypeDescription="Create a new document." ma:contentTypeScope="" ma:versionID="704d92985e80d43cd6d9e7634bdbacf6">
  <xsd:schema xmlns:xsd="http://www.w3.org/2001/XMLSchema" xmlns:xs="http://www.w3.org/2001/XMLSchema" xmlns:p="http://schemas.microsoft.com/office/2006/metadata/properties" xmlns:ns3="0be4f576-4149-455b-a884-6cb5df46e56a" xmlns:ns4="380cf33b-f7fa-4eb8-aaac-c2471e7c383e" targetNamespace="http://schemas.microsoft.com/office/2006/metadata/properties" ma:root="true" ma:fieldsID="15b275f313081ea96096e22f6dca0025" ns3:_="" ns4:_="">
    <xsd:import namespace="0be4f576-4149-455b-a884-6cb5df46e56a"/>
    <xsd:import namespace="380cf33b-f7fa-4eb8-aaac-c2471e7c383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4f576-4149-455b-a884-6cb5df46e5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0cf33b-f7fa-4eb8-aaac-c2471e7c38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F41578-FDE2-4095-89B8-0175CCB1C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4f576-4149-455b-a884-6cb5df46e56a"/>
    <ds:schemaRef ds:uri="380cf33b-f7fa-4eb8-aaac-c2471e7c38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975EF9-4A0E-4EA4-805A-BA345DA4C6A6}">
  <ds:schemaRefs>
    <ds:schemaRef ds:uri="http://schemas.microsoft.com/sharepoint/v3/contenttype/forms"/>
  </ds:schemaRefs>
</ds:datastoreItem>
</file>

<file path=customXml/itemProps3.xml><?xml version="1.0" encoding="utf-8"?>
<ds:datastoreItem xmlns:ds="http://schemas.openxmlformats.org/officeDocument/2006/customXml" ds:itemID="{19871BA3-4E24-42BB-9642-D272EB2D7A17}">
  <ds:schemaRefs>
    <ds:schemaRef ds:uri="http://schemas.microsoft.com/office/2006/documentManagement/types"/>
    <ds:schemaRef ds:uri="http://schemas.microsoft.com/office/2006/metadata/properties"/>
    <ds:schemaRef ds:uri="0be4f576-4149-455b-a884-6cb5df46e56a"/>
    <ds:schemaRef ds:uri="http://schemas.microsoft.com/office/infopath/2007/PartnerControls"/>
    <ds:schemaRef ds:uri="http://purl.org/dc/dcmitype/"/>
    <ds:schemaRef ds:uri="http://purl.org/dc/terms/"/>
    <ds:schemaRef ds:uri="http://purl.org/dc/elements/1.1/"/>
    <ds:schemaRef ds:uri="http://schemas.openxmlformats.org/package/2006/metadata/core-properties"/>
    <ds:schemaRef ds:uri="380cf33b-f7fa-4eb8-aaac-c2471e7c383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Mejoramiento de condiciones</vt:lpstr>
      <vt:lpstr>Fortalecimiento de Procesos</vt:lpstr>
      <vt:lpstr>SEGUIMIENTO PAA 2022</vt:lpstr>
      <vt:lpstr>'Fortalecimiento de Procesos'!Área_de_impresión</vt:lpstr>
      <vt:lpstr>'Mejoramiento de condiciones'!Área_de_impresión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Andrea Malaver Santos</dc:creator>
  <cp:lastModifiedBy>Jenny Andrea Malaver Santos</cp:lastModifiedBy>
  <dcterms:created xsi:type="dcterms:W3CDTF">2023-03-30T21:38:14Z</dcterms:created>
  <dcterms:modified xsi:type="dcterms:W3CDTF">2023-03-30T21:47:35Z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0x0101008B55B847771DD041BDAB530DA34EB7CE</vt:lpwstr>
  </property>
</Properties>
</file>