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MARTHA TRABAJO 2020-2023\PÁGINA WEB\2023\"/>
    </mc:Choice>
  </mc:AlternateContent>
  <xr:revisionPtr revIDLastSave="0" documentId="13_ncr:1_{E03A7F57-EC38-422E-9B96-F0A2CABA6899}" xr6:coauthVersionLast="36" xr6:coauthVersionMax="47" xr10:uidLastSave="{00000000-0000-0000-0000-000000000000}"/>
  <bookViews>
    <workbookView xWindow="20370" yWindow="-4815" windowWidth="29040" windowHeight="15720" activeTab="2" xr2:uid="{B252F004-16C1-42EC-89AF-7B7CD9E7C166}"/>
  </bookViews>
  <sheets>
    <sheet name="Mejoramiento de condiciones" sheetId="2" r:id="rId1"/>
    <sheet name="Fortalecimiento de Procesos" sheetId="3" r:id="rId2"/>
    <sheet name="PAA_2023" sheetId="1" r:id="rId3"/>
  </sheets>
  <externalReferences>
    <externalReference r:id="rId4"/>
    <externalReference r:id="rId5"/>
  </externalReferences>
  <definedNames>
    <definedName name="_xlnm._FilterDatabase" localSheetId="2" hidden="1">PAA_2023!$Q$200:$Q$200</definedName>
    <definedName name="_xlnm.Print_Area" localSheetId="1">'Fortalecimiento de Procesos'!$A$1:$Y$31</definedName>
    <definedName name="_xlnm.Print_Area" localSheetId="0">'Mejoramiento de condiciones'!$A$1:$X$39</definedName>
    <definedName name="gasto">[1]Listas!$F$1:$F$7</definedName>
    <definedName name="GRUPO">[2]Listas!$M$1:$M$17</definedName>
    <definedName name="k" localSheetId="1">#REF!</definedName>
    <definedName name="k">#REF!</definedName>
    <definedName name="M">[1]Listas!$D$1:$D$4</definedName>
    <definedName name="META" localSheetId="1">#REF!</definedName>
    <definedName name="META">#REF!</definedName>
    <definedName name="metas">[1]Listas!$A$1:$A$15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W20" i="3" l="1"/>
  <c r="V20" i="3"/>
  <c r="U20" i="3"/>
  <c r="R20" i="3"/>
  <c r="Q20" i="3"/>
  <c r="P20" i="3"/>
  <c r="M20" i="3"/>
  <c r="L20" i="3"/>
  <c r="K20" i="3"/>
  <c r="H20" i="3"/>
  <c r="G20" i="3"/>
  <c r="F20" i="3"/>
  <c r="H5" i="3" s="1"/>
  <c r="I5" i="3" s="1"/>
  <c r="J5" i="3" s="1"/>
  <c r="K5" i="3" s="1"/>
  <c r="L5" i="3" s="1"/>
  <c r="M5" i="3" s="1"/>
  <c r="N5" i="3" s="1"/>
  <c r="O5" i="3" s="1"/>
  <c r="P5" i="3" s="1"/>
  <c r="Q5" i="3" s="1"/>
  <c r="R5" i="3" s="1"/>
  <c r="S5" i="3" s="1"/>
  <c r="G5" i="3" s="1"/>
  <c r="D20" i="3"/>
  <c r="N19" i="3"/>
  <c r="S19" i="3" s="1"/>
  <c r="I19" i="3"/>
  <c r="J19" i="3" s="1"/>
  <c r="E19" i="3"/>
  <c r="I18" i="3"/>
  <c r="N18" i="3" s="1"/>
  <c r="E18" i="3"/>
  <c r="I17" i="3"/>
  <c r="N17" i="3" s="1"/>
  <c r="E17" i="3"/>
  <c r="N16" i="3"/>
  <c r="S16" i="3" s="1"/>
  <c r="J16" i="3"/>
  <c r="I16" i="3"/>
  <c r="I20" i="3" s="1"/>
  <c r="J20" i="3" s="1"/>
  <c r="E16" i="3"/>
  <c r="E20" i="3" s="1"/>
  <c r="W12" i="3"/>
  <c r="V12" i="3"/>
  <c r="U12" i="3"/>
  <c r="R12" i="3"/>
  <c r="Q12" i="3"/>
  <c r="P12" i="3"/>
  <c r="M12" i="3"/>
  <c r="L12" i="3"/>
  <c r="K12" i="3"/>
  <c r="H12" i="3"/>
  <c r="G12" i="3"/>
  <c r="F12" i="3"/>
  <c r="E12" i="3"/>
  <c r="D12" i="3"/>
  <c r="I11" i="3"/>
  <c r="N11" i="3" s="1"/>
  <c r="E11" i="3"/>
  <c r="H4" i="3"/>
  <c r="I4" i="3" s="1"/>
  <c r="J4" i="3" s="1"/>
  <c r="K4" i="3" s="1"/>
  <c r="L4" i="3" s="1"/>
  <c r="M4" i="3" s="1"/>
  <c r="N4" i="3" s="1"/>
  <c r="O4" i="3" s="1"/>
  <c r="P4" i="3" s="1"/>
  <c r="Q4" i="3" s="1"/>
  <c r="R4" i="3" s="1"/>
  <c r="S4" i="3" s="1"/>
  <c r="G4" i="3" s="1"/>
  <c r="G2" i="3" l="1"/>
  <c r="F6" i="3"/>
  <c r="O11" i="3"/>
  <c r="N12" i="3"/>
  <c r="O12" i="3" s="1"/>
  <c r="S11" i="3"/>
  <c r="O17" i="3"/>
  <c r="N20" i="3"/>
  <c r="O20" i="3" s="1"/>
  <c r="S17" i="3"/>
  <c r="T19" i="3"/>
  <c r="X19" i="3"/>
  <c r="Y19" i="3" s="1"/>
  <c r="X16" i="3"/>
  <c r="T16" i="3"/>
  <c r="S18" i="3"/>
  <c r="O18" i="3"/>
  <c r="J11" i="3"/>
  <c r="I12" i="3"/>
  <c r="J12" i="3" s="1"/>
  <c r="J17" i="3"/>
  <c r="O19" i="3"/>
  <c r="O16" i="3"/>
  <c r="J18" i="3"/>
  <c r="Y16" i="3" l="1"/>
  <c r="X17" i="3"/>
  <c r="Y17" i="3" s="1"/>
  <c r="T17" i="3"/>
  <c r="S20" i="3"/>
  <c r="T20" i="3" s="1"/>
  <c r="X18" i="3"/>
  <c r="Y18" i="3" s="1"/>
  <c r="T18" i="3"/>
  <c r="S12" i="3"/>
  <c r="T12" i="3" s="1"/>
  <c r="X11" i="3"/>
  <c r="T11" i="3"/>
  <c r="Y11" i="3" l="1"/>
  <c r="X12" i="3"/>
  <c r="Y12" i="3" s="1"/>
  <c r="X20" i="3"/>
  <c r="Y20" i="3" s="1"/>
  <c r="W33" i="2" l="1"/>
  <c r="V33" i="2"/>
  <c r="U33" i="2"/>
  <c r="R33" i="2"/>
  <c r="Q33" i="2"/>
  <c r="P33" i="2"/>
  <c r="M33" i="2"/>
  <c r="L33" i="2"/>
  <c r="K33" i="2"/>
  <c r="H33" i="2"/>
  <c r="G33" i="2"/>
  <c r="F33" i="2"/>
  <c r="H6" i="2" s="1"/>
  <c r="I6" i="2" s="1"/>
  <c r="J6" i="2" s="1"/>
  <c r="D33" i="2"/>
  <c r="N32" i="2"/>
  <c r="S32" i="2" s="1"/>
  <c r="I32" i="2"/>
  <c r="J32" i="2" s="1"/>
  <c r="E32" i="2"/>
  <c r="I31" i="2"/>
  <c r="N31" i="2" s="1"/>
  <c r="E31" i="2"/>
  <c r="I30" i="2"/>
  <c r="J30" i="2" s="1"/>
  <c r="E30" i="2"/>
  <c r="N29" i="2"/>
  <c r="S29" i="2" s="1"/>
  <c r="J29" i="2"/>
  <c r="I29" i="2"/>
  <c r="E29" i="2"/>
  <c r="N28" i="2"/>
  <c r="O28" i="2" s="1"/>
  <c r="I28" i="2"/>
  <c r="J28" i="2" s="1"/>
  <c r="E28" i="2"/>
  <c r="I27" i="2"/>
  <c r="N27" i="2" s="1"/>
  <c r="E27" i="2"/>
  <c r="I26" i="2"/>
  <c r="I33" i="2" s="1"/>
  <c r="J33" i="2" s="1"/>
  <c r="E26" i="2"/>
  <c r="E33" i="2" s="1"/>
  <c r="W23" i="2"/>
  <c r="V23" i="2"/>
  <c r="U23" i="2"/>
  <c r="R23" i="2"/>
  <c r="Q23" i="2"/>
  <c r="P23" i="2"/>
  <c r="M23" i="2"/>
  <c r="L23" i="2"/>
  <c r="K23" i="2"/>
  <c r="H23" i="2"/>
  <c r="G23" i="2"/>
  <c r="F23" i="2"/>
  <c r="D23" i="2"/>
  <c r="I22" i="2"/>
  <c r="N22" i="2" s="1"/>
  <c r="E22" i="2"/>
  <c r="I21" i="2"/>
  <c r="J21" i="2" s="1"/>
  <c r="E21" i="2"/>
  <c r="N20" i="2"/>
  <c r="J20" i="2"/>
  <c r="I20" i="2"/>
  <c r="I23" i="2" s="1"/>
  <c r="J23" i="2" s="1"/>
  <c r="E20" i="2"/>
  <c r="E23" i="2" s="1"/>
  <c r="W17" i="2"/>
  <c r="V17" i="2"/>
  <c r="U17" i="2"/>
  <c r="R17" i="2"/>
  <c r="Q17" i="2"/>
  <c r="P17" i="2"/>
  <c r="M17" i="2"/>
  <c r="L17" i="2"/>
  <c r="K17" i="2"/>
  <c r="H17" i="2"/>
  <c r="G17" i="2"/>
  <c r="F17" i="2"/>
  <c r="D17" i="2"/>
  <c r="I16" i="2"/>
  <c r="E16" i="2"/>
  <c r="N15" i="2"/>
  <c r="S15" i="2" s="1"/>
  <c r="X15" i="2" s="1"/>
  <c r="Y15" i="2" s="1"/>
  <c r="J15" i="2"/>
  <c r="I15" i="2"/>
  <c r="E15" i="2"/>
  <c r="N14" i="2"/>
  <c r="I14" i="2"/>
  <c r="J14" i="2" s="1"/>
  <c r="E14" i="2"/>
  <c r="I13" i="2"/>
  <c r="N13" i="2" s="1"/>
  <c r="S13" i="2" s="1"/>
  <c r="E13" i="2"/>
  <c r="E17" i="2" s="1"/>
  <c r="I12" i="2"/>
  <c r="E12" i="2"/>
  <c r="N11" i="2"/>
  <c r="S11" i="2" s="1"/>
  <c r="J11" i="2"/>
  <c r="I11" i="2"/>
  <c r="E11" i="2"/>
  <c r="H5" i="2"/>
  <c r="I5" i="2" s="1"/>
  <c r="J5" i="2" s="1"/>
  <c r="K5" i="2" s="1"/>
  <c r="L5" i="2" s="1"/>
  <c r="M5" i="2" s="1"/>
  <c r="N5" i="2" s="1"/>
  <c r="O5" i="2" s="1"/>
  <c r="P5" i="2" s="1"/>
  <c r="Q5" i="2" s="1"/>
  <c r="R5" i="2" s="1"/>
  <c r="S5" i="2" s="1"/>
  <c r="G5" i="2"/>
  <c r="H4" i="2"/>
  <c r="I4" i="2" s="1"/>
  <c r="K6" i="2" l="1"/>
  <c r="L6" i="2" s="1"/>
  <c r="M6" i="2" s="1"/>
  <c r="N6" i="2" s="1"/>
  <c r="O6" i="2" s="1"/>
  <c r="P6" i="2" s="1"/>
  <c r="Q6" i="2" s="1"/>
  <c r="R6" i="2" s="1"/>
  <c r="S6" i="2" s="1"/>
  <c r="G6" i="2"/>
  <c r="X11" i="2"/>
  <c r="S27" i="2"/>
  <c r="O27" i="2"/>
  <c r="T11" i="2"/>
  <c r="T15" i="2"/>
  <c r="J4" i="2"/>
  <c r="X13" i="2"/>
  <c r="Y13" i="2" s="1"/>
  <c r="T13" i="2"/>
  <c r="T32" i="2"/>
  <c r="X32" i="2"/>
  <c r="Y32" i="2" s="1"/>
  <c r="J12" i="2"/>
  <c r="N12" i="2"/>
  <c r="I17" i="2"/>
  <c r="J17" i="2" s="1"/>
  <c r="O13" i="2"/>
  <c r="O14" i="2"/>
  <c r="S14" i="2"/>
  <c r="J16" i="2"/>
  <c r="N16" i="2"/>
  <c r="O22" i="2"/>
  <c r="S22" i="2"/>
  <c r="T29" i="2"/>
  <c r="X29" i="2"/>
  <c r="Y29" i="2" s="1"/>
  <c r="S31" i="2"/>
  <c r="O31" i="2"/>
  <c r="O32" i="2"/>
  <c r="O11" i="2"/>
  <c r="J13" i="2"/>
  <c r="O15" i="2"/>
  <c r="O20" i="2"/>
  <c r="N21" i="2"/>
  <c r="J22" i="2"/>
  <c r="N26" i="2"/>
  <c r="J27" i="2"/>
  <c r="S28" i="2"/>
  <c r="O29" i="2"/>
  <c r="N30" i="2"/>
  <c r="J31" i="2"/>
  <c r="J26" i="2"/>
  <c r="S20" i="2"/>
  <c r="T20" i="2" l="1"/>
  <c r="X20" i="2"/>
  <c r="O21" i="2"/>
  <c r="S21" i="2"/>
  <c r="O12" i="2"/>
  <c r="S12" i="2"/>
  <c r="X22" i="2"/>
  <c r="Y22" i="2" s="1"/>
  <c r="T22" i="2"/>
  <c r="Y11" i="2"/>
  <c r="T28" i="2"/>
  <c r="X28" i="2"/>
  <c r="Y28" i="2" s="1"/>
  <c r="X31" i="2"/>
  <c r="Y31" i="2" s="1"/>
  <c r="T31" i="2"/>
  <c r="T14" i="2"/>
  <c r="X14" i="2"/>
  <c r="Y14" i="2" s="1"/>
  <c r="N23" i="2"/>
  <c r="O23" i="2" s="1"/>
  <c r="O30" i="2"/>
  <c r="S30" i="2"/>
  <c r="O26" i="2"/>
  <c r="S26" i="2"/>
  <c r="N33" i="2"/>
  <c r="O33" i="2" s="1"/>
  <c r="N17" i="2"/>
  <c r="O17" i="2" s="1"/>
  <c r="O16" i="2"/>
  <c r="S16" i="2"/>
  <c r="K4" i="2"/>
  <c r="L4" i="2" s="1"/>
  <c r="M4" i="2" s="1"/>
  <c r="N4" i="2" s="1"/>
  <c r="O4" i="2" s="1"/>
  <c r="P4" i="2" s="1"/>
  <c r="Q4" i="2" s="1"/>
  <c r="R4" i="2" s="1"/>
  <c r="S4" i="2" s="1"/>
  <c r="G4" i="2"/>
  <c r="G2" i="2" s="1"/>
  <c r="X27" i="2"/>
  <c r="Y27" i="2" s="1"/>
  <c r="T27" i="2"/>
  <c r="X30" i="2" l="1"/>
  <c r="Y30" i="2" s="1"/>
  <c r="T30" i="2"/>
  <c r="T12" i="2"/>
  <c r="X12" i="2"/>
  <c r="S17" i="2"/>
  <c r="T17" i="2" s="1"/>
  <c r="X23" i="2"/>
  <c r="Y23" i="2" s="1"/>
  <c r="Y20" i="2"/>
  <c r="X16" i="2"/>
  <c r="Y16" i="2" s="1"/>
  <c r="T16" i="2"/>
  <c r="S33" i="2"/>
  <c r="T33" i="2" s="1"/>
  <c r="T26" i="2"/>
  <c r="X26" i="2"/>
  <c r="X21" i="2"/>
  <c r="Y21" i="2" s="1"/>
  <c r="T21" i="2"/>
  <c r="S23" i="2"/>
  <c r="T23" i="2" s="1"/>
  <c r="Y26" i="2" l="1"/>
  <c r="X33" i="2"/>
  <c r="Y33" i="2" s="1"/>
  <c r="Y12" i="2"/>
  <c r="X17" i="2"/>
  <c r="Y17" i="2" s="1"/>
  <c r="Z199" i="1" l="1"/>
  <c r="V199" i="1" s="1"/>
  <c r="Z198" i="1"/>
  <c r="V198" i="1" s="1"/>
  <c r="Z197" i="1"/>
  <c r="V197" i="1" s="1"/>
  <c r="Q197" i="1" s="1"/>
  <c r="Z196" i="1"/>
  <c r="V196" i="1" s="1"/>
  <c r="Z195" i="1"/>
  <c r="V195" i="1" s="1"/>
  <c r="Z194" i="1"/>
  <c r="V194" i="1" s="1"/>
  <c r="Z193" i="1"/>
  <c r="V193" i="1" s="1"/>
  <c r="Z192" i="1"/>
  <c r="V192" i="1"/>
  <c r="Q192" i="1" s="1"/>
  <c r="O192" i="1"/>
  <c r="Z191" i="1"/>
  <c r="V191" i="1" s="1"/>
  <c r="Z190" i="1"/>
  <c r="V190" i="1" s="1"/>
  <c r="Q190" i="1" s="1"/>
  <c r="Z189" i="1"/>
  <c r="V189" i="1" s="1"/>
  <c r="Z188" i="1"/>
  <c r="V188" i="1" s="1"/>
  <c r="Q188" i="1" s="1"/>
  <c r="O188" i="1"/>
  <c r="Z187" i="1"/>
  <c r="V187" i="1" s="1"/>
  <c r="Z186" i="1"/>
  <c r="V186" i="1" s="1"/>
  <c r="Z185" i="1"/>
  <c r="V185" i="1" s="1"/>
  <c r="Z184" i="1"/>
  <c r="V184" i="1" s="1"/>
  <c r="Z183" i="1"/>
  <c r="V183" i="1" s="1"/>
  <c r="Z182" i="1"/>
  <c r="V182" i="1" s="1"/>
  <c r="Z181" i="1"/>
  <c r="V181" i="1" s="1"/>
  <c r="Z180" i="1"/>
  <c r="V180" i="1" s="1"/>
  <c r="Z179" i="1"/>
  <c r="V179" i="1" s="1"/>
  <c r="Q179" i="1" s="1"/>
  <c r="O179" i="1"/>
  <c r="Z178" i="1"/>
  <c r="V178" i="1" s="1"/>
  <c r="Z177" i="1"/>
  <c r="V177" i="1" s="1"/>
  <c r="Z176" i="1"/>
  <c r="V176" i="1" s="1"/>
  <c r="Z175" i="1"/>
  <c r="V175" i="1" s="1"/>
  <c r="Q175" i="1" s="1"/>
  <c r="O175" i="1"/>
  <c r="Z174" i="1"/>
  <c r="V174" i="1" s="1"/>
  <c r="Z173" i="1"/>
  <c r="V173" i="1" s="1"/>
  <c r="Q173" i="1" s="1"/>
  <c r="O173" i="1"/>
  <c r="Z172" i="1"/>
  <c r="V172" i="1" s="1"/>
  <c r="Z171" i="1"/>
  <c r="V171" i="1" s="1"/>
  <c r="Z170" i="1"/>
  <c r="V170" i="1" s="1"/>
  <c r="Z169" i="1"/>
  <c r="V169" i="1" s="1"/>
  <c r="Q169" i="1" s="1"/>
  <c r="O169" i="1"/>
  <c r="Z168" i="1"/>
  <c r="V168" i="1" s="1"/>
  <c r="Q168" i="1" s="1"/>
  <c r="O168" i="1"/>
  <c r="Z167" i="1"/>
  <c r="V167" i="1" s="1"/>
  <c r="Z166" i="1"/>
  <c r="V166" i="1" s="1"/>
  <c r="Q166" i="1" s="1"/>
  <c r="O166" i="1"/>
  <c r="Z165" i="1"/>
  <c r="V165" i="1" s="1"/>
  <c r="Z164" i="1"/>
  <c r="V164" i="1" s="1"/>
  <c r="Z163" i="1"/>
  <c r="V163" i="1" s="1"/>
  <c r="Z162" i="1"/>
  <c r="V162" i="1" s="1"/>
  <c r="Q162" i="1" s="1"/>
  <c r="O162" i="1"/>
  <c r="Z161" i="1"/>
  <c r="V161" i="1" s="1"/>
  <c r="Z160" i="1"/>
  <c r="V160" i="1" s="1"/>
  <c r="Q160" i="1" s="1"/>
  <c r="O160" i="1"/>
  <c r="Z159" i="1"/>
  <c r="V159" i="1" s="1"/>
  <c r="Z158" i="1"/>
  <c r="V158" i="1" s="1"/>
  <c r="Z157" i="1"/>
  <c r="V157" i="1" s="1"/>
  <c r="Z156" i="1"/>
  <c r="V156" i="1" s="1"/>
  <c r="Z155" i="1"/>
  <c r="V155" i="1" s="1"/>
  <c r="Z154" i="1"/>
  <c r="V154" i="1" s="1"/>
  <c r="Z153" i="1"/>
  <c r="V153" i="1" s="1"/>
  <c r="Q153" i="1" s="1"/>
  <c r="O153" i="1"/>
  <c r="Z152" i="1"/>
  <c r="V152" i="1" s="1"/>
  <c r="Z151" i="1"/>
  <c r="V151" i="1" s="1"/>
  <c r="Q151" i="1" s="1"/>
  <c r="O151" i="1"/>
  <c r="Z150" i="1"/>
  <c r="V150" i="1" s="1"/>
  <c r="Z149" i="1"/>
  <c r="V149" i="1" s="1"/>
  <c r="Z148" i="1"/>
  <c r="V148" i="1" s="1"/>
  <c r="Z147" i="1"/>
  <c r="V147" i="1" s="1"/>
  <c r="Z146" i="1"/>
  <c r="V146" i="1" s="1"/>
  <c r="Z145" i="1"/>
  <c r="V145" i="1" s="1"/>
  <c r="Q145" i="1" s="1"/>
  <c r="O145" i="1"/>
  <c r="Z144" i="1"/>
  <c r="V144" i="1" s="1"/>
  <c r="Q144" i="1" s="1"/>
  <c r="O144" i="1"/>
  <c r="Z143" i="1"/>
  <c r="V143" i="1" s="1"/>
  <c r="Z142" i="1"/>
  <c r="V142" i="1" s="1"/>
  <c r="Z141" i="1"/>
  <c r="V141" i="1" s="1"/>
  <c r="Q141" i="1" s="1"/>
  <c r="O141" i="1"/>
  <c r="Z140" i="1"/>
  <c r="V140" i="1" s="1"/>
  <c r="Z139" i="1"/>
  <c r="V139" i="1" s="1"/>
  <c r="Z138" i="1"/>
  <c r="V138" i="1" s="1"/>
  <c r="Z137" i="1"/>
  <c r="V137" i="1" s="1"/>
  <c r="Q137" i="1" s="1"/>
  <c r="O137" i="1"/>
  <c r="Z136" i="1"/>
  <c r="V136" i="1" s="1"/>
  <c r="Q136" i="1" s="1"/>
  <c r="O136" i="1"/>
  <c r="Z135" i="1"/>
  <c r="V135" i="1" s="1"/>
  <c r="Z134" i="1"/>
  <c r="V134" i="1" s="1"/>
  <c r="Q134" i="1" s="1"/>
  <c r="O134" i="1"/>
  <c r="Z133" i="1"/>
  <c r="V133" i="1" s="1"/>
  <c r="Q133" i="1" s="1"/>
  <c r="O133" i="1"/>
  <c r="Z132" i="1"/>
  <c r="V132" i="1" s="1"/>
  <c r="Q132" i="1" s="1"/>
  <c r="O132" i="1"/>
  <c r="Z131" i="1"/>
  <c r="V131" i="1" s="1"/>
  <c r="Z130" i="1"/>
  <c r="V130" i="1" s="1"/>
  <c r="Z129" i="1"/>
  <c r="V129" i="1" s="1"/>
  <c r="Z128" i="1"/>
  <c r="V128" i="1" s="1"/>
  <c r="Z127" i="1"/>
  <c r="V127" i="1" s="1"/>
  <c r="Z126" i="1"/>
  <c r="V126" i="1" s="1"/>
  <c r="Z125" i="1"/>
  <c r="V125" i="1" s="1"/>
  <c r="Z124" i="1"/>
  <c r="V124" i="1" s="1"/>
  <c r="Z123" i="1"/>
  <c r="V123" i="1" s="1"/>
  <c r="Z122" i="1"/>
  <c r="V122" i="1" s="1"/>
  <c r="Z121" i="1"/>
  <c r="V121" i="1" s="1"/>
  <c r="Z120" i="1"/>
  <c r="V120" i="1" s="1"/>
  <c r="Z119" i="1"/>
  <c r="V119" i="1" s="1"/>
  <c r="Z118" i="1"/>
  <c r="V118" i="1" s="1"/>
  <c r="Z117" i="1"/>
  <c r="V117" i="1" s="1"/>
  <c r="Q117" i="1" s="1"/>
  <c r="O117" i="1"/>
  <c r="Z116" i="1"/>
  <c r="V116" i="1" s="1"/>
  <c r="Z115" i="1"/>
  <c r="V115" i="1" s="1"/>
  <c r="Z114" i="1"/>
  <c r="V114" i="1" s="1"/>
  <c r="Z113" i="1"/>
  <c r="V113" i="1" s="1"/>
  <c r="Z112" i="1"/>
  <c r="V112" i="1" s="1"/>
  <c r="Z111" i="1"/>
  <c r="V111" i="1" s="1"/>
  <c r="Z110" i="1"/>
  <c r="V110" i="1" s="1"/>
  <c r="Q110" i="1" s="1"/>
  <c r="O110" i="1"/>
  <c r="Z109" i="1"/>
  <c r="V109" i="1" s="1"/>
  <c r="Q109" i="1" s="1"/>
  <c r="O109" i="1"/>
  <c r="Z108" i="1"/>
  <c r="V108" i="1" s="1"/>
  <c r="Q108" i="1" s="1"/>
  <c r="O108" i="1"/>
  <c r="Z107" i="1"/>
  <c r="V107" i="1" s="1"/>
  <c r="Z106" i="1"/>
  <c r="V106" i="1" s="1"/>
  <c r="Z105" i="1"/>
  <c r="V105" i="1" s="1"/>
  <c r="Q105" i="1"/>
  <c r="O105" i="1"/>
  <c r="Z104" i="1"/>
  <c r="V104" i="1" s="1"/>
  <c r="Z103" i="1"/>
  <c r="V103" i="1" s="1"/>
  <c r="Z102" i="1"/>
  <c r="V102" i="1" s="1"/>
  <c r="Z101" i="1"/>
  <c r="V101" i="1" s="1"/>
  <c r="Q101" i="1" s="1"/>
  <c r="Z100" i="1"/>
  <c r="V100" i="1" s="1"/>
  <c r="Q100" i="1" s="1"/>
  <c r="O100" i="1"/>
  <c r="Z99" i="1"/>
  <c r="V99" i="1" s="1"/>
  <c r="Z98" i="1"/>
  <c r="V98" i="1"/>
  <c r="Z97" i="1"/>
  <c r="V97" i="1" s="1"/>
  <c r="Q97" i="1" s="1"/>
  <c r="O97" i="1"/>
  <c r="Z96" i="1"/>
  <c r="V96" i="1" s="1"/>
  <c r="Q96" i="1" s="1"/>
  <c r="O96" i="1"/>
  <c r="Z95" i="1"/>
  <c r="V95" i="1"/>
  <c r="Z94" i="1"/>
  <c r="V94" i="1" s="1"/>
  <c r="Q94" i="1"/>
  <c r="Z93" i="1"/>
  <c r="V93" i="1" s="1"/>
  <c r="Z92" i="1"/>
  <c r="V92" i="1" s="1"/>
  <c r="Z91" i="1"/>
  <c r="V91" i="1" s="1"/>
  <c r="Z90" i="1"/>
  <c r="V90" i="1" s="1"/>
  <c r="Z89" i="1"/>
  <c r="V89" i="1" s="1"/>
  <c r="T89" i="1"/>
  <c r="Z88" i="1"/>
  <c r="V88" i="1"/>
  <c r="Z87" i="1"/>
  <c r="V87" i="1" s="1"/>
  <c r="Z86" i="1"/>
  <c r="V86" i="1" s="1"/>
  <c r="Z85" i="1"/>
  <c r="V85" i="1" s="1"/>
  <c r="Q85" i="1"/>
  <c r="Z84" i="1"/>
  <c r="V84" i="1" s="1"/>
  <c r="Q84" i="1" s="1"/>
  <c r="O84" i="1"/>
  <c r="Z83" i="1"/>
  <c r="V83" i="1" s="1"/>
  <c r="Z82" i="1"/>
  <c r="V82" i="1" s="1"/>
  <c r="Z81" i="1"/>
  <c r="V81" i="1" s="1"/>
  <c r="Z80" i="1"/>
  <c r="V80" i="1" s="1"/>
  <c r="Z79" i="1"/>
  <c r="V79" i="1" s="1"/>
  <c r="Z78" i="1"/>
  <c r="V78" i="1" s="1"/>
  <c r="Z77" i="1"/>
  <c r="V77" i="1" s="1"/>
  <c r="Z76" i="1"/>
  <c r="V76" i="1" s="1"/>
  <c r="Z75" i="1"/>
  <c r="V75" i="1" s="1"/>
  <c r="Z74" i="1"/>
  <c r="V74" i="1" s="1"/>
  <c r="Z73" i="1"/>
  <c r="V73" i="1" s="1"/>
  <c r="Q73" i="1" s="1"/>
  <c r="O73" i="1"/>
  <c r="Z72" i="1"/>
  <c r="V72" i="1"/>
  <c r="Z71" i="1"/>
  <c r="V71" i="1" s="1"/>
  <c r="Z70" i="1"/>
  <c r="V70" i="1"/>
  <c r="Z69" i="1"/>
  <c r="V69" i="1" s="1"/>
  <c r="Z68" i="1"/>
  <c r="Z67" i="1"/>
  <c r="V67" i="1" s="1"/>
  <c r="Z66" i="1"/>
  <c r="V66" i="1" s="1"/>
  <c r="Q66" i="1" s="1"/>
  <c r="O66" i="1"/>
  <c r="Z65" i="1"/>
  <c r="V65" i="1"/>
  <c r="Q65" i="1" s="1"/>
  <c r="O65" i="1"/>
  <c r="Z64" i="1"/>
  <c r="V64" i="1"/>
  <c r="Z63" i="1"/>
  <c r="V63" i="1" s="1"/>
  <c r="Z62" i="1"/>
  <c r="V62" i="1"/>
  <c r="Z61" i="1"/>
  <c r="V61" i="1" s="1"/>
  <c r="Z60" i="1"/>
  <c r="V60" i="1" s="1"/>
  <c r="Z59" i="1"/>
  <c r="V59" i="1" s="1"/>
  <c r="Z58" i="1"/>
  <c r="V58" i="1" s="1"/>
  <c r="Z57" i="1"/>
  <c r="V57" i="1" s="1"/>
  <c r="Z56" i="1"/>
  <c r="V56" i="1" s="1"/>
  <c r="Z55" i="1"/>
  <c r="V55" i="1" s="1"/>
  <c r="Z54" i="1"/>
  <c r="Z53" i="1"/>
  <c r="V53" i="1"/>
  <c r="Q53" i="1" s="1"/>
  <c r="O53" i="1"/>
  <c r="Z52" i="1"/>
  <c r="V52" i="1" s="1"/>
  <c r="Z51" i="1"/>
  <c r="V51" i="1" s="1"/>
  <c r="Z50" i="1"/>
  <c r="V50" i="1" s="1"/>
  <c r="Z49" i="1"/>
  <c r="V49" i="1" s="1"/>
  <c r="Z48" i="1"/>
  <c r="V48" i="1" s="1"/>
  <c r="Z47" i="1"/>
  <c r="V47" i="1" s="1"/>
  <c r="Z46" i="1"/>
  <c r="Q46" i="1" s="1"/>
  <c r="Z45" i="1"/>
  <c r="V45" i="1" s="1"/>
  <c r="Z44" i="1"/>
  <c r="V44" i="1" s="1"/>
  <c r="Z43" i="1"/>
  <c r="V43" i="1" s="1"/>
  <c r="Z42" i="1"/>
  <c r="V42" i="1" s="1"/>
  <c r="Z41" i="1"/>
  <c r="V41" i="1" s="1"/>
  <c r="Z40" i="1"/>
  <c r="Q40" i="1" s="1"/>
  <c r="Z39" i="1"/>
  <c r="V39" i="1" s="1"/>
  <c r="Z38" i="1"/>
  <c r="V38" i="1" s="1"/>
  <c r="Z37" i="1"/>
  <c r="V37" i="1" s="1"/>
  <c r="Z36" i="1"/>
  <c r="V36" i="1" s="1"/>
  <c r="Z35" i="1"/>
  <c r="V35" i="1" s="1"/>
  <c r="Z34" i="1"/>
  <c r="V34" i="1" s="1"/>
  <c r="Z33" i="1"/>
  <c r="V33" i="1" s="1"/>
  <c r="Z32" i="1"/>
  <c r="Z31" i="1"/>
  <c r="V31" i="1" s="1"/>
  <c r="Z30" i="1"/>
  <c r="V30" i="1"/>
  <c r="Z29" i="1"/>
  <c r="V29" i="1"/>
  <c r="Z28" i="1"/>
  <c r="V28" i="1"/>
  <c r="Z27" i="1"/>
  <c r="V27" i="1" s="1"/>
  <c r="Z26" i="1"/>
  <c r="V26" i="1"/>
  <c r="Q26" i="1"/>
  <c r="Z25" i="1"/>
  <c r="V25" i="1" s="1"/>
  <c r="Z24" i="1"/>
  <c r="V24" i="1" s="1"/>
  <c r="Z23" i="1"/>
  <c r="V23" i="1" s="1"/>
  <c r="Z22" i="1"/>
  <c r="V22" i="1" s="1"/>
  <c r="Z21" i="1"/>
  <c r="V21" i="1" s="1"/>
  <c r="Z20" i="1"/>
  <c r="V20" i="1" s="1"/>
  <c r="Z19" i="1"/>
  <c r="V19" i="1" s="1"/>
  <c r="Q19" i="1"/>
  <c r="Z18" i="1"/>
  <c r="V18" i="1" s="1"/>
  <c r="Z17" i="1"/>
  <c r="Q17" i="1" s="1"/>
  <c r="Z16" i="1"/>
  <c r="V16" i="1" s="1"/>
  <c r="Z15" i="1"/>
  <c r="V15" i="1" s="1"/>
  <c r="Z14" i="1"/>
  <c r="V14" i="1" s="1"/>
  <c r="Z13" i="1"/>
  <c r="V13" i="1" s="1"/>
  <c r="Z12" i="1"/>
  <c r="V12" i="1" s="1"/>
  <c r="Z11" i="1"/>
  <c r="V11" i="1" s="1"/>
  <c r="Z10" i="1"/>
  <c r="V10" i="1" s="1"/>
  <c r="Z9" i="1"/>
  <c r="V9" i="1" s="1"/>
  <c r="Z8" i="1"/>
  <c r="V8" i="1" s="1"/>
  <c r="Z7" i="1"/>
  <c r="V7" i="1" s="1"/>
  <c r="Z6" i="1"/>
  <c r="V6" i="1" s="1"/>
  <c r="Z5" i="1"/>
  <c r="V5" i="1" s="1"/>
  <c r="Z4" i="1"/>
  <c r="V4" i="1" s="1"/>
  <c r="Z3" i="1"/>
  <c r="V3" i="1" s="1"/>
  <c r="Z2" i="1"/>
  <c r="V2" i="1" s="1"/>
  <c r="Q2" i="1"/>
  <c r="Q56" i="1" l="1"/>
  <c r="Q43" i="1"/>
  <c r="V46" i="1"/>
  <c r="Q70" i="1"/>
  <c r="Q74" i="1"/>
  <c r="Q67" i="1"/>
  <c r="Q6" i="1"/>
  <c r="V17" i="1"/>
  <c r="V40" i="1"/>
  <c r="V54" i="1"/>
  <c r="Q54" i="1"/>
  <c r="Q31" i="1"/>
  <c r="Q201" i="1" s="1"/>
  <c r="V32" i="1"/>
  <c r="V68" i="1"/>
  <c r="V200" i="1"/>
  <c r="Q20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Malaver</author>
  </authors>
  <commentList>
    <comment ref="F5" authorId="0" shapeId="0" xr:uid="{514D4564-C75D-4224-91EA-CB3E84FF4BCD}">
      <text>
        <r>
          <rPr>
            <b/>
            <sz val="9"/>
            <color indexed="81"/>
            <rFont val="Tahoma"/>
            <family val="2"/>
          </rPr>
          <t>Jenny Malaver:</t>
        </r>
        <r>
          <rPr>
            <sz val="9"/>
            <color indexed="81"/>
            <rFont val="Tahoma"/>
            <family val="2"/>
          </rPr>
          <t xml:space="preserve">
Revisar meta en SPI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Andrea Malaver Santos</author>
  </authors>
  <commentList>
    <comment ref="Q1" authorId="0" shapeId="0" xr:uid="{55D9EAB5-02E2-4D65-AF9B-C74A9B6750B7}">
      <text>
        <r>
          <rPr>
            <b/>
            <sz val="9"/>
            <color indexed="81"/>
            <rFont val="Tahoma"/>
            <family val="2"/>
          </rPr>
          <t>Jenny Andrea Malaver Santos:</t>
        </r>
        <r>
          <rPr>
            <sz val="9"/>
            <color indexed="81"/>
            <rFont val="Tahoma"/>
            <family val="2"/>
          </rPr>
          <t xml:space="preserve">
Meta Proyecto</t>
        </r>
      </text>
    </comment>
    <comment ref="V1" authorId="0" shapeId="0" xr:uid="{C485D6B8-2248-4034-A318-28062BF7E31F}">
      <text>
        <r>
          <rPr>
            <b/>
            <sz val="9"/>
            <color indexed="81"/>
            <rFont val="Tahoma"/>
            <family val="2"/>
          </rPr>
          <t>Jenny Andrea Malaver Santos:</t>
        </r>
        <r>
          <rPr>
            <sz val="9"/>
            <color indexed="81"/>
            <rFont val="Tahoma"/>
            <family val="2"/>
          </rPr>
          <t xml:space="preserve">
Porcentaje de avance plan de acción</t>
        </r>
      </text>
    </comment>
  </commentList>
</comments>
</file>

<file path=xl/sharedStrings.xml><?xml version="1.0" encoding="utf-8"?>
<sst xmlns="http://schemas.openxmlformats.org/spreadsheetml/2006/main" count="4341" uniqueCount="888">
  <si>
    <t>OBJETIVOS DE DESARROLLO SOSTENIBLE</t>
  </si>
  <si>
    <t>Derechos Humanos</t>
  </si>
  <si>
    <t>Articulación con el PND - Transformaciones  - Catalizadores</t>
  </si>
  <si>
    <t>Articulación con el PND - 
 Actor diferencial para el cambio</t>
  </si>
  <si>
    <t>Dimensión Modelo Integrado de Planeación y Gestión</t>
  </si>
  <si>
    <t>Objetivo Institucional</t>
  </si>
  <si>
    <t>Objetivo Especifico</t>
  </si>
  <si>
    <t>Proyecto de inversión</t>
  </si>
  <si>
    <t>Producto del proyecto</t>
  </si>
  <si>
    <t>Código Producto del Proyecto o Código plan de adquisiciones</t>
  </si>
  <si>
    <t>Proceso Responsable</t>
  </si>
  <si>
    <t>Grupo de trabajo y/o proceso</t>
  </si>
  <si>
    <t>Descripción Meta Plan Estratégico</t>
  </si>
  <si>
    <t>Presupuesto por Meta del proyecto de inversión</t>
  </si>
  <si>
    <t>Total Meta
 2023-2026</t>
  </si>
  <si>
    <t>Meta Plan Estratégico 2023</t>
  </si>
  <si>
    <t>Avance Porcentual Acumulado (Indicador Meta)</t>
  </si>
  <si>
    <t>ACTIVIDADES 2023</t>
  </si>
  <si>
    <t>META CUATRENIO DE LA ACTIVIDAD (NÚMERO)</t>
  </si>
  <si>
    <t>META 2023 DE LA ACTIVIDAD (NÚMERO)</t>
  </si>
  <si>
    <t>INDICADOR EFICACIA 2023</t>
  </si>
  <si>
    <t>Avance Porcentual Acumulado (Indicador)
Actividad</t>
  </si>
  <si>
    <t>Peso Porcentual de la Actividad en relación con la Meta</t>
  </si>
  <si>
    <t>FECHA INICIO</t>
  </si>
  <si>
    <t>FECHA FIN</t>
  </si>
  <si>
    <t>Avance Acumulado númerico o Porcentaje de la Actividad</t>
  </si>
  <si>
    <t>observaciones gestión mes enero</t>
  </si>
  <si>
    <t>Avance númerico o porcentual mes enero</t>
  </si>
  <si>
    <t>Evidencia mes enero</t>
  </si>
  <si>
    <t>observaciones gestión mes febrero</t>
  </si>
  <si>
    <t>Avance numérico o porcentual mes febrero</t>
  </si>
  <si>
    <t>Evidencia mes febrero</t>
  </si>
  <si>
    <t>observaciones gestión mes marzo</t>
  </si>
  <si>
    <t>Avance númerico o porcentual mes marzo</t>
  </si>
  <si>
    <t>Evidencia mes marzo</t>
  </si>
  <si>
    <t>observaciones gestión mes abril</t>
  </si>
  <si>
    <t>Avance númerico o porcentual mes abril</t>
  </si>
  <si>
    <t>Evidencia mes abril</t>
  </si>
  <si>
    <t>observaciones gestión mes mayo</t>
  </si>
  <si>
    <t>Avance númerico o porcentual mes mayo</t>
  </si>
  <si>
    <t>Evidencia mes mayo</t>
  </si>
  <si>
    <t>observaciones gestión mes junio</t>
  </si>
  <si>
    <t>Avance númerico o porcentual mes junio</t>
  </si>
  <si>
    <t>Evidencia mes junio</t>
  </si>
  <si>
    <t>observaciones gestión mes julio</t>
  </si>
  <si>
    <t>Avance númerico o porcentual mes julio</t>
  </si>
  <si>
    <t>Evidencia mes julio</t>
  </si>
  <si>
    <t>observaciones gestión mes agosto</t>
  </si>
  <si>
    <t>Avance númerico o porcentual mes agosto</t>
  </si>
  <si>
    <t>Evidencia mes agosto</t>
  </si>
  <si>
    <t>observaciones gestión mes septiembre</t>
  </si>
  <si>
    <t>Avance númerico o porcentual mes septiembre</t>
  </si>
  <si>
    <t>Evidencia mes septiembre</t>
  </si>
  <si>
    <t>observaciones gestión mes  octubre</t>
  </si>
  <si>
    <t>Avance númerico o porcentual mes octubre</t>
  </si>
  <si>
    <t>Evidencia mes octubre</t>
  </si>
  <si>
    <t>observaciones gestión mes noviembre</t>
  </si>
  <si>
    <t>Avance númerico o porcentual mes noviembre</t>
  </si>
  <si>
    <t>Evidencia mes noviembre</t>
  </si>
  <si>
    <t>observaciones gestión mes  diciembre</t>
  </si>
  <si>
    <t>Avance númerico o porcentual mes diciembre</t>
  </si>
  <si>
    <t>Evidencia mes diciembre</t>
  </si>
  <si>
    <r>
      <rPr>
        <b/>
        <sz val="12"/>
        <color theme="1"/>
        <rFont val="Arial"/>
        <family val="2"/>
      </rPr>
      <t>Objetivo 4:</t>
    </r>
    <r>
      <rPr>
        <sz val="12"/>
        <color theme="1"/>
        <rFont val="Arial"/>
        <family val="2"/>
      </rPr>
      <t xml:space="preserve"> Garantizar una educación inclusiva, equitativa y de calidad y promover oportunidades de aprendizaje durante toda la vida para todos
</t>
    </r>
    <r>
      <rPr>
        <b/>
        <sz val="12"/>
        <color theme="1"/>
        <rFont val="Arial"/>
        <family val="2"/>
      </rPr>
      <t>Objetivo 10:</t>
    </r>
    <r>
      <rPr>
        <sz val="12"/>
        <color theme="1"/>
        <rFont val="Arial"/>
        <family val="2"/>
      </rPr>
      <t xml:space="preserve"> Reducción de las desigualdades</t>
    </r>
  </si>
  <si>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</si>
  <si>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r>
      <rPr>
        <b/>
        <sz val="12"/>
        <color theme="1"/>
        <rFont val="Arial"/>
        <family val="2"/>
      </rPr>
      <t>Seguridad Humana y Justicia Social</t>
    </r>
    <r>
      <rPr>
        <sz val="12"/>
        <color theme="1"/>
        <rFont val="Arial"/>
        <family val="2"/>
      </rPr>
      <t xml:space="preserve"> - Garantía de Derechos como fundamento de la dignidad humana y condiciones para el bienestar</t>
    </r>
  </si>
  <si>
    <t>Garantias hacia un mundo sin barreras para las personas con discapacidad - Educación y trabajo inclusivo</t>
  </si>
  <si>
    <t>Direccionamiento Estratégico y Planeación
Gestión con Valores para Resultados</t>
  </si>
  <si>
    <t>Fortalecer las condiciones de actores públicos y privados para la inclusión de las personas con discapacidad visual</t>
  </si>
  <si>
    <t>Fortalecer las entidades publicas y privadas para la atención de personas con discapacidad visual</t>
  </si>
  <si>
    <t>PROYECTO MEJORAMIENTO DE LAS CONDICIONES PARA LA GARANTÍA DE LOS DERECHOS DE LAS PERSONAS CON DISCAPACIDAD VISUAL EN EL PAÍS</t>
  </si>
  <si>
    <t>Servicio de asistencia técnica en educación con enfoque incluyente y de calidad</t>
  </si>
  <si>
    <t>MC-01</t>
  </si>
  <si>
    <t>Asistencia Técnica</t>
  </si>
  <si>
    <t>Grupo Educación</t>
  </si>
  <si>
    <t>Brindar asistencia técnica a los departamentos para  el mejoramiento de los procesos de atención integral de los niños y niñas con discapacidad visual en primera Infancia</t>
  </si>
  <si>
    <t>Documentar experiencias en atencion integral de niños y niñas con discapacidad visual  en primera infancia con entidades nacionales, territoriales y locales</t>
  </si>
  <si>
    <t>Número de experiencias documentadas</t>
  </si>
  <si>
    <t>Se socializaron las acciones y se viene realizando la planeación 2023.</t>
  </si>
  <si>
    <t xml:space="preserve">Junto con el equipo de investigación se viene realizando el documento  propuesta de  investigación para  presentar  a  una  universidad.  </t>
  </si>
  <si>
    <t>No aplica</t>
  </si>
  <si>
    <t>Se termino propuesta para presentar a la subdirección.</t>
  </si>
  <si>
    <t>Documento propuesta</t>
  </si>
  <si>
    <r>
      <rPr>
        <b/>
        <sz val="12"/>
        <color theme="1"/>
        <rFont val="Arial"/>
        <family val="2"/>
      </rPr>
      <t>Seguridad Humana y Justicia Socia</t>
    </r>
    <r>
      <rPr>
        <sz val="12"/>
        <color theme="1"/>
        <rFont val="Arial"/>
        <family val="2"/>
      </rPr>
      <t>l - Garantía de Derechos como fundamento de la dignidad humana y condiciones para el bienestar</t>
    </r>
  </si>
  <si>
    <t>Elaborar propuesta de material didactico para niños y niñas en primera infancia.</t>
  </si>
  <si>
    <t>Número de propuesta elaborada</t>
  </si>
  <si>
    <t>Se realizó reunión con el equipo encargado  para  elaborar  la  propuesta</t>
  </si>
  <si>
    <t xml:space="preserve">El equipo encargado está elaborando la propuesta. </t>
  </si>
  <si>
    <t>Gestionar con Escuelas Normales o Instituciones de Educación Superior el desarrollo de programas de formacion en discapacidad visual para la atencion integral de niños y niñas en primera infancia.</t>
  </si>
  <si>
    <t>Numero  Escuelas Normales o Instituciones de Educación Superior gestionadas</t>
  </si>
  <si>
    <t xml:space="preserve">Se realizó reunión con el ICBF sede Nacional subdirección de primera infancia para presentar  las  acciones a desarrollar  en la línea  de primera  infancia. </t>
  </si>
  <si>
    <t>Seguridad Humana y Justicia Social - Garantía de Derechos como fundamento de la dignidad humana y condiciones para el bienestar</t>
  </si>
  <si>
    <t>Brindar asistencia técnica a las Regionales del Instituto Colombiano de Bienestar Familiar y Secretarias de Educación para la atención de niños y niñas con discapacidad visual</t>
  </si>
  <si>
    <t>Número de departamentos asistidos técnicamente en primera infancia</t>
  </si>
  <si>
    <t xml:space="preserve">Los referentes de departamento vienen gestionando con las regionales el plan de asistencia técnica.  </t>
  </si>
  <si>
    <t>Los referentes vienen realizando la gestión con los profesionales del ICBF para  identificar necesidades de asistencia técnica</t>
  </si>
  <si>
    <t xml:space="preserve">Brindar asistencia técnica en educación a las entidades territoriales para el fortalecimiento de los procesos de atención para las personas con discapacidad visual </t>
  </si>
  <si>
    <t>Elaborar propuesta para la implementación de programas de formacion a docentes que fortalezcan las competencias para la atención de estudiantes con discapacidad visual</t>
  </si>
  <si>
    <t>Se socializaron las acciones y se viene realizando la planeación 2023</t>
  </si>
  <si>
    <t xml:space="preserve">Se realizó reunión con la Universidad Católica del Norte para proyectar carta de intención  e  iniciar  elaboración de  propuesta. </t>
  </si>
  <si>
    <t>Gestionar con las Secretarías de Educación  para  que en las escuelas normales superiores o instituciones de educación superior se implemente la propuesta del programa de formacion a docentes para fortalecer las competencias para la atención de estudiantes con discapacidad visual</t>
  </si>
  <si>
    <t>Nùmero de Secretarías de Educación en las que se gestiono la propuesta</t>
  </si>
  <si>
    <t xml:space="preserve">Cada uno de los referentes de ETC están gestionando con los profesionales  encargados  del  tema para que  quede  incluido  dentro del  plan de asistencia  técnica. </t>
  </si>
  <si>
    <t>Se recibió oficio de la Universidad Católica del Norte operador de SED Antioquía y SEM Medellín para crear alianza y elaborar propuesta de formación de tiflólogos.</t>
  </si>
  <si>
    <t xml:space="preserve">Brindar asistencia técnica en coordinación con las Secretarías de Educación  Departamentales para la atención educativa de los estudiantes con discapacidad visual en instituciones educativas de la zona Rural </t>
  </si>
  <si>
    <t>Número de departamentos asistidos técnicamente</t>
  </si>
  <si>
    <t xml:space="preserve">Diagnóstico de las 96 ETC de acuerdo con la información de los seguimientos del 2022. 
Definición de las 8 ETC departamentales a las que se les brindará asistencia técnica en el   2023   Arauca- Casanare- Cauca, Córdoba, Chocó, La Guajira, Norte de Santander, Sucre. </t>
  </si>
  <si>
    <t xml:space="preserve">Junto con los profesionales de las secretarías de educación se viene construyendo el plan de asistencia técnica.  </t>
  </si>
  <si>
    <t xml:space="preserve">Los referentes de las ETC de Choco, Sucre, Norte de Santander, Casanare, Cauca, , Arauca,   Córdoba, entregaron avances de Plan de asistencia técnica.   </t>
  </si>
  <si>
    <r>
      <rPr>
        <sz val="12"/>
        <rFont val="Arial"/>
        <family val="2"/>
      </rPr>
      <t>Brindar asistencia técnica</t>
    </r>
    <r>
      <rPr>
        <sz val="12"/>
        <color theme="9"/>
        <rFont val="Arial"/>
        <family val="2"/>
      </rPr>
      <t xml:space="preserve"> </t>
    </r>
    <r>
      <rPr>
        <sz val="12"/>
        <rFont val="Arial"/>
        <family val="2"/>
      </rPr>
      <t>a las instituciones educativas de 16 municipios certificados al año en coordinación con las Secretarías de Educación Municipales o Distritales para la atención educativa de estudiantes con discapacidad visual</t>
    </r>
    <r>
      <rPr>
        <sz val="12"/>
        <color theme="9" tint="-0.249977111117893"/>
        <rFont val="Arial"/>
        <family val="2"/>
      </rPr>
      <t xml:space="preserve"> 
</t>
    </r>
  </si>
  <si>
    <t>Número de distritos o municipios certificados asesorados</t>
  </si>
  <si>
    <t>Diagnóstico de las 96 ETC de acuerdo con la información de los seguimientos del 2022.
Definición de las 16 ETC distritales y municipales a las que se les brindará asistencia técnica en el   2023   Ciénaga, La estrella, Florencia, Uribia, Floridablanca, Piedecuesta, Soledad, Neiva, Ipiales, Tumaco, Magangué, Lorica, Sahagún, Buenaventura, Buga, Palmira, Yumbo.</t>
  </si>
  <si>
    <t xml:space="preserve">Junto con los profesionales de las secretarías de educación se viene construyendo el plan de asistencia técnica. </t>
  </si>
  <si>
    <t>Los referentes de las ETC de, Ciénaga, Floridablanca, Piedecuesta, Soledad, Neiva, Ipiales, Tumaco, Magangué, Lorica, Sahagún, Palmira, entregaron avances de Plan de asistencia técnica.</t>
  </si>
  <si>
    <t xml:space="preserve">Brindar asesoría a las instituciones educativas que lo soliciten para la atención de estudiantes con discapacidad visual </t>
  </si>
  <si>
    <t xml:space="preserve">Número de instituciones asesoradas </t>
  </si>
  <si>
    <t>Se direccionaron las solicitudes de las IE a los referentes de cada ETC para coordinar asesorías.</t>
  </si>
  <si>
    <t>Se realizó asesoría virtual a 9 ETC allegadas por ORFEO.</t>
  </si>
  <si>
    <t>Registro acciones asistencia técnica  educación febrero 
PL: 8 asesorias, 1 acompañamiento según matriz de acciones,</t>
  </si>
  <si>
    <t>Se brindo asesoría a 15 solicitudes del sistema Orfeo.</t>
  </si>
  <si>
    <t>Registro acciones asistencia Técnica
PL: Se verifico y concuerda numero de solicitudes por Orfeo</t>
  </si>
  <si>
    <t xml:space="preserve">Elaborar una propuesta sobre material didactico como un componente de los recursos educativos que contribuyan a optimizar los procesos de atención educativa de los estudiantes con discapacidad visual. </t>
  </si>
  <si>
    <t>Número de propuestas elaboradas</t>
  </si>
  <si>
    <t>Se realizó reunión con el equipo encargado para  elaborar  la  propuesta</t>
  </si>
  <si>
    <t>El equipo de profesionales realizo la revisión de los materiales de matrices de la imprenta y vienen elaborando la propuesta.</t>
  </si>
  <si>
    <t>Diseñar  e incorporar en la plataforma e-learning los contenidos del curso de abaco dirigido a docentes,familias, agentes educativos, entre otros actores, que sirvan de apoyo para fortalecer los procesos de asistencia técnica.</t>
  </si>
  <si>
    <t>Curso incorporado en la plataforma e-learning</t>
  </si>
  <si>
    <t>Brindar asistencia técnica en educación a las entidades territoriales para el fortalecimiento de los procesos de atención para las personas con discapacidad visual</t>
  </si>
  <si>
    <t xml:space="preserve">Dictar cursos virtuales dirigidos a docentes,familias, agentes educativos, entre otros actores, que sirvan de apoyo para fortalecer los procesos de asistencia técnica.
</t>
  </si>
  <si>
    <t>Número de cursos virtuales dictados</t>
  </si>
  <si>
    <t>Se inicio la inscripción a los cursos:
Baja Visión y entorno escolar. 
Sistema de Lectoescritura Braille Curso Básico.
Orientación y movilidad en el ámbito educativo.
Curso básico de notación musical en sistema Braille</t>
  </si>
  <si>
    <t xml:space="preserve">
Reporte inscritos 
PL: Inicio de inscripción de 04 cursos</t>
  </si>
  <si>
    <t xml:space="preserve"> Grupo Gestión Interinstitucional</t>
  </si>
  <si>
    <t xml:space="preserve">Brindar asistencia técnica a entidades públicas y privadas para establecer las condiciones que permitan la inclusión de los estudiantes con discapacidad visual en los programas de articulación con la media.
</t>
  </si>
  <si>
    <t>Número de asistencias técnicas brindadas a entidades públicas y privadas…</t>
  </si>
  <si>
    <t xml:space="preserve">El grupo de gestión interinstitucional  presento la propuesta y los resultados de la información que se trabajo para esta. </t>
  </si>
  <si>
    <t>Brindar asesoría al ICFES en lo relacionado con la pertinencia, accesibilidad y ajustes razonables para facilitar la presentación de las pruebas SABER por parte de las personas con discapacidad visual.</t>
  </si>
  <si>
    <t>Número de informes semestrales elaborados</t>
  </si>
  <si>
    <r>
      <rPr>
        <sz val="12"/>
        <rFont val="Arial"/>
        <family val="2"/>
      </rPr>
      <t xml:space="preserve">Asesorar </t>
    </r>
    <r>
      <rPr>
        <sz val="12"/>
        <color theme="1"/>
        <rFont val="Arial"/>
        <family val="2"/>
      </rPr>
      <t>a una institución educativa por entidad territorial en el fortalecimiento del trabajo con las familias en el marco de la estrategia alianza familia y escuela para mejorar los procesos de atención educativa y participación de los estudiantes con discapacidad visual.</t>
    </r>
  </si>
  <si>
    <t xml:space="preserve">Número de instituciones educativas por entidad territorial asesoradas en el tema de familia </t>
  </si>
  <si>
    <t xml:space="preserve">Los profesionales del equipo de familia presentaron los ajustes que se deben realizar al kit con el fin de realizar una nueva producción. </t>
  </si>
  <si>
    <t>Se entrego a la imprenta la nueva propuesta de diseño de materiales del KIT.
Se elaboro guión de contenidos del kit de familia.</t>
  </si>
  <si>
    <t>Garantias hacia un mundo sin barreras para las personas con discapacidad - Educación y trabajo inclusivo y accesibilidad para la inclusiòn social y productividad de las personas con discapacidad</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</si>
  <si>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</si>
  <si>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</si>
  <si>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MC-02</t>
  </si>
  <si>
    <t>Dotar con material en tinta, braile, relieve o recursos educativos digitales accesibles a entidades publicas y/o privadas para apoyar los servicios que estas entidades ofrecen a las personas con discapacidad visual</t>
  </si>
  <si>
    <t>Dotar con material en tinta, braile, relieve o recursos educativos digitales accesibles a los establecimientos educativos y Bibliotecas para apoyar los servicios que estas entidades ofrecen a la población.</t>
  </si>
  <si>
    <t>Número de instituciones educativas y bibliotecas dotadas</t>
  </si>
  <si>
    <t>Reunión con la imprenta para establecer el plan de producción 2023 de los materiales que serán insumo para la dotación.  
Se establecieron los criterios para dotación de material. 
Se retomaron solicitudes pendientes de finales del 2022</t>
  </si>
  <si>
    <t>Se viene realizando el consolidado de las IE que a través de Orfeo  o del referente  solicitan  dotación.</t>
  </si>
  <si>
    <t>Se consolido información de IE a dotar y se está proyectando resolución para dotar..</t>
  </si>
  <si>
    <t>Dotar con material en tinta, braile, relieve o recursos educativos digitales accesibles a las  organizaciones de personas con discapacidad visual y centros culturales para apoyar los servicios que estas entidades ofrecen a la población.</t>
  </si>
  <si>
    <t>Número de organizaciones y centros culturales dotados</t>
  </si>
  <si>
    <t>Garantias hacia un mundo sin barreras para las personas con discapacidad - accesibilidad para la inclusiòn social y productividad de las personas con discapacidad</t>
  </si>
  <si>
    <t>Grupo Accesibilidad</t>
  </si>
  <si>
    <t>Brindar asistencia técnica a entidades públicas y privadas en temas de acceso a la información para personas con discapacidad visual</t>
  </si>
  <si>
    <t xml:space="preserve">Elaborar contenidos de carácter técnico que apoyen las acciones de asesoría y acompañamiento de accesibilidad web. </t>
  </si>
  <si>
    <t>Contenido de carácter técnico accesibilidad web elaborado</t>
  </si>
  <si>
    <t>Se llevará a cabo reunión con producción audiovisual para hacer la planeación de contenidos multimedia que se producirán en el año.</t>
  </si>
  <si>
    <t>Orientar a entidades públicas, privadas y personas naturales en temas de accesibilidad y acceso a la informacion para contribuir al ejercicio de los derechos de las personas con discapacidad visual</t>
  </si>
  <si>
    <t xml:space="preserve">Número de entidades públicas, privadas y personas naturales orientadas </t>
  </si>
  <si>
    <t>En el mes de enero no se llevaron a cabo orientaciones en los temas de accesibilidad y acceso a la información</t>
  </si>
  <si>
    <t>Se brindoaron orientacones a dos personas con discapacidad visual, 2 entidades públicas y 1 entidad privada</t>
  </si>
  <si>
    <t>infomes</t>
  </si>
  <si>
    <t>Se brindaron orientaciones a Migración Colombia, Ministerio TIC, Ministerio de Salud, Corporación Minuto de Dios para la implementación de accesibilidad digital.</t>
  </si>
  <si>
    <r>
      <t xml:space="preserve">infomes
</t>
    </r>
    <r>
      <rPr>
        <sz val="12"/>
        <color rgb="FFFF0000"/>
        <rFont val="Arial"/>
        <family val="2"/>
      </rPr>
      <t>PL: Ninguna en archivo ajustado  Martica</t>
    </r>
  </si>
  <si>
    <t>Asesorar a entidades públicas y privadas  en temas de accesibilidad y acceso a la informacion para contribuir al ejercicio de los derechos de las personas con discapacidad visual</t>
  </si>
  <si>
    <t xml:space="preserve">Número de Asesorías realizadas a entidades públicas o privadas </t>
  </si>
  <si>
    <t>En el mes de enero no se llevaron a cabo asesorías en los temas de accesibilidad y acceso a la información, ya que los tres integrantes de planta del equipo en ese momento regresaron de periodo de vacaciones finalizando el mes de enero y no habían solicitudes pendientes al respecto.</t>
  </si>
  <si>
    <t>En los talleres realizados se hicieron 62 asesorías.</t>
  </si>
  <si>
    <t>Informes</t>
  </si>
  <si>
    <t>En los talleres realizados se hicieron 94 asesorías.</t>
  </si>
  <si>
    <r>
      <t xml:space="preserve">Informes
PL:  En la observación se indica 94 y el avance nùmerico indican 113 verficar
</t>
    </r>
    <r>
      <rPr>
        <sz val="12"/>
        <color rgb="FFFF0000"/>
        <rFont val="Arial"/>
        <family val="2"/>
      </rPr>
      <t>PL: Segùn archivo Martica fueron en total 44</t>
    </r>
  </si>
  <si>
    <t>Brindar asistencia técnica a entidades públicas y privadas en temas de accesibilidad y acceso a la informacion para contribuir al ejercicio de los derechos de las personas con discapacidad visual</t>
  </si>
  <si>
    <t xml:space="preserve">Número de Asistencias técnicas  realizadas a entidades públicas y privadas </t>
  </si>
  <si>
    <t>esta actividad se lleva a cabo con entidades que ya hayan recibido previa asesoría y estén iniciando con el proceso de implementación de accesibilidad, por lo tanto como se realizaron asesorías y no se obtuvo información de entidades en proceso de implementación solicitantes de acompañamiento en este mes no se completó asistencia técnica a entidades</t>
  </si>
  <si>
    <t>Serealizó asesoria y acompañamiento a Comfenalco Quindío</t>
  </si>
  <si>
    <t>Informe</t>
  </si>
  <si>
    <t>Se realizó acompañamiento a Ministerio de Justicia y a Colpensiones</t>
  </si>
  <si>
    <t>Informe
PL:  Según archivo Martica se tiene solo uno para marzo, se ajusta acorde con información verificada a corte PIIP Julio</t>
  </si>
  <si>
    <t>Orientar a entidades públicas, privadas y/o personas naturales en tecnología especializada para el acceso a la información de personas con discapacidad en  distintos ambitos.</t>
  </si>
  <si>
    <t>Número de entidades públicas, privadas y/o personas naturales orientadas en tecnología especializada</t>
  </si>
  <si>
    <t>No hubo solicitudes relacionadas con el tema en el mes de enero, se proyecta para el mes de enero asesorías de apoyo al grupo de gestión interinstitucional para vinculación laboral de personas con discapcidad visual.</t>
  </si>
  <si>
    <t>Se asesoró a Skotiabank GBS en la creación de scripti para lector de pantalla Jaws.</t>
  </si>
  <si>
    <t xml:space="preserve">Asesorar a entidades públicas, privadas y/o personas naturales en el uso o desarrollo de tecnología especializada para el acceso a la información de personas con discapacidad en distintos ambitos.
</t>
  </si>
  <si>
    <t>Número de asesorías realizadas a entidades públicas, privadas y/o personas naturales en el uso o desarrollo de tecnología</t>
  </si>
  <si>
    <t>Este servicio se presta por demanda en su mayoría de personas con discapcidad visual para el uso de tecnología especializada, en este mes no se presentaron solicitudes relacionadas con el tema.</t>
  </si>
  <si>
    <t>Se asesoró a la universidad  del norte en el desarrollo de una aplicación móvil  accesible para trabajar el área de inglés, se asesoró a IE República de China en uso de tres impresoras Braille a las cuales se les hizo instalación y configuración. Se hizo asesoría en el uso de lector de pantalla en dispositivos móviles a dos personas ciegas. Se realizó asesoría e instalación para impresora Braille de punto digital de Bucaramanga.</t>
  </si>
  <si>
    <t>Gestionar con entidades públicas y privadas la implementación de formación en temas de accesibilidad y acceso a la información para contribuir al ejercicio de los derechos de las personas con discapacidad</t>
  </si>
  <si>
    <t>Nùmero de entidades en las que se gestiono la implementaciòn de formación
(informe o acta)</t>
  </si>
  <si>
    <t>Se iniciarán gestiones con universidades en el mes de febrero para la conformación de cursos o similares en articulación en este tipo de entidades en temas relacionados con el uso de tecnología especializada y accesibilidad digital.</t>
  </si>
  <si>
    <t>Se realizaron dos reuniones con Universidad del Córdoba para acuerdos sobre una posible alianza en la que se busca la conformación de cursos relacionados con el uso de tecnología especiaizada. En el mes de abril se realizará otra reunión para revisar los puntos del documento de alianza.</t>
  </si>
  <si>
    <t>En el mes de abril se realizará reunión con universidad de Córdoba para revisar los puntos y formato del documento de alianza.</t>
  </si>
  <si>
    <r>
      <rPr>
        <b/>
        <sz val="12"/>
        <color theme="1"/>
        <rFont val="Arial"/>
        <family val="2"/>
      </rPr>
      <t>Garantias hacia un mundo sin barreras para las personas con discapacidad</t>
    </r>
    <r>
      <rPr>
        <sz val="12"/>
        <color theme="1"/>
        <rFont val="Arial"/>
        <family val="2"/>
      </rPr>
      <t xml:space="preserve"> - accesibilidad para la inclusiòn social y productividad de las personas con discapacidad</t>
    </r>
  </si>
  <si>
    <t>Brindar asistencia técnica a entidades públicas y privadas en temas de accesibilidad del espacio físico.</t>
  </si>
  <si>
    <t xml:space="preserve">Elaborar contenidos de carácter técnico que apoyen en la acciones de asesoría y acompañamiento en accesibilidad al espacio fisico.
</t>
  </si>
  <si>
    <t>Contenido de carácter técnico accesibilidad al espacio fisico elaborado</t>
  </si>
  <si>
    <t>Se llevará a cabo reunión con producción audiovisual para hacer la planeación de contenidos multimedia que se producirán en el año</t>
  </si>
  <si>
    <t>Se llevó a cabo reunión con producción audiovisual se planeó la grabación de cuatro videos sobre accesibilidad del espacio físico y se desarrollará un guion para uno de esos videos.</t>
  </si>
  <si>
    <t>Se grabará video con producción audiovisual sobre señalización podotactil en el mes de abril.</t>
  </si>
  <si>
    <t>Orientar a entidades publicas y privadas en temas de accesibilidad al espacio fisico para contribuir al ejercicio de los derechos de las personas con discapacidad visual</t>
  </si>
  <si>
    <t xml:space="preserve">Entidades publicas y privadas orientadas </t>
  </si>
  <si>
    <t>En el mes de enero no se llevaron a cabo orientaciones en los temas de accesibilidad del espacio físico porque no se contaba con el (la) profesional con el conociemiento para orientar el tema. El profesional que ingresó por concurso tomó posesión el 24 de enero, se proyecta este tipo de actividad para el mes de febrero.</t>
  </si>
  <si>
    <t>Se brindaron orientaciones generales a la JEP, Avianca y Granja Mako previo a la aseosría.</t>
  </si>
  <si>
    <t>Informe adjunto.</t>
  </si>
  <si>
    <t>Se brindaron orientaciones generales a Eco Hotel Tania, Agencia Nacional de Tierras y Junta de calificación de invalidez del Meta  previo a la aseosría.</t>
  </si>
  <si>
    <t xml:space="preserve">Asesorar a entidades publicas y privadas en temas de accesibilidad al espacio físico para contribuir al ejercicio de los derechos de las personas con discapacidad visual </t>
  </si>
  <si>
    <t xml:space="preserve">Numero de entidades publicas o privadas asesoradas </t>
  </si>
  <si>
    <t>En el mes de enero no se llevaron a cabo asesorías en los temas de accesibilidad del espacio físico porque no se contaba con el (la) profesional con el conociemiento para orientar el tema. El profesional que ingresó por concurso tomó posesión el 24 de enero, se proyectan asesorias en el tema para el mes de febrero.</t>
  </si>
  <si>
    <t>Se hizo asesoría y acompañamiento a Avianca Rionegro y ANLA</t>
  </si>
  <si>
    <t>Informe en adjunto</t>
  </si>
  <si>
    <t>Se brindo asesoría a Scotiabank colpatria, Juzgado municipal del municipio de Pijao, WSP Consultoría y Granja Mako</t>
  </si>
  <si>
    <t xml:space="preserve">Brindar asistencia técnica a entidades publicas y privadas en temas de accesibilidad al espacio físico para contribuir al ejercicio de los derechos de las personas con discapacidad visual </t>
  </si>
  <si>
    <t>Numero asistencias tecnicas brindadas a entidades publicas o privadas</t>
  </si>
  <si>
    <t>esta actividad se lleva a cabo con entidades que ya hayan recibido previa asesoría y estén iniciando con el proceso de implementación de accesibilidad, por lo tanto como se realizaron asesorías y no se obtuvo información de entidades en proceso de implementación solicitantes de acompañamiento en este mes no se completó asistencia técnica a entidades.</t>
  </si>
  <si>
    <t>Se hizo asesoría y acompañamiento a Avianca Rionegro.</t>
  </si>
  <si>
    <t>Informe de asesoría y de acompañamiento a la entidad
PL: Se ajusta con informe para PIIP a corte Julio</t>
  </si>
  <si>
    <t>Se hizo asesoría y acompañamiento a Avianca Rionegro nuevamente, pero la entidad ya habia recibibido asesoría y acompañamiento en Febrero y fue reportada en asistencia técnica ese mes, por lo tanto no se reporta en marzo..</t>
  </si>
  <si>
    <t xml:space="preserve">Gestionar con entidades públicas y privadas la implementación de formación en temas de accesibilidad al espacio físico para contribuir al ejercicio de los derechos de las personas con discapacidad visual  </t>
  </si>
  <si>
    <t>Se iniciará con gestión para generar condiciones con Instituciones de educación superior de formación en esete tema en el mes de marzo.</t>
  </si>
  <si>
    <t>A la fecha no se ha tenido contacto con entidades de formación al respecto.</t>
  </si>
  <si>
    <t>A la fecha no se ha tenido contacto con entidades de formación al respecto</t>
  </si>
  <si>
    <t>Seguridad Humana y Justicia Social - Politica de inclusión productiva con trabajo decente y apoyo al emprendimiento</t>
  </si>
  <si>
    <t xml:space="preserve">Brindar asistencia tecnica a entidades publicas y privadas para promover la inclusion laboral de las personas con discapacidad visual   </t>
  </si>
  <si>
    <t xml:space="preserve">Brindar asistencia técnica a entidades del orden nacional y gremios empresariales para la promoción y vinculación laboral de las personas con discapacidad visual.
</t>
  </si>
  <si>
    <t>Número de asistencias técnicas brindadas a entidades del orden nacional y gremios empresariales</t>
  </si>
  <si>
    <t>Se  brindo asesoría a  la Unidad
 Administrativa del Servicio Publico de Empleo -UASPE -a los prestadores de intermediación laboral de Bogotá y Cundinamarca</t>
  </si>
  <si>
    <t>Registro asistencia
 técnica</t>
  </si>
  <si>
    <t>Brindar asistencia técnica a entidades del orden territorial para la promoción y vinculación laboral de las personas con discapacidad visual.</t>
  </si>
  <si>
    <t>Número departamentos asistidos tecnicamente al para la promoción y vinculación laboral</t>
  </si>
  <si>
    <t>Sebrindo la asesoriia a una empresa en 
Bogotá</t>
  </si>
  <si>
    <t>Matriz con la información
 de las asesorías</t>
  </si>
  <si>
    <t>Se brindo asesoría a la alcaldía del municipio 
de Convención Norte de Santander sobre ajustes razonables para el desempeño de un cago por una PDV</t>
  </si>
  <si>
    <t>Registro acciones de
asistencia técnica</t>
  </si>
  <si>
    <t>Se brindo asesoría a la alcaldía del municipio 
de Convención Norte de Santander sobre ajustes razonables para el desempeño de un cago por una PD</t>
  </si>
  <si>
    <t>Brindar asistencia técnica a las entidades de intermediación laboral (SENA, Cajas de Compensaciòn y Universidades) para que se generen las condiciones que contribuyan a  la vinculación laboral de las personas con discapacidad visual en las diferentes modalidades de trabajo.</t>
  </si>
  <si>
    <t>Número de asistencias Técnicas brindadas a las entidades de intermedicación  laboral</t>
  </si>
  <si>
    <t>Sebrindo la asesoriia a una entidad  
 de intermediación laboral de Bogotá</t>
  </si>
  <si>
    <t xml:space="preserve">Se brido asesoria a la Agencia Publica de Empleo de la
 Regional SENA Bogotá </t>
  </si>
  <si>
    <t xml:space="preserve">Aplicar el instrumento de "Caracterización de  inclusión social, laboral y productiva", en coordinación con entidades públicas y privadas para identificar los perfiles ocupacionales  de la población con discapacidad </t>
  </si>
  <si>
    <t>Número de personas con perfil identificado</t>
  </si>
  <si>
    <t>A la fecha se han 
12 perfiles de personas con discpacidad visual</t>
  </si>
  <si>
    <t>Pendiente
 enviar los perfilamientos
PL: No se otorga avance ya que no se recibieron evidencias</t>
  </si>
  <si>
    <t>Se identificaron  6 perfiles</t>
  </si>
  <si>
    <r>
      <t xml:space="preserve">Pendiente
 enviar los perfilamientos
</t>
    </r>
    <r>
      <rPr>
        <sz val="12"/>
        <color rgb="FFFF0000"/>
        <rFont val="Arial"/>
        <family val="2"/>
      </rPr>
      <t xml:space="preserve">
PL: No se otorga avance ya que no se recibieron evidencias</t>
    </r>
  </si>
  <si>
    <t>Dictar curso de habilidades socioemocionales para el fortalecimiento de las competencias laborales  de la poblacion con discapacidad visual.</t>
  </si>
  <si>
    <t>Número de cursos dictados</t>
  </si>
  <si>
    <t xml:space="preserve">
Brindar asistencia tecnica en coordinación con el Ministerio de Educación a Instituciones de formacion para el trabajo y el desarrollo humano (SENA y otros) para la atencion de las personas con discapacidad visual.
</t>
  </si>
  <si>
    <t xml:space="preserve">Número de asistencias técnicas brindadas en coordinación </t>
  </si>
  <si>
    <t xml:space="preserve">Gestionar el desarrollo de cursos que fortalezcan las competencias laborales de las personas con discapacidad visual. </t>
  </si>
  <si>
    <t>Número de cursos que fortalezcan las competencias laborales desarrollados</t>
  </si>
  <si>
    <t>Se iniciaron dos (cursos) uno 
de inglés Nivel 2 y uno de técnica de ventas</t>
  </si>
  <si>
    <t>Se adjiunta el
 listado de pafrticipantes</t>
  </si>
  <si>
    <t>Se inicairon dos cursos
uno(1) de Marketing digital 
y un (1) curso de inglés nivel 1</t>
  </si>
  <si>
    <r>
      <t xml:space="preserve">Se adjiunta el
 listado de pafrticipantes
</t>
    </r>
    <r>
      <rPr>
        <sz val="12"/>
        <color rgb="FFFF0000"/>
        <rFont val="Arial"/>
        <family val="2"/>
      </rPr>
      <t>PL: Verificar si estos dos cursos son diferentes a los reportados en febrero</t>
    </r>
  </si>
  <si>
    <t>Brindar asesoría en la creación y fortalecimiento de los proyectos de ideas de negocios y/o emprendimientos de las personas con discapacidad visual en sus diferentes niveles de desarrollo en conjunto con las universidades.</t>
  </si>
  <si>
    <t>Número de proyectos de ideas de negocios y/o emprendimientos de las personas con discapacidad visual asesorados en conjunto con las universidades</t>
  </si>
  <si>
    <t xml:space="preserve">Gestionar propuestas en coordinación con las universidades que apoyen la consecución de recursos de capital semilla para fortalecer las unidades productivas de las personas con discapacidad. (Entidades de cooperación, gobernaciones y alcaldias).
</t>
  </si>
  <si>
    <t>Propuestas que apoyen la consecución de recursos de capital semilla para fortalecer las unidades productivas de las personas con discapacidad elaborada</t>
  </si>
  <si>
    <t>Se estan gestionanando con la 
Agencia de cooperación de la presidencia para identificar entidades de cooperación o convoacatorias en las que podamos participar</t>
  </si>
  <si>
    <r>
      <rPr>
        <b/>
        <sz val="12"/>
        <color theme="1"/>
        <rFont val="Arial"/>
        <family val="2"/>
      </rPr>
      <t>Garantias hacia un mundo sin barreras para las personas con discapacidad</t>
    </r>
    <r>
      <rPr>
        <sz val="12"/>
        <color theme="1"/>
        <rFont val="Arial"/>
        <family val="2"/>
      </rPr>
      <t xml:space="preserve"> - Educación y trabajo inclusivo y accesibilidad para la inclusiòn social y productividad de las personas con discapacidad</t>
    </r>
  </si>
  <si>
    <t>Mejorar las competencias por parte de las personas con discapacidad visual y sus colectivos para exigir la garantía de sus derechos</t>
  </si>
  <si>
    <t>Servicio de promoción y divulgación de los derechos de las personas con discapacidad</t>
  </si>
  <si>
    <t>MC-03</t>
  </si>
  <si>
    <t>Asesorar propuestas y proyectos de investigación en el tema de discapacidad visual</t>
  </si>
  <si>
    <t xml:space="preserve">
Promover el desarrollo de ejercicios investigativos de nivel 2 en conjunto con universidades y/o centros de investigación que arrojen productos que se ajusten a las necesidades de las personas con discapacidad visual y que aporten conocimiento al que hacer institucional del INCI. 
</t>
  </si>
  <si>
    <t xml:space="preserve">Número de Informes semestrales de la promoción para el desarrollo de ejercicios investigativos realizados
 (Dos informes semestrales que representan el valor de 1 entregable para el proyecto) igual para 2025
</t>
  </si>
  <si>
    <t xml:space="preserve">Asesorar a entidades pùblicas, privadas y personas naturales para el desarrollo de propuestas o proyectos investigativos en temas relacionados con discapacidad visual. </t>
  </si>
  <si>
    <t>Número de asesorias a entidades públicas, privadas y personas naturales realizadas</t>
  </si>
  <si>
    <t>Se asesoraron 9 proyectos. 
 (6) nivel uno y tres (3) nivel 2</t>
  </si>
  <si>
    <t>Matriz de seguimiento
 a proyectos de grado
PL:No se otorga avance en razòn a que no hay claridad sobre las acciones o asesorias realizadas algunas indican que se cancelaron y que se reprogramaran</t>
  </si>
  <si>
    <t>Se asesoraron 4 proyectos</t>
  </si>
  <si>
    <r>
      <t xml:space="preserve">Matriz de seguimiento
 a proyectos de grado
</t>
    </r>
    <r>
      <rPr>
        <sz val="12"/>
        <color rgb="FFFF0000"/>
        <rFont val="Arial"/>
        <family val="2"/>
      </rPr>
      <t>PL:</t>
    </r>
    <r>
      <rPr>
        <sz val="12"/>
        <color theme="4"/>
        <rFont val="Arial"/>
        <family val="2"/>
      </rPr>
      <t>...No se otorga avance en razòn a que no hay claridad sobre las acciones o asesorias realizadas algunas indican que se cancelaron y que se reprogramaran</t>
    </r>
  </si>
  <si>
    <t>Apoyar el desarrollo de ejercicios investigativos relacionados con la discapacidad visual y la implementación de estrategias para la generación y producción del conocimiento</t>
  </si>
  <si>
    <t>Informe mensual de los productos y evidencias realizados</t>
  </si>
  <si>
    <t>El contratista 
entrega un informe de las acciones desarrolladas</t>
  </si>
  <si>
    <t>Infome de las accines desarrolladas por el contraista</t>
  </si>
  <si>
    <r>
      <rPr>
        <b/>
        <sz val="12"/>
        <color theme="1"/>
        <rFont val="Arial"/>
        <family val="2"/>
      </rPr>
      <t>Garantias hacia un mundo sin barreras para las personas con discapacidad</t>
    </r>
    <r>
      <rPr>
        <sz val="12"/>
        <color theme="1"/>
        <rFont val="Arial"/>
        <family val="2"/>
      </rPr>
      <t xml:space="preserve"> - materialización de la igualdad ante la ley  y de la garantia del acceso a la justicia</t>
    </r>
  </si>
  <si>
    <t xml:space="preserve">Brindar asesoria a organizaciones sociales y personas con discapacidad visual para la participación y el ejercicio de sus derechos </t>
  </si>
  <si>
    <r>
      <t xml:space="preserve">Brindar asistencia técnica a los representantes de los grupos asociativos y  a los representantes de las personas con discapacidad visual ante los  comites territoriales de discapacidad para fortalecer su participación incidente en coordinación con las entidades de orden nacional y territorial.
</t>
    </r>
    <r>
      <rPr>
        <sz val="12"/>
        <color theme="9"/>
        <rFont val="Arial"/>
        <family val="2"/>
      </rPr>
      <t xml:space="preserve">
</t>
    </r>
  </si>
  <si>
    <r>
      <rPr>
        <b/>
        <sz val="12"/>
        <color theme="1"/>
        <rFont val="Arial"/>
        <family val="2"/>
      </rPr>
      <t xml:space="preserve">Garantias hacia un mundo sin barreras para las personas con discapacidad </t>
    </r>
    <r>
      <rPr>
        <sz val="12"/>
        <color theme="1"/>
        <rFont val="Arial"/>
        <family val="2"/>
      </rPr>
      <t>- materialización de la igualdad ante la ley  y de la garantia del acceso a la justicia</t>
    </r>
  </si>
  <si>
    <t>Brindar asesoría jurídica  para las personas con discapacidad y su nucleo familiar, en ramas del derecho: civil, familia y laboral.</t>
  </si>
  <si>
    <t>Número de casos de asesoria juridica brindada a las personas con discapacidad y familias que asisten al consultorio juridico</t>
  </si>
  <si>
    <t>En el mes de enero llegaron 9 casos
 al consultorio pqra recibir asesoría en el tema de obtención de la pensión de invaidez</t>
  </si>
  <si>
    <t>Matriz con la información
 de los casos asesorados</t>
  </si>
  <si>
    <t>En el mes de febrero 
se atendieron 13 casos</t>
  </si>
  <si>
    <t>Matriz de casos 
atendidos
PL: Importante dar un número de caso para facilitar el seguimiento</t>
  </si>
  <si>
    <t>Se atendieron 30
 casos en e mes de marzo</t>
  </si>
  <si>
    <r>
      <t xml:space="preserve">Matriz de casos 
atendidos
</t>
    </r>
    <r>
      <rPr>
        <sz val="12"/>
        <color rgb="FFFF0000"/>
        <rFont val="Arial"/>
        <family val="2"/>
      </rPr>
      <t>PL: Importante dar un número de caso para facilitar el seguimient</t>
    </r>
    <r>
      <rPr>
        <sz val="12"/>
        <rFont val="Arial"/>
        <family val="2"/>
      </rPr>
      <t>o</t>
    </r>
  </si>
  <si>
    <t>Brindar asesoría para fortalecer la articulación interinstitucional, con los Comités departamentales, municipales y distritales para el desarrollo de las acciones que promuevan la inclusión de las personas con discapacidad visual de acuerdo con la política pública</t>
  </si>
  <si>
    <t>Número de departamentos asesorados para fortalecer la articulación interinstitucional</t>
  </si>
  <si>
    <t xml:space="preserve">Desarrollar acciones que contribuyan al ejercicio de los derechos de las personas con discapacidad visual </t>
  </si>
  <si>
    <t>Elaborar conceptos técnicos sobre requerimientos que contribuyan al mejoramiento de las condiciones de atención de las personas con discapacidad visual</t>
  </si>
  <si>
    <t>Número de conceptos técnicos elaborados</t>
  </si>
  <si>
    <t xml:space="preserve">Participar en los espacios Técnicos del Sistema Nacional de Discapacidad 
</t>
  </si>
  <si>
    <t>Número de informes semestrales de participación</t>
  </si>
  <si>
    <t>Se participo en la
 reunión mensual del Grupo 
de enlace Sectorial GES</t>
  </si>
  <si>
    <t>Registro de la participación en la reunión</t>
  </si>
  <si>
    <t>Gestionar los espacios para la reglamentación de la implementación de la Ley 2266 de 2022 (Bastòn)</t>
  </si>
  <si>
    <t>Unidades Productivas</t>
  </si>
  <si>
    <t>Participar en el diseño del proceso de la certicación de la calidad del braille por parte del INCI en el marco de la ley 2265 de 2022</t>
  </si>
  <si>
    <t>El proceso de asistencia técnica no convoco reuniones en el periodo pero internamente se esta desarrollando asesorias con diferentes actores relacionados.</t>
  </si>
  <si>
    <t>El proceso de asistencia técnica no convoco reuniones en el periodo pero internamente se esta desarrollando asesorias con diferentes actores relacionados</t>
  </si>
  <si>
    <t xml:space="preserve">Socializar a las entidades publicas y privadas las dispocisiones establecidas en la Ley 2052 de  2020 relacionadas con la implementación de los sistemas necesarios para que las personas en condición de discapacidad visual puedan realizar trámites, procesos y procedimientos.
</t>
  </si>
  <si>
    <t>En los talleres de introducción en accesibilidad se viene socializando el articulo 30 de la ley 2052 de 2020. Al final del primer semestre se entregará listado de las entidades con las que se ha socializado el tema.</t>
  </si>
  <si>
    <t>Centro Cultural</t>
  </si>
  <si>
    <t>Desarrollar acciones para dar cumplimiento a la Ley 2090 de 2021 en lo relacionado con el intercambio transfronterizo de textos  para fortalecer la Biblioteca Virtual para Ciegos con material pedagógico (Matemáticas, física, Química, literatura (proyecto lectores), entre otros) para el acceso a la información de las personas con discapacidad visual</t>
  </si>
  <si>
    <t>Número de informes semestrales de las acciones desarrolladas realizados</t>
  </si>
  <si>
    <t xml:space="preserve">Al momento no se ha desarrollado gestión que le aporte a esta meta. </t>
  </si>
  <si>
    <t xml:space="preserve">Participar en los espacios que aporten para el mejoramiento de las condiciones de atenciòn educativa de las personas con discapacidad visual
(ICBF, LEOBE, ICFES, MEN, RED DE UNIVERSIDADES) </t>
  </si>
  <si>
    <t xml:space="preserve">Reunión ICBF-MEN-INCI para coordinar acciones  2023 </t>
  </si>
  <si>
    <t>matriz  acciones que  contribuyen al ejercicio de los derechos.</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</si>
  <si>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</si>
  <si>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</si>
  <si>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r>
      <rPr>
        <b/>
        <sz val="12"/>
        <color theme="1"/>
        <rFont val="Arial"/>
        <family val="2"/>
      </rPr>
      <t>Convergencia Regional</t>
    </r>
    <r>
      <rPr>
        <sz val="12"/>
        <color theme="1"/>
        <rFont val="Arial"/>
        <family val="2"/>
      </rPr>
      <t>-Fortalecimiento institucional como motor de cambio para recuperar la confianza de la ciudadanía y para el fortalecimiento del vinculo Estado ciudadania.</t>
    </r>
  </si>
  <si>
    <r>
      <rPr>
        <b/>
        <sz val="12"/>
        <color theme="1"/>
        <rFont val="Arial"/>
        <family val="2"/>
      </rPr>
      <t>Garantias hacia un mundo sin barreras para las personas con discapacidad</t>
    </r>
    <r>
      <rPr>
        <sz val="12"/>
        <color theme="1"/>
        <rFont val="Arial"/>
        <family val="2"/>
      </rPr>
      <t xml:space="preserve"> - una gobernanza para potenciar la garantia de derechos de la población con discapacidad</t>
    </r>
  </si>
  <si>
    <t>Evaluación de resultados</t>
  </si>
  <si>
    <t>Fortalecer la capacidad institucional para apoyar la gestión de los procesos misionales y el cumplimiento de los objetivos del INCI</t>
  </si>
  <si>
    <t>Mejorar gestión de los procesos de apoyo</t>
  </si>
  <si>
    <t>PROYECTO FORTALECIMIENTO DE PROCESOS Y RECURSOS DEL INCI PARA CONTRIBUIR CON EL MEJORAMIENTO DE SERVICIOS A LAS PERSONAS CON DISCAPACIDAD VISUAL</t>
  </si>
  <si>
    <t>Servicio de Implementación Sistemas de Gestión</t>
  </si>
  <si>
    <t>FP-02</t>
  </si>
  <si>
    <t>Fortalecer la implementación del Modelo Integrado de planeacion y gestión</t>
  </si>
  <si>
    <t xml:space="preserve">Realizar seguimiento trimestral a los indicadores del proceso y registrarlo en el Software del Sistema Integrado de Gestión </t>
  </si>
  <si>
    <t>Número de seguimientos trimestrales realizados a los indicadores de gestión</t>
  </si>
  <si>
    <t>Unidades productivas</t>
  </si>
  <si>
    <t>Promover la adquisición de productos especializados para las personas con discapacidad visual</t>
  </si>
  <si>
    <t xml:space="preserve">Ofertar productos especializados para las personas con discapacidad visual </t>
  </si>
  <si>
    <t>Número de productos especializados adquiridos</t>
  </si>
  <si>
    <t>Se realiza reporte de acuerdo a la ventas efectivas del periodo.</t>
  </si>
  <si>
    <t>Formato Informe Mensual_ENERO</t>
  </si>
  <si>
    <t>Reporte ventas Febrero 2023</t>
  </si>
  <si>
    <t>Se realiza reporte de acuerdo a la ventas efectivas del periodo</t>
  </si>
  <si>
    <t>Reporte ventas Marzo 2023</t>
  </si>
  <si>
    <t>Orientar la adquisición de productos especializados para las personas con discapacidad visual</t>
  </si>
  <si>
    <t>Número de orientaciones para la adquisición de productos especializados brindadas</t>
  </si>
  <si>
    <t>Para evidenciar la actividad en enero se relaciona el consolidado de las facturas realizadas en el periodo. 
Para el mes de febrero ya se aprobó el formato de "Formato Asesorías técnicas La Tienda INCI", la cual nos generará el total de impactos realizados para sustentar la actividad planteada en ese punto.</t>
  </si>
  <si>
    <t>REPORTE SIIF FACTURACIÓN ENERO 2023</t>
  </si>
  <si>
    <t>Se realiza reporte de acuerdo con las asesorias prestadas en el periodo</t>
  </si>
  <si>
    <t>Formato Asesorías técnicas La Tienda INCI febrero
PL: Se verifico a través de correo con el proceso el valor es de 210</t>
  </si>
  <si>
    <t xml:space="preserve">Formato Asesorías técnicas La Tienda INCI marzo
</t>
  </si>
  <si>
    <t xml:space="preserve">Producir libros, textos y material en tinta, macrotipo, sistema braille y relieve para las personas con discapacidad visual </t>
  </si>
  <si>
    <t>Elaborar la programación anual de producción interna</t>
  </si>
  <si>
    <t>Programación anual de producción interna elaborada</t>
  </si>
  <si>
    <t>Se elabora la programación de acuerdo a las áreas que reportaron necesidades para la vigencia.</t>
  </si>
  <si>
    <t>CONTROL PLANEACION ANUAL PRODUCCIÓN INTERNA 2023</t>
  </si>
  <si>
    <t>Actividad Finalizada</t>
  </si>
  <si>
    <t>N/A</t>
  </si>
  <si>
    <t>Realizar seguimiento a la programación de producción</t>
  </si>
  <si>
    <t>Número de seguimientos a la programación  de producción realizados</t>
  </si>
  <si>
    <t>Se realiza el seguimiento de acuerdo a lo solicitado vs lo elaborado en el periodo</t>
  </si>
  <si>
    <t>CONTROL PLANEACION ANUAL PRODUCCIÓN INTERNA 2023 - Enero</t>
  </si>
  <si>
    <t>CONTROL PLANEACION ANUAL PRODUCCIÓN INTERNA 2023 - Febrero</t>
  </si>
  <si>
    <t>CONTROL PLANEACION ANUAL PRODUCCIÓN INTERNA 2023 - Marzo</t>
  </si>
  <si>
    <t>Gestionar a través del Ministerio de Educación Nacional la entrega de títulos por parte de las editoriales para la producción en braille, tinta macrotipo, relieve y estructuración en formato digital accesible en el marco de la política pública de recursos educativos</t>
  </si>
  <si>
    <t>Número de titulos recibidos por parte de las editoriales para producción</t>
  </si>
  <si>
    <t>De acuerdoa  la gestión elaborada por el operador del MEN se relaciona la cantidad de titutlos allegados a la fecha. Cabe aclarar que la consecución de los textos no depende de la imprenta y puede que no se complete la totalidad ya que depende de la voluntad de cada editorial suministrar la información necesaria para el correspondiente proceso.</t>
  </si>
  <si>
    <t>Relación con editoriales para proceso INC</t>
  </si>
  <si>
    <t>No se realiza avance en la actividad diferente a la reportada en el periodo pasado (7)</t>
  </si>
  <si>
    <t>Número de libros, textos y material en tinta, macrotipo, sistema braille y relieve producidos</t>
  </si>
  <si>
    <t>Producción de todo tipo de material tanto para cliente interno como externo</t>
  </si>
  <si>
    <t>INEDITTO_REM enero 
Formato Informe Mensual_ENERO</t>
  </si>
  <si>
    <t>Producción de todo tipo de material tanto para cliente interno como externo.</t>
  </si>
  <si>
    <t>INEDITTO_REM febrero
Formato Informe Mensual_FEBRERO</t>
  </si>
  <si>
    <t xml:space="preserve">Elaborar el cronograma de mantenimiento de las máquinas </t>
  </si>
  <si>
    <t>Cronograma de mantenimiento de las máquinas elaborado</t>
  </si>
  <si>
    <t>Se elabora plan</t>
  </si>
  <si>
    <t>Plan de mantenimiento 2023</t>
  </si>
  <si>
    <t xml:space="preserve">Ejecutar el cronograma de mantenimiento de las máquinas </t>
  </si>
  <si>
    <t>Porcentaje de ejecución del cronograma de mantenimiento</t>
  </si>
  <si>
    <t>Se realizan las acciones pertinenetes paa avanzar en el plan</t>
  </si>
  <si>
    <t>Plan de Mercadeo Imprenta 202302</t>
  </si>
  <si>
    <t>Plan de mantenimiento 202303</t>
  </si>
  <si>
    <t xml:space="preserve">Elaborar el plan de mercadeo para las unidades productivas </t>
  </si>
  <si>
    <t>Plan de mercadeo elaborado</t>
  </si>
  <si>
    <t>Plan de Mercadeo Imprenta 2023 - PLAN DE MERCADEO TIENDA INCI 2023</t>
  </si>
  <si>
    <t xml:space="preserve">Ejecutar el cronograma del plan de mercadeo </t>
  </si>
  <si>
    <t>Porcentaje de ejecución del cronograma del plan de mercadeo</t>
  </si>
  <si>
    <t>Se realizan las acciones pertinenetes para avanzar en el plan</t>
  </si>
  <si>
    <t>Plan de Mercadeo Imprenta 202303</t>
  </si>
  <si>
    <t xml:space="preserve">Realizar estudio para analizar la capacidad de la imprenta en relación con las máquinas, el recurso humano, infraestructura e insumos para cada línea de producción 
</t>
  </si>
  <si>
    <t>Estudio realizado</t>
  </si>
  <si>
    <t>Se inicia la elaboración del documento de definición del proyecto</t>
  </si>
  <si>
    <t>Gestión con Valores para Resultados</t>
  </si>
  <si>
    <t>Actualizar los documentos del  SIG del proceso de Unidades Productivas y gestionar su migración al Sofware SIG</t>
  </si>
  <si>
    <t>Porcentaje de ejecución del cronograma SIG</t>
  </si>
  <si>
    <t xml:space="preserve">Se realiza la actualización parcial del proceso de latienda </t>
  </si>
  <si>
    <t>Procedimineto Tienda INCI.
PL: validar ejecuciòn de esta meta con cronograma</t>
  </si>
  <si>
    <r>
      <t xml:space="preserve">Procedimineto Tienda INCI. 
</t>
    </r>
    <r>
      <rPr>
        <b/>
        <sz val="12"/>
        <rFont val="Arial"/>
        <family val="2"/>
      </rPr>
      <t>PL: Proceso registra avance 70% pero al validar con la ejecuciòn del  cronograma SIG de planeación se encontró el valor de 29%.</t>
    </r>
  </si>
  <si>
    <t>Producción Radial y Audiovisual</t>
  </si>
  <si>
    <t>Producir y emitir contenidos radiales para promover la inclusión de las personas con discapacidad visual</t>
  </si>
  <si>
    <t xml:space="preserve">Definir e implementar a través de INCIRADIO, una estrategia a nivel nacional como apoyo a los procesos de asistencia técnica </t>
  </si>
  <si>
    <t>Estrategia Implementada</t>
  </si>
  <si>
    <t>Se están creando Podcast con temas de interés para la población con discapacidad, familiares, cuidadores y publico en general para ser publicados en la página de INCIRadio y en otras plataformas de Podcast como Spotify</t>
  </si>
  <si>
    <t>Adjunto PDF con captura de pantalla del canal de Podcast de INCIRadio en Spotify</t>
  </si>
  <si>
    <t>Se están creando Podcast con temas de interés para la población con discapacidad visual, familiares, cuidadores y público en general para ser publicados en Spotify. Una de las plataformas de audio más populares que existen, con más de 150 millones de usuarios y de esta manera llegar a un público más grande</t>
  </si>
  <si>
    <t>sin avance</t>
  </si>
  <si>
    <t>Realizar grabación y emisión de programas</t>
  </si>
  <si>
    <t>Número de programas emitidos</t>
  </si>
  <si>
    <t>se realizaron programas de mañanas INCI, letras a ciegas, INCIMovies, Spinoff, Biblioteca en acción, accion ciudadana y una cita con el doc</t>
  </si>
  <si>
    <t xml:space="preserve">adjunto documento con pantallazos para evidencias </t>
  </si>
  <si>
    <t>se realizaron programas de Mañanas INCI, urbano live, bitácora, una cita con el doc, voces INCI, letras a ciegas, INCIMovies, balón sonoro, conexión INCI, usted tiene la palabra, tribuna INCI, INCIVariedades, punto RPM, acción ciudadana, el backstage, baja visión.</t>
  </si>
  <si>
    <t>adjunto documento con pantallazos para evidencias</t>
  </si>
  <si>
    <t>se realizaron programas de Mañanas INCI, INCI como vamos, urbano live, bitácora, una cita con el doc, voces INCI, letras a ciegas, INCIMovies, balón sonoro, conexión INCI, usted tiene la palabra, tribuna INCI, INCIVariedades, punto RPM, el camello, libreta de apuntes, INCINautas, acción ciudadana, el backstage, baja visión.</t>
  </si>
  <si>
    <t>Realizar grabación y publicación de Podcast , separadores y miniprogramas</t>
  </si>
  <si>
    <t>Número de contenidos publicados</t>
  </si>
  <si>
    <t xml:space="preserve">Se realizaron separadores y pisadores 2023 </t>
  </si>
  <si>
    <t>Se realizaron separadores con el dia de la radio y vestidos para programas.</t>
  </si>
  <si>
    <t>SSe realizaron separadores con el dia de la radio y vestidos para programas.</t>
  </si>
  <si>
    <t>Producir y publicar contenidos audiovisuales para promover la inclusión de las personas con discapacidad visual</t>
  </si>
  <si>
    <t>Elaborar el cronograma para la producción de contenidos audiovisuales</t>
  </si>
  <si>
    <t>Número de cronograma elaborado</t>
  </si>
  <si>
    <t xml:space="preserve">Se está cuadrando con las diferentes areas del instituto para hacer una lista de necesidades y ajustar el cronograma de producción </t>
  </si>
  <si>
    <t>Adjunto documento del cronograma</t>
  </si>
  <si>
    <t>para este mes no se planearon acciones</t>
  </si>
  <si>
    <t>ya se realizó el cronograma</t>
  </si>
  <si>
    <t>Crear y publicar contenido audiovisual</t>
  </si>
  <si>
    <t>Contenido audiovisual Publicado</t>
  </si>
  <si>
    <t>Se inician actividades en el centro audiovisual a partir de febrero</t>
  </si>
  <si>
    <t>Se realizaron 4 videos sobre el día mundial de la radio</t>
  </si>
  <si>
    <t>Adjunto documento con pantallazos para evidencias y links de las publicaciones en YouTube</t>
  </si>
  <si>
    <t>se realizaron videos de cero discriminación, día del glaucoma y baldosa podotáctil</t>
  </si>
  <si>
    <t>Incorporar y adaptar videos con  audiodescripcion para las personas con discapacidad visual</t>
  </si>
  <si>
    <t>Número de videos con audiodescripción</t>
  </si>
  <si>
    <t>Comunicaciones</t>
  </si>
  <si>
    <t>Desarrollar campañas de comunicación para posicionar el INCI como entidad referente en la tematica de discapacidad visual</t>
  </si>
  <si>
    <t xml:space="preserve">Elaborar el plan de comunicaciones 
</t>
  </si>
  <si>
    <t>Plan de comunicaciones elaborado</t>
  </si>
  <si>
    <t>se realizaron las reuniones con las diferentes áreas para identificar las necesidades desde cada uno de los servicios y se plantea la construcción del plan de comunicaciones para la entrega en Febrero</t>
  </si>
  <si>
    <t xml:space="preserve">Se desarrolla plan de comunicaciones con 20 campañas externas y 10 internas de acuerdo a las necesidades expuestas en las reuniones con los lìderes de dependencias. </t>
  </si>
  <si>
    <t>Plan de comunicaciones entregado para publicar al SIG</t>
  </si>
  <si>
    <t>Realizar seguimiento mensual al plan de comunicaciones</t>
  </si>
  <si>
    <t>Porcentaje ejecución del plan</t>
  </si>
  <si>
    <t>se entregará en febrero</t>
  </si>
  <si>
    <t xml:space="preserve">Se registran los temas y fechas de los contenidos publicados en los canales de información del INCI </t>
  </si>
  <si>
    <t>https://institutonacionalparaciegos-my.sharepoint.com/:x:/r/personal/comunicaciones_inci_gov_co/_layouts/15/doc2.aspx?sourcedoc=%7B428A328C-2AC1-4F9E-8E0F-F0AF391CE6B9%7D&amp;file=Plan%20de%20Comunicaciones%202022.xlsx&amp;action=default&amp;mobileredirect=true&amp;cid=243374db-683a-4d78-bde2-f076d383478c&amp;CID=d276f86b-4ab7-c2b7-9fcf-342bd6dc38c4</t>
  </si>
  <si>
    <t xml:space="preserve">Se registran los temas y fechas de los contenidos publicados en los canales de información del INCI. </t>
  </si>
  <si>
    <t>Número de campañas desarrolladas</t>
  </si>
  <si>
    <t>En enero se realizaron tres campañas grandes, relacionadas con el día del braille, planes de institucionales del INCI y el retorno de actividades de la tienda y de la oficina de atención al ciudadano</t>
  </si>
  <si>
    <t xml:space="preserve">https://m.facebook.com/story.php?story_fbid=pfbid02mZ24KayjDCvSAx6uBLDAtM9h68Sveo19143RDgM9Lcu2vYL4hVH1FroCCyN3Mp5ul&amp;id=267897913284744&amp;mibextid=qC1gEa.   https://inci.gov.co/blog/conozca-y-participe-en-los-planes-2023-del-inci.    https://inci.gov.co/blog/documento-preliminar-del-plan-anticorrupcion-y-de-atencion-al-ciudadano-2023-y-mapa-de-riesgo
https://fb.watch/i_6SOiDqpY/?mibextid=qC1gEa
https://m.facebook.com/story.php?story_fbid=pfbid02ngYbSRTc5EpUv2vo1FaU6UQfWWjG592DpC7PFb7mthgcYRSMzXkob6vnSTHTZvD4l&amp;id=267897913284744&amp;mibextid=qC1gEa
PL: Se ajustan valores acorde información recibida para seguimietno PIIP julio
</t>
  </si>
  <si>
    <t>En febrero se realizaron tres campañas: Lenguaje inclusivo a propósito del día del periodista, INCIRadio por el día mundial de la radio y sobre la campaña de gestión Interinsticuional con la convocatoria de participación al foro "cero discriminación".</t>
  </si>
  <si>
    <t>https://twitter.com/inci_colombia/status/1630657316771995656?s=48&amp;t=VlV_zlAH_3E0u_muugcrcg
https://twitter.com/inci_colombia/status/1630289247792951297?s=48&amp;t=VlV_zlAH_3E0u_muugcrcg
https://twitter.com/inci_colombia/status/1627723765831409664?s=48&amp;t=VlV_zlAH_3E0u_muugcrcg
PL: Se ajustan valores acorde información recibida para seguimietno PIIP julio</t>
  </si>
  <si>
    <t>En marzo se realizaron cinco campañas: Cero discriminación, Salud a propósito del Día mundial del Glaucoma, Accesibilidad Física con el día de la baldosa podotáctil, inscripción cursos elearning y participación ciudadana con encuesta sobre redes sociales a la población para hacer diagnóstico</t>
  </si>
  <si>
    <r>
      <t xml:space="preserve">https://www.facebook.com/267897913284744/posts/pfbid02M47ZwHZMy9Svkzno9Q3CPX4s1SgMdJkukrSRAcfJMBCd6wupSuFfCxcywzmdQA7El/?d=w&amp;mibextid=jf9HGS.                                                                                                                       </t>
    </r>
    <r>
      <rPr>
        <b/>
        <u/>
        <sz val="11"/>
        <rFont val="Calibri"/>
        <family val="2"/>
        <scheme val="minor"/>
      </rPr>
      <t>Encuesta:</t>
    </r>
    <r>
      <rPr>
        <u/>
        <sz val="11"/>
        <rFont val="Calibri"/>
        <family val="2"/>
        <scheme val="minor"/>
      </rPr>
      <t xml:space="preserve"> https://docs.google.com/forms/d/e/1FAIpQLScey5Wa7IqMU3aTdBibtr5hYjIz-g5JVCUHQ6oqTLkaqlBaIQ/viewform
https://www.facebook.com/INCIColombia/photos/a.279112145496654/9030560380351743/?type=3&amp;mibextid=jf9HGS
https://www.facebook.com/INCIColombia/photos/a.279112145496654/9008151865925928/?type=3&amp;mibextid=jf9HGShttps://www.facebook.com/267897913284744/posts/pfbid05tD69cZMXPkCkdZ92NvMG42Lw9huVtwNrTqyFPUFFnudhRjwaod6k27G5wfaDXQUl/?d=w&amp;mibextid=jf9HGS
https://www.facebook.com/INCIColombia/photos/a.279112145496654/8968014583272990/?type=3&amp;mibextid=jf9HGS
https://www.facebook.com/267897913284744/posts/pfbid02aGmZE1oF8BoAsMZ4oJfCSZw7ZvMF3gehDaxYPf3He3c76G4Hd1T5v4vEqUH82KMzl/?d=w&amp;mibextid=jf9HGS
PL: Se ajustan valores acorde información recibida para seguimietno PIIP julio</t>
    </r>
  </si>
  <si>
    <t>Ejecutar el cronograma para la actualización de los contenidos de los micrositios de la página web</t>
  </si>
  <si>
    <t xml:space="preserve">Porcentaje de ejecución de la actualización </t>
  </si>
  <si>
    <t>se entregará en  Febrero</t>
  </si>
  <si>
    <t>Se desarrolla con el contratista, web máster, el cronograma de contenidos para actualizar los micrositios de acuerdo a las necesidades expuestas por los líderes de las dependencias.</t>
  </si>
  <si>
    <t>https://institutonacionalparaciegos-my.sharepoint.com/:x:/g/personal/webmaster_inci_gov_co/ERyRUC54bb9EoGvShcmsmjkBxPF0OFk0m43Zu-FcgASnGA?CID=3b7fe7b2-d260-d5c0-b9a0-2a0309276bc9
PL:  El  valor registrado por el proceso  es 1  no acorde con el indicador</t>
  </si>
  <si>
    <t xml:space="preserve">Se dejó en 100% de cumplimiento el micrositio de agradecimientos ye informe de analítica web, ùltimo trimestre 2023. </t>
  </si>
  <si>
    <t>https://institutonacionalparaciegos-my.sharepoint.com/:x:/g/personal/webmaster_inci_gov_co/ERyRUC54bb9EoGvShcmsmjkBxPF0OFk0m43Zu-FcgASnGA?rtime=4KapplFA20g</t>
  </si>
  <si>
    <t>Actualizar el catalogo de servicios del INCI</t>
  </si>
  <si>
    <t>Catalogo actualizado</t>
  </si>
  <si>
    <t>se publica el catalogo de sercicios actualizado en la página web
PL: Se realiza verificación y se encuentran observaciones que se enviana al proceso para dar avance a la actividad</t>
  </si>
  <si>
    <t>https://inci.gov.co/sites/default/files/2022-12/catalogo_servicios_inci_2022_2.pdf</t>
  </si>
  <si>
    <t>Se solicitó a los coordinadores la revisión y actualización de los contenidos en el catálogo publicado en noviembre de 2022</t>
  </si>
  <si>
    <t>Formatos de solicitud de campañas</t>
  </si>
  <si>
    <t>La OAC cuenta con las propuestas de modificaciones para la actualización del catálogo pero no se ejecuta nada hasta no estar contratado el nuevo diseñador.</t>
  </si>
  <si>
    <t>Gestionar la distribución del catalogo a los grupos de valor</t>
  </si>
  <si>
    <t>Número de catalogos distribuidos</t>
  </si>
  <si>
    <t>No se gestiona ninguna actividad hasta no tener la nueva versión del catálogo.</t>
  </si>
  <si>
    <t>No se gestiona ninguna actividad hasta no tener la nueva versión del catálogo</t>
  </si>
  <si>
    <t>Elaborar un video institucional de presentación de servicios actualizado</t>
  </si>
  <si>
    <t>Video Institucional elaborado</t>
  </si>
  <si>
    <t>se inición con la preproducción del video, corrigiendo el guión y la linea gráfica.</t>
  </si>
  <si>
    <t>Está en proceso de actualización en coordinación con el grupo del Centro Audiovisual. Se entregará en abril.</t>
  </si>
  <si>
    <t>Realizar seguimiento de la interacción de la audiencia en las campañas digitales</t>
  </si>
  <si>
    <t>Número de seguimientos trimestrales realizados</t>
  </si>
  <si>
    <t>se definen los parametros para la analítica de las redes teniendo como base un número de seguidores así: Facebook 15296, Twitter 5620, contra estas cifras se irán trabajando los avances del año</t>
  </si>
  <si>
    <t>En marzo se hará el primer seguimiento.</t>
  </si>
  <si>
    <t>Reportamos un aumento del 1% de seguidores en Twitter, y un aumento de 6.1% de seguidores en Facebook durante el último trimestre</t>
  </si>
  <si>
    <r>
      <t xml:space="preserve">Ingreso ambas plataformas para evidenciar las audiencias.     Twitter.com/inci_colombia y https://m.facebook.com/INCIColombia/?mibextid=LQQJ4d
</t>
    </r>
    <r>
      <rPr>
        <b/>
        <sz val="12"/>
        <rFont val="Arial"/>
        <family val="2"/>
      </rPr>
      <t xml:space="preserve">PL:  Se envio correo electronico para que en el seguimiento se realice un documento que evidencie la interacción. </t>
    </r>
  </si>
  <si>
    <t>Realizar programas INCI como vamos, en apoyo a la estrategia de rendición de cuentas</t>
  </si>
  <si>
    <t>Número de programas INCI como vamos realizados</t>
  </si>
  <si>
    <t>no se han iniciado las grabaciones</t>
  </si>
  <si>
    <t>No se desarrollaron programas</t>
  </si>
  <si>
    <t xml:space="preserve">Se desarrollaron todos lso programas proyectadospara el mes. </t>
  </si>
  <si>
    <r>
      <t xml:space="preserve">En INCIRadio a la carta 
</t>
    </r>
    <r>
      <rPr>
        <b/>
        <sz val="12"/>
        <rFont val="Arial"/>
        <family val="2"/>
      </rPr>
      <t>PL:  Solo se evidenciaron 02  programas en INCI a la carta.</t>
    </r>
  </si>
  <si>
    <t>Información y Comunicación</t>
  </si>
  <si>
    <t>Traducir a lenguaje claro un documento (Guía,formato, manual) del proceso acorde con la Guía de Lenguaje Claro para Servidores Pùblicos de Colombia</t>
  </si>
  <si>
    <t>Documento traducido a lenguaje claro</t>
  </si>
  <si>
    <t>Desde junio se empezará a desarrollar esta actividad.</t>
  </si>
  <si>
    <t>No se ha subido ningún documento.</t>
  </si>
  <si>
    <t>Producir y/o adaptar productos o recursos en formatos accesibles para el acceso a la información y al conocimiento de las personas con discapacidad visual</t>
  </si>
  <si>
    <t xml:space="preserve">Elaborar el cronograma de estructuración, catalogación y publicación de documentos de la Biblioteca Virtual para Ciegos
</t>
  </si>
  <si>
    <t>Cronograma elaborado</t>
  </si>
  <si>
    <t>Cumplido</t>
  </si>
  <si>
    <t>Documento Plan Operativo Centro Cultural 2023</t>
  </si>
  <si>
    <t>Seguimiento del cronograma de estructuración,  catalogación y publicación de documentos de la Biblioteca Virtual para Ciegos</t>
  </si>
  <si>
    <t>Número de seguimientos realizados al cronograma</t>
  </si>
  <si>
    <t xml:space="preserve">Plan Operativo centro Cultural 2023
PL: Se recibe cronograma con seguimiento al mes de febrero, se otorga avance. </t>
  </si>
  <si>
    <t xml:space="preserve">Plan Operativo centro Cultural 2023
PL: Se recibe cronograma con seguimiento al mes de marzo, se otorga avance. </t>
  </si>
  <si>
    <t>Estructurar documentos en formatos digitales accesibles para la Biblioteca Virtual para Ciegos</t>
  </si>
  <si>
    <t>Número de documentos en formatos digitales accesibles estructurados</t>
  </si>
  <si>
    <t xml:space="preserve">Este proceso se inicia desde febrero, una vez se contraten las personas encargadas de la estructuración.  </t>
  </si>
  <si>
    <t xml:space="preserve">Se estructuraron los libros proyectados para el mes. </t>
  </si>
  <si>
    <t>Registro Recursos Centro Cultural
PL: Se recibe correo con observación para modificar a 71</t>
  </si>
  <si>
    <t>Registro Recursos Centro Cultural</t>
  </si>
  <si>
    <t>Publicar documentos estructurados y catalogados en formatos digitales accesibles para la Biblioteca Virtual para Ciegos</t>
  </si>
  <si>
    <t>Número de documentos estructurados y catalogados  en formatos digitales accesibles  publicados</t>
  </si>
  <si>
    <t xml:space="preserve">Se cumplió con la publicación de recursos. </t>
  </si>
  <si>
    <t>Brindar soporte en el registro y uso de la Biblioteca Virtual para Ciegos</t>
  </si>
  <si>
    <t>Número de soportes realizados</t>
  </si>
  <si>
    <t>Se cumplió con el soporte requerido por los usuarios.</t>
  </si>
  <si>
    <t>Solicitud soportes febrero</t>
  </si>
  <si>
    <t>Se cumplió con el soporte requerido por los usuarios</t>
  </si>
  <si>
    <t>Solicitud soportes fmarzo</t>
  </si>
  <si>
    <t xml:space="preserve">Realizar seguimiento al uso de la Biblioteca Virtual para Ciegos
</t>
  </si>
  <si>
    <t xml:space="preserve">Número de informes  de seguimiento trimestrales realizados </t>
  </si>
  <si>
    <t xml:space="preserve">Este proceso no ha iniciado, no se ha contratado la persona encargada.  </t>
  </si>
  <si>
    <t xml:space="preserve">Este proceso no ha iniciado, no se ha contratado la persona encargada, se realizará reporte en el mes de Mayo de 2023. </t>
  </si>
  <si>
    <t xml:space="preserve">Articular con el Ministerio de Educación acciones de promoción de lectura y escritura en el marco de la politica LEOBE para el acceso al conocimiento de las personas con discapacidad visual  
</t>
  </si>
  <si>
    <t xml:space="preserve">Número de informes semestrales  de seguimiento realizados </t>
  </si>
  <si>
    <t xml:space="preserve">A la fecha Ministerio de Educación no ha convocado. </t>
  </si>
  <si>
    <t>Publicar los recursos de la producción realizada por los procesos misionales de la entidad</t>
  </si>
  <si>
    <t>Número de recursos  publicados en CENDOC</t>
  </si>
  <si>
    <t xml:space="preserve">No se han generado recursos desde el área misional. </t>
  </si>
  <si>
    <t xml:space="preserve">Elaborar un curso virtual para la estructuracion de textos (Libros)
</t>
  </si>
  <si>
    <t>Curso virtual para la estructuración de textos elaborado</t>
  </si>
  <si>
    <t xml:space="preserve">No se ha realizado ninguna gestión al respecto. </t>
  </si>
  <si>
    <t>Realizar talleres especializados en temas relacionados con la discapacidad visual</t>
  </si>
  <si>
    <t>Elaborar cronograma de los talleres especializados en discapacidad visual</t>
  </si>
  <si>
    <t>Cronograma de talleres especializados elaborado</t>
  </si>
  <si>
    <t>Ya esta cumplida</t>
  </si>
  <si>
    <t>Revisar reporte de enero
PL:No se recibió evidencia de esta actividad</t>
  </si>
  <si>
    <t>Revisar reporte de enero
PL:No se recibió evidencia de esta actividad, pero se evidencia dentro del plan operativo la inclusión de los talleres por lo que se le otorga el avance (solo esta planeado hasta mayo)</t>
  </si>
  <si>
    <t>Realizar seguimiento al cronograma de los talleres especializados en discapacidad visual</t>
  </si>
  <si>
    <t>Número de talleres especializados realizados (ejecución cronograma)</t>
  </si>
  <si>
    <t xml:space="preserve">Este proceso se inicia desde febrero, una vez se contrate la persona encargada de esta actividad </t>
  </si>
  <si>
    <t xml:space="preserve">Se hicieron talleres de interacción y braille para el INCI, Museo del Agua  y Terminal de Transportes de Valledupar. </t>
  </si>
  <si>
    <t>Matriz de seguimiento de talleres febrero 2023</t>
  </si>
  <si>
    <t>Se hicieron talleres de interacción y braille.</t>
  </si>
  <si>
    <t>Matriz de seguimiento de talleres marzo 2023</t>
  </si>
  <si>
    <t>Actualizar los documentos del  SIG del proceso de centro cultural y gestionar su migración al Sofware SIG</t>
  </si>
  <si>
    <t>Porcentaje de documentos actualizados y migrados al software del SIG</t>
  </si>
  <si>
    <t>No se ha realizado ninguna gestión al respecto.</t>
  </si>
  <si>
    <t>No aplica
PL: Se registra el valor de avance del cronograma registrado en el SIG</t>
  </si>
  <si>
    <t>Se realizara reporte en el mes de marzo 2023</t>
  </si>
  <si>
    <t>Se realizara reporte en el mes de abril  2023</t>
  </si>
  <si>
    <t>Financiero</t>
  </si>
  <si>
    <t>Realizar reuniones trimestrales  de seguimiento al la ejecución presupuestal de ingresos, gastos y pagos</t>
  </si>
  <si>
    <t>Reuniones  trimestrales  de seguimiento al la ejecución presupuestal de ingresos, gastos y pagos realizadas</t>
  </si>
  <si>
    <t>No Aplica en MARZO  . La reunión para dar cuenta del avance de la ejecución presupuestal de Ingresos y Gastos del primer trimestre se celebra después del cierre trimestral. Se programa reunión para el 20 de Abril</t>
  </si>
  <si>
    <t>Realizar capacitaciones a los funcionarios de las demás areas del INCI sobre el impacto de la claridad y oportunidad de la entrega de la información y soportes documentales en los registros contables</t>
  </si>
  <si>
    <t>Número de capacitaciones realizadas a los funcionarios de otras areas</t>
  </si>
  <si>
    <t>31/11/2023</t>
  </si>
  <si>
    <t xml:space="preserve">Se realizó reunion Marzo 28 de 2022  </t>
  </si>
  <si>
    <t xml:space="preserve">Convocatoria por correo electronico
PL:  Se reciben  listados de asistencia a la capacitación impacto y oportunidad ejecución de pagos.
</t>
  </si>
  <si>
    <t>Seguimientos trimestrales realizados</t>
  </si>
  <si>
    <t xml:space="preserve">No Aplica para Marzo 31, el reporte se realizará en el mes de Abril </t>
  </si>
  <si>
    <t>Sedes Adecuadas</t>
  </si>
  <si>
    <t>FP-01</t>
  </si>
  <si>
    <t>Administrativo</t>
  </si>
  <si>
    <t>Mejorar los espacios físicos y accesibilidad de la entidad</t>
  </si>
  <si>
    <t>Mejorar los espacios físicos y la accesibilidad de la entidad</t>
  </si>
  <si>
    <t>Porcentaje de avance acumulado al mes de acuerdo con el cronograma establecido</t>
  </si>
  <si>
    <t>31/12/20223</t>
  </si>
  <si>
    <t xml:space="preserve">Como el presupuesto asignado para esta meta es inferior a las necesidades se deben tomar decisiones de acuerdo a las prioridades que se señalen con las altas directivas , esto se hace efectivo con un contrato y en este momento se adelantan todas las demás contrataciones del proceso administrativo y Financiero. La mejora de espacios fisicos se adelantará a partir del mes de JULIO </t>
  </si>
  <si>
    <t xml:space="preserve">Como el presupuesto asignado para esta meta es inferior a las necesidades, se deben tomar decisiones de acuerdo a las prioridades que se señalen con la alta  dirección .La mejora de espacios fisicos se adelantará a partir del mes de JULIO </t>
  </si>
  <si>
    <t>MIPG</t>
  </si>
  <si>
    <t>Realizar seguimiento semestral y gestiónar su publicación en pagina web del Plan de austeridad del gasto</t>
  </si>
  <si>
    <r>
      <t xml:space="preserve">Número de informes </t>
    </r>
    <r>
      <rPr>
        <b/>
        <sz val="12"/>
        <color theme="1"/>
        <rFont val="Arial"/>
        <family val="2"/>
      </rPr>
      <t>(Seguimientos) semestrales</t>
    </r>
    <r>
      <rPr>
        <sz val="12"/>
        <color theme="1"/>
        <rFont val="Arial"/>
        <family val="2"/>
      </rPr>
      <t xml:space="preserve"> de la ejecución del plan de austeridad </t>
    </r>
    <r>
      <rPr>
        <b/>
        <sz val="12"/>
        <color theme="1"/>
        <rFont val="Arial"/>
        <family val="2"/>
      </rPr>
      <t>del gasto</t>
    </r>
  </si>
  <si>
    <t xml:space="preserve">Se publicó Plan de Austeridad  en Pagina WEB </t>
  </si>
  <si>
    <t>https://www.inci.gov.co/sites/default/files/transparenciaok/4.%20Planeacion/4.3%20Plan%20de%20accion/Plan%20de%20Austeridad%20y%20Gesti%C3%B3n%20Ambiental%202023.xlsx</t>
  </si>
  <si>
    <t xml:space="preserve">Se avanza cumpliendo politicas de austeridad </t>
  </si>
  <si>
    <t>El primer reporte de Austeridad se realiz en el mes de Julio</t>
  </si>
  <si>
    <t xml:space="preserve">Realizar seguimiento trimestral y gestiónar su publicación en pagina web del Plan Institucional de Gestión Ambiental  </t>
  </si>
  <si>
    <t>Número de seguimientos trimestrales realizados al plan Institucional de Gestión ambiental</t>
  </si>
  <si>
    <t>https://www.inci.gov.co/sites/default/files/transparenciaok/4.%20Planeacion/4.3%20Plan%20de%20accion/PLAN%20INSTITUCIONAL%20DE%20GESTION%20AMBIENTAL%202023.xlsx</t>
  </si>
  <si>
    <t xml:space="preserve">Se avanza  en la contratación de Profesional  Ingeniero Ambiental puesto que se esperaba que de los profesionales que se vincularon por concurso se hallará alguno con estos conocimientos </t>
  </si>
  <si>
    <t xml:space="preserve">Se está realizando la contratación del profesional  para este tema. Se esperaba  que dentro de los nuevos perfiles del personal que ingresó por concurso al INCI  existia algún profesional con experticia en tema Ambiental, al no exxitir personal con esta formacion se retoma la contratacuon de profesional cuando se tenga vinculado se adelantaran acciones </t>
  </si>
  <si>
    <t>Gestionar la depuraciòn contable de la cuenta propiedad, planta y equipo segùn registro entre WEBSAFI y SIIF NACIÒN.</t>
  </si>
  <si>
    <t>Número de informes trimestrales realizados</t>
  </si>
  <si>
    <t xml:space="preserve">No Aplica , se adelanta cierre anual vigencia 2022 </t>
  </si>
  <si>
    <t xml:space="preserve">No Aplica , se adelanta cierre anual vigencia 2022 para poder iniciar actividades </t>
  </si>
  <si>
    <t>Se  esta recibiendo capacitación de parametrización y tareas  relacionadas , con la empresa SOFTWARRE HOUSE, todas las sesiones de capacitación han sido grabadas y se adelantan las tareas para entrar a prueba</t>
  </si>
  <si>
    <t>Servicio al ciudadano</t>
  </si>
  <si>
    <t>Revisar y actualizar el documento "Caracterización  de usuarios" acorde a la última Guia del DAFP</t>
  </si>
  <si>
    <t>Documento "Caracterización  de usuarios"</t>
  </si>
  <si>
    <t>Actividad aun no se encuentra en ejecución</t>
  </si>
  <si>
    <t>Gestionar la formación en lengua de señas para dar respuesta a las personas sordas que asistan a la entidad  (Dar cumplimiento a lo establecido en la Ley 1712 y la Resolución 1519)</t>
  </si>
  <si>
    <t>Informes semestrales elaborados</t>
  </si>
  <si>
    <t>Se envía corrreo a FENASCOL para gestionar el proceso a seguir , pendiente por respuesta de la institución, y se envía correo al Minsiterio de Educación Nacional a desarrollo organizacional para validar si desde allí se llevará a cabo alguan cualificación en el tema de lengua de señas</t>
  </si>
  <si>
    <t>Se encuentra en ejecución debido a que se realiza el seguimiento y se publica en  los informes de pqrsd trimestrales</t>
  </si>
  <si>
    <t xml:space="preserve">Actualizar el Autodiagnóstico y elaborar el plan de acciòn de la Política de  Servicio al ciudadano del MIPG  </t>
  </si>
  <si>
    <t>Autodiagnóstico y plan de acción actualizado</t>
  </si>
  <si>
    <t>Actualizar los documentos del  SIG del proceso de servicio al ciudadano y gestionar su migración al Sofware SIG</t>
  </si>
  <si>
    <t>Elaborar una guía de los servicios que ofrece el INCI  (se relaciona con el catalogo de servicios que realizará comunicaciones)</t>
  </si>
  <si>
    <t>Guía elaborada</t>
  </si>
  <si>
    <t>se encuentra en proceso gestión recopilando información</t>
  </si>
  <si>
    <t>Revisión y actualización de la sección de preguntas frecuentes del micrositio Atención y servicios a la Ciudadanía</t>
  </si>
  <si>
    <t>Sección de preguntas frecuentes del micrositio de Atención y servicios a la Ciudadanía actualizado</t>
  </si>
  <si>
    <t xml:space="preserve">Revisar, actualizar y gestionar la publicación en la página web de la carta de trato digno </t>
  </si>
  <si>
    <t>Carta de trato digno publicada</t>
  </si>
  <si>
    <t>se encuentra en proceso la actualización de la carta de trato digno</t>
  </si>
  <si>
    <t xml:space="preserve">Analizar propuestas para las mejoras de los canales y atención actuales o la implementaciòn de nuevos canales </t>
  </si>
  <si>
    <t>Talento Humano</t>
  </si>
  <si>
    <t>Gestión Humana</t>
  </si>
  <si>
    <t>Fortalecer la implementación de la dimensión de Talento Humano de la entidad</t>
  </si>
  <si>
    <t xml:space="preserve">Elaborar el plan estratégico de Recursos Humanos </t>
  </si>
  <si>
    <t>Plan estratégico de Recursos Humanos 2023-2026 elaborado</t>
  </si>
  <si>
    <t xml:space="preserve">Implementar y hacer seguimiento trimestral de la ejecución del Plan Estratégico de Recursos Humanos </t>
  </si>
  <si>
    <t>Porcentaje de ejecución del plan Estratégico de Recursos Humanos</t>
  </si>
  <si>
    <t>Formular el Plan de Incentivos Institucionales</t>
  </si>
  <si>
    <t>Plan de Incentivos Institucionales formulado</t>
  </si>
  <si>
    <t>Implementar y hacer seguimiento al Plan de Incentivos Institucionales</t>
  </si>
  <si>
    <t>Porcentaje de ejecución del plan de Incentivos Institucionales</t>
  </si>
  <si>
    <t>Formular el Plan Anual de Vacantes</t>
  </si>
  <si>
    <t>Plan Anual de Vacantes formulado</t>
  </si>
  <si>
    <t>Formular el  Plan de Previsión de Recursos Humanos</t>
  </si>
  <si>
    <t>Plan de Previsión de Recursos Humanos formulado</t>
  </si>
  <si>
    <t>Implementar y hacer seguimientos semestrales al Plan Anual de Vacantes y el  Plan de Previsión de Recursos Humanos</t>
  </si>
  <si>
    <t>Número de seguimientos realizados de la ejecución del plan anual de vacantes y  el Plan de Previsión de Recursos Humanos</t>
  </si>
  <si>
    <t>Formular el Plan Institucional de Capacitación</t>
  </si>
  <si>
    <t>Plan Institucional de Capacitación formulado</t>
  </si>
  <si>
    <t>Implementar y hacer seguimiento al Plan Institucional de Capacitación</t>
  </si>
  <si>
    <t>Porcentaje de ejecución del plan institucional de Capacitación</t>
  </si>
  <si>
    <t>Formular el Plan de Trabajo Anual en Seguridad y Salud en el Trabajo</t>
  </si>
  <si>
    <t>Plan de Trabajo Anual en Seguridad y Salud en el Trabajo formulado</t>
  </si>
  <si>
    <t xml:space="preserve">Realizar y/o actualizar el diagnostico de los estandares minimos de SGSST (matriz estandarizada) de la entidad
</t>
  </si>
  <si>
    <t>Matriz estandarizada elaborada</t>
  </si>
  <si>
    <t>Implementar y hacer seguimiento al Plan de Trabajo Anual en Seguridad y Salud en el Trabajo</t>
  </si>
  <si>
    <t xml:space="preserve">Porcentaje de ejecución del Plan de Trabajo Anual en Seguridad y Salud en el Trabajo </t>
  </si>
  <si>
    <t xml:space="preserve"> Elaborar el cronograma de trabajo para la creación del documento técnico para la formalización laboral.
</t>
  </si>
  <si>
    <t>Cronograma de trabajo para la creación del documento técnico para la formalización laboral elaborado</t>
  </si>
  <si>
    <t>Ejecutar el cronograma de trabajo para la creación del documento técnico para la formalización laboral</t>
  </si>
  <si>
    <t>Porcentaje de ejecución del cronograma de trabajo para la creación del documento técnico para la formalización laboral</t>
  </si>
  <si>
    <t>Elaborar un diagnostico que contenga el inventario de las incapacidades pendientes por gestionar para su depuración contable</t>
  </si>
  <si>
    <t>Diagnóstico elaborado</t>
  </si>
  <si>
    <t>Gestionar la depuración de las incapacidades susceptibles de cobro ante las EPS</t>
  </si>
  <si>
    <t>Avance del cronograma para la depuraciòn de las incapacides susceptibles de cobro</t>
  </si>
  <si>
    <t xml:space="preserve">Actualizar el Autodiagnóstico y elaborar el plan de acción de la Politica de Gestión del Talento Humano del MIPG  </t>
  </si>
  <si>
    <t xml:space="preserve">Actualizar el Autodiagnóstico y elaborar el plan de acción de la Politica de Integridad del MIPG  </t>
  </si>
  <si>
    <t xml:space="preserve">Actualizar el Autodiagnóstico y elaborar el plan de acción de la Politica Conflicto de Intereses del MIPG  </t>
  </si>
  <si>
    <t>Actualizar los documentos del  SIG del proceso de gestión humana y gestionar su migración al Sofware SIG</t>
  </si>
  <si>
    <t xml:space="preserve">Gestión documental
</t>
  </si>
  <si>
    <t>Optimizar la Gestión Documental Institucional de la entidad</t>
  </si>
  <si>
    <t xml:space="preserve">Formular el Plan Institucional de Archivos </t>
  </si>
  <si>
    <t>Plan Institucional de Archivos formulado</t>
  </si>
  <si>
    <t>Implementar y hacer seguimiento al Plan Institucional de Archivos- PINAR</t>
  </si>
  <si>
    <t>Porcentaje de ejecución del Plan Institucional de Archivos</t>
  </si>
  <si>
    <t xml:space="preserve">Elaborar el Programa de Gestión Documental
</t>
  </si>
  <si>
    <t>Programa de Gestión Documental elaborado</t>
  </si>
  <si>
    <t>Implementar y hacer seguimiento al Programa de Gestión documental</t>
  </si>
  <si>
    <t>Porcentaje de ejecución del Programa de Gestión Documental</t>
  </si>
  <si>
    <t>Elaborar el plan de conservación documental</t>
  </si>
  <si>
    <t>Plan de conservación documental elaborado</t>
  </si>
  <si>
    <t>Implementar y hacer seguimiento al plan de conservación documental</t>
  </si>
  <si>
    <t>Porcentaje de ejecución del plan de conservación documental</t>
  </si>
  <si>
    <t>Actualizar el autodiagnostico y elaborar el plan de acción de la Politica Gestión Documental</t>
  </si>
  <si>
    <t>Gestiòn Juridica</t>
  </si>
  <si>
    <t>Reportar los avances al subcomité de defensa sectorial del Ministerio Educación Nacional de la sustanciación y apoyo profesional para la defensa jurídica y gestion dentro de los procesos judiciales del INCI en las diferentes jurisdicciones</t>
  </si>
  <si>
    <t>Número de reportes de los avances al subcomité de defensa sectorial del MEN realizados</t>
  </si>
  <si>
    <t>31/2/2023</t>
  </si>
  <si>
    <t>Reporte de litijiosidad con radicado No 20231020001171</t>
  </si>
  <si>
    <t>Orfeo</t>
  </si>
  <si>
    <t>Reporte de litigiosidad 20231020002181 del 02 de febrero de 2023</t>
  </si>
  <si>
    <t>Reporte de litigiosidad 20231020006231 del 06 de marzo de 2023</t>
  </si>
  <si>
    <t>Realizar seguimiento tendiente a normalizar los comodatos de la entidad (Liquidados o prorrogados)</t>
  </si>
  <si>
    <t>Nùmero de seguimientos trimestrales presentados</t>
  </si>
  <si>
    <t>Revisar y actualizar el Normograma en el SIG  y  pagina web semestralmente</t>
  </si>
  <si>
    <t>Número de actualizaciones del Normograma realizadas</t>
  </si>
  <si>
    <t xml:space="preserve">Se solicita a als dependencias actualizacion del nomograma </t>
  </si>
  <si>
    <t xml:space="preserve">Soporte de envio de correo </t>
  </si>
  <si>
    <t>Adoptar la directriz de conciliación ordenada por al Angencia Nacional de Defensa Juridica del Estado</t>
  </si>
  <si>
    <t>Directriz de conciliaciòn adoptada</t>
  </si>
  <si>
    <t xml:space="preserve">Realizar seguimiento cuatrimestral de la política de prevención del daño antijurídico </t>
  </si>
  <si>
    <t>Número de seguimientos cuatrimestrales de la política de prevención del daño antijurídico realizados</t>
  </si>
  <si>
    <t>se realiza a travez de la plataforma Ekogui</t>
  </si>
  <si>
    <t>se remite soporte de Ekogui</t>
  </si>
  <si>
    <t>Actualizar el Autodiagnóstico y elaborar el plan de acción de la política de Defensa Juridica del MIPG</t>
  </si>
  <si>
    <t>Realizar junto con la Oficina Asesora de planeación la revisión y ajuste del Decreto 1006 de 2004</t>
  </si>
  <si>
    <t>Borrador del acto administrativo de ajustes al Decreto 1006 de 2004</t>
  </si>
  <si>
    <t>Seguimiento trimestral de indicadores de gestiòn realizado</t>
  </si>
  <si>
    <t xml:space="preserve">Direccionamiento Estratégico y Planeación
</t>
  </si>
  <si>
    <t>Gestiòn Contractual</t>
  </si>
  <si>
    <t>Realizar seguimiento a la liquidación de los contratos del año 2020</t>
  </si>
  <si>
    <t>Nùmero de contratos del año 2020 liquidados con corte al periodo/Nùmero de contratos del año 2020 sujetos de liquidaciòn en la vigencia</t>
  </si>
  <si>
    <t>SE REALIZARON 2 LIQUIODACIONES DEL AÑO 2020, CONTRATO 087 DE 2020 Y CONTRATO 095 DE 2020, Y UNA SE ENCUENTRA EN REVISION CONTRATO 093 DE 2020</t>
  </si>
  <si>
    <t>se adjunta matriz 
PL: No se otorga avance porque las evidencias no estan acorde con el indicador.</t>
  </si>
  <si>
    <t>Realizar seguimiento a la liquidación de los contratos del año 2021</t>
  </si>
  <si>
    <t>Nùmero de contratos del año 2021 liquidados con corte al periodo/Nùmero de contratos del año 2021 sujetos de liquidaciòn en la vigencia</t>
  </si>
  <si>
    <t>SE REALIZARON 3 LIQUIDACIONES DEL AÑO 2021, CONTRATO 055 DE 2021, CONTRATO 058 DE 2021, CONTRATO 065 DE 2021, SE REALIZARON 7 REVISIONES LAS CUALES SE ENCUENTRAN EN CORRECCION DEL AREA TECNICA</t>
  </si>
  <si>
    <t>se adjunta matriz 
PL: No se otorga avance porque las evidencias no estan acorde con el indicador.</t>
  </si>
  <si>
    <t>Realizar seguimiento a la liquidación de los contratos del año 2022</t>
  </si>
  <si>
    <t>Nùmero de contratos del año 2022 liquidados con corte al periodo/Nùmero de contratos del año 2022 sujetos de liquidaciòn en la vigencia</t>
  </si>
  <si>
    <t>SE REALIZARON REVISIONES DE 9 LIQUIDACIONES, LAS CUALES HAN SIDO REVISADAS Y ENVIADAS A LAS AREAS TECNICAS PARA SU RESPECTIVO AJUSTE</t>
  </si>
  <si>
    <t xml:space="preserve">
PL: No se otorga avance porque las evidencias no estan acorde con el indicador.</t>
  </si>
  <si>
    <t>Gestionar la etapa contractual de los procesos de contrataciòn radicados por las diferentes dependencias</t>
  </si>
  <si>
    <t>Número de procesos gestionados con corte al periodo/Nùmero de procesos radicados con corte al periodo</t>
  </si>
  <si>
    <t>SE GESTIONARON 21 CONTRATOS EN EL MES DE FEBRERO DE 2023</t>
  </si>
  <si>
    <t>SE ADJUNTA CARTELERA DEL MES DE FEBRERO DE 2023
PL: No se otorga avance porque las evidencias no estan acorde con el indicador.</t>
  </si>
  <si>
    <t>Capacitar a los funcionarios que ejerceran labores de supervisión de los contratos en las diferentes tematicas de las etapas contractuales</t>
  </si>
  <si>
    <t>Número de capacitaciones realizadas a los funcionarios que ejercen labores de supervisión de los contrato</t>
  </si>
  <si>
    <t>Actualizar y Socializar el Manual de contratación con los lineamientos normativos vigentes</t>
  </si>
  <si>
    <t>Manual de Contratación socializado</t>
  </si>
  <si>
    <t>PL: NP</t>
  </si>
  <si>
    <t xml:space="preserve">Informática y Tecnología
</t>
  </si>
  <si>
    <t>Consolidar las politicas de Gobierno Digital y Seguridad Digital</t>
  </si>
  <si>
    <t>Actualizar el Plan Estratégico de Tecnologías de la Información y las Comunicaciones</t>
  </si>
  <si>
    <t>Plan Estratégico de Tecnologías de la Información y las Comunicaciones actualizado</t>
  </si>
  <si>
    <t>Ejecutar y realizar seguimiento del Plan Estratégico de Tecnologías de la Información y las Comunicaciones</t>
  </si>
  <si>
    <t xml:space="preserve">Porcentaje de ejecución del Plan Estratégico de Tecnologías de la Información y las Comunicaciones </t>
  </si>
  <si>
    <t>Elaborar el Plan de preservación digital</t>
  </si>
  <si>
    <t xml:space="preserve">Plan de preservación digital elaborado </t>
  </si>
  <si>
    <t>Ejecutar y hacer seguimiento del Plan de preservación digital</t>
  </si>
  <si>
    <t xml:space="preserve">Porcentaje de ejecución del Plan de preservación digital </t>
  </si>
  <si>
    <t>Elaborar el Plan de Seguridad y Privacidad de la Información</t>
  </si>
  <si>
    <t>Plan de Seguridad y Privacidad de la Información elaborado</t>
  </si>
  <si>
    <t>Ejecutar y hacer seguimiento al Plan de Seguridad y Privacidad de la Información</t>
  </si>
  <si>
    <t xml:space="preserve">Porcentaje de ejecución del Plan de Seguridad y Privacidad de la Información </t>
  </si>
  <si>
    <t xml:space="preserve">Elaborar el plan de mantenimiento de tecnologías de la Información </t>
  </si>
  <si>
    <t>Plan de mantenimiento de tecnologías de la Información elaborado</t>
  </si>
  <si>
    <t xml:space="preserve">Ejecutar y hacer seguimiento  el plan de mantenimiento de tecnologías de la Información </t>
  </si>
  <si>
    <t xml:space="preserve">Porcentaje de ejecución del Plan de mantenimiento de tecnologías de la Información </t>
  </si>
  <si>
    <r>
      <t xml:space="preserve">Actualizar el Autodiagnóstico  y </t>
    </r>
    <r>
      <rPr>
        <sz val="12"/>
        <rFont val="Arial"/>
        <family val="2"/>
      </rPr>
      <t>elaborar el plan de acción</t>
    </r>
    <r>
      <rPr>
        <sz val="12"/>
        <color theme="1"/>
        <rFont val="Arial"/>
        <family val="2"/>
      </rPr>
      <t xml:space="preserve"> de la política de Gobierno Digital del MIPG  </t>
    </r>
  </si>
  <si>
    <t xml:space="preserve">Ejecutar las actividades del cronograma del Diagnóstico del Modelo de Seguridad y Privacidad de la Información </t>
  </si>
  <si>
    <t>Porcentaje de ejecución del cronograma del Diagnóstico del Modelo de Seguridad y Privacidad de la Información</t>
  </si>
  <si>
    <t>Elaborar el informe de Derechos autor</t>
  </si>
  <si>
    <t>Informe de Derechos autor elaborado</t>
  </si>
  <si>
    <t>Elaborar el plan de tratamiento de Riesgos de seguridad y privacidad de la información</t>
  </si>
  <si>
    <t>Plan de tratamiento de Riesgos de seguridad y privacidad de la información elaborado</t>
  </si>
  <si>
    <t>Ejecutar y hacer seguimiento  el plan de tratamiento de Riesgos de seguridad y privacidad de la información</t>
  </si>
  <si>
    <t xml:space="preserve">Porcentaje de ejecución del Plan de tratamiento de Riesgos de seguridad y privacidad de la información </t>
  </si>
  <si>
    <t>Capacitar a los funcionarios en temas de seguridad y privacidad de la información y tecnologías de la información</t>
  </si>
  <si>
    <t>Capacitaciones en temas de seguridad y privacidad de la información realizadas</t>
  </si>
  <si>
    <t>Ingresar los contenidos de los modulos de la INTRANET</t>
  </si>
  <si>
    <t>Nùmero de contenidos ingresados en la Intranet/Número de contenidos planeados a ingresar a la Intranet (cronograma)</t>
  </si>
  <si>
    <t>Control Interno</t>
  </si>
  <si>
    <t>Evaluación y Mejoramiento</t>
  </si>
  <si>
    <t xml:space="preserve">Formular y aprobar el Plan Anual de Auditoría </t>
  </si>
  <si>
    <t>Plan de auditoría elaborado</t>
  </si>
  <si>
    <t xml:space="preserve">Ejecutar el Plan Anual de Auditoría </t>
  </si>
  <si>
    <t>Porcentaje de avance del plan</t>
  </si>
  <si>
    <t xml:space="preserve">Direccionamiento Estratégico y Planeación
Gestión con Valores para Resultados
</t>
  </si>
  <si>
    <t>Direccionamiento Estratégico</t>
  </si>
  <si>
    <t xml:space="preserve">Realizar junto con la Oficina Asesora Juridica la revisión y ajuste del Decreto 1006 de 2004
</t>
  </si>
  <si>
    <t>Acta de reunión de revisión del Decreto 1006</t>
  </si>
  <si>
    <t>Elaborar el plan anticorrupción y de atención al ciudadano</t>
  </si>
  <si>
    <t>Plan anticorrupción elaborado</t>
  </si>
  <si>
    <t>Se realiza elaboración del plan y se publica en la página web</t>
  </si>
  <si>
    <t>https://www.inci.gov.co/transparencia/43-plan-de-accion-1</t>
  </si>
  <si>
    <t>Realizar el seguimiento cuatrimestral del plan anticorrupción y de atención al ciudadano</t>
  </si>
  <si>
    <t>Número de seguimientos realizados</t>
  </si>
  <si>
    <t>Se realizará una vez se finalice el primer cuatrimestre del  2023</t>
  </si>
  <si>
    <t>Elaborar el plan de adquisiciones</t>
  </si>
  <si>
    <t>Plan de adquisiciones elaborado</t>
  </si>
  <si>
    <t>Realizar monitoreo  y actualización del plan de adquisiciones</t>
  </si>
  <si>
    <t>Número de circulares de actualización del plan de adquisiciones elaboradas</t>
  </si>
  <si>
    <t>Actividad en ejecución</t>
  </si>
  <si>
    <t>Elaborar el plan de acción anual</t>
  </si>
  <si>
    <t>Plan de acción elaborado</t>
  </si>
  <si>
    <t>Realizar el consolidado trimestral del seguimiento a la ejecución del plan de acción anual</t>
  </si>
  <si>
    <t>Número de Seguimientos trimestrales realizados</t>
  </si>
  <si>
    <t>Actividad se realizará una vez se finalice el primer trimestre</t>
  </si>
  <si>
    <t>Se realiza seguimiento del primer cuatrimestre y se publica en la pagina web</t>
  </si>
  <si>
    <t xml:space="preserve">Realizar la parametrización de 3 planes institucionales en el software del Sistema Integrado de Gestión
</t>
  </si>
  <si>
    <t>Número de planes institucionales parametrizados en el software del Sistema Integrado de Gestión</t>
  </si>
  <si>
    <t>Realizar la migración de los documentos del Sistema Integrado de Gestión de 6 procesos</t>
  </si>
  <si>
    <t xml:space="preserve">Número de procesos con la documentación migrada al software del Sistema Integrado de Gestión </t>
  </si>
  <si>
    <t xml:space="preserve">Realizar la migración de los registros de los Procesos al Software del Sistema Integrado de Gestión </t>
  </si>
  <si>
    <t xml:space="preserve">Porcentaje de ejecuciòn del cronograma de migraciòn de los registros de los procesos al software del Sistema Integrado de Gestión </t>
  </si>
  <si>
    <t>Realizar el seguimiento cuatrimestral de los riesgos de gestión y corrupción en el Software del Sistema Integrado de Gestión</t>
  </si>
  <si>
    <t>Número de seguimientos cuatrimestrales de riesgos de gestión y corrupción realizados</t>
  </si>
  <si>
    <t>Actividad se realizará una vez se finalice el primer cuatrimestre</t>
  </si>
  <si>
    <t xml:space="preserve">Realizar el seguimiento del registro de la información de los indicadores de gestión de proceso en el Software del Sistema Integrado de Gestión
</t>
  </si>
  <si>
    <t>Número de  seguimientos trimestrales  del registro de la información de los indicadores de gestión de proceso en el Software del Sistema Integrado de Gestión realizados</t>
  </si>
  <si>
    <t xml:space="preserve">Actualizar los Autodiagnósticos y elaborar el plan de acción de las políticas del MIPG del proceso de Direccionamiento Estratégico
</t>
  </si>
  <si>
    <t xml:space="preserve">Número de autodiagnósticos con plan de acción de las políticas del MIPG del proceso de Direccionamiento Estratégico  actualizados </t>
  </si>
  <si>
    <t xml:space="preserve">Actividad se realizará en el último cuatrimestre del año </t>
  </si>
  <si>
    <t xml:space="preserve">Promover la actualización de los autodiagnósticos y planes de acción de los demás procesos </t>
  </si>
  <si>
    <t xml:space="preserve">Número de autodiagnósticos y planeas de acción de los demás procesos promovidos para su actualización  </t>
  </si>
  <si>
    <t>Se realizará para el segundo semestre del año</t>
  </si>
  <si>
    <t>Realizar seguimiento trimestral del Plan Administrativo Sectorial</t>
  </si>
  <si>
    <t>Se realiza el seguimiento al primer trimester del Plan Administrativo Sectorial</t>
  </si>
  <si>
    <t>Realizar reuniones para revisar la documentación y articulación de los procesos del Sistema Integrado de Gestión</t>
  </si>
  <si>
    <t>Número de reuniones de articulación realizadas (acta)</t>
  </si>
  <si>
    <t>Se revisará cual será la primera reunión a realizar y con que procesos</t>
  </si>
  <si>
    <t>Se determina que el primer procedimiento a revisar sera el de la  Tienda</t>
  </si>
  <si>
    <t>Se realizan reuniones para revisar el procedimiento de Tienda</t>
  </si>
  <si>
    <t>Acta</t>
  </si>
  <si>
    <t>Formular los proyectos de inversión en los aplicativos del Departamento Nacional de Planeación</t>
  </si>
  <si>
    <t>Proyectos formulados</t>
  </si>
  <si>
    <t>Programada para el mes de marzo</t>
  </si>
  <si>
    <t>Se realizó la formulaciòn de los proyectos en la MGA y la Plataforma   Integrada de Inversión Pública</t>
  </si>
  <si>
    <t>Captura de pantalla de registro de los proyectos en la MGA y la PIIP</t>
  </si>
  <si>
    <t>Gestionar con los procesos la organización y disposición de la información para Presentar el FURAG</t>
  </si>
  <si>
    <t>FURAG Diligenciado
Certificado FURAG</t>
  </si>
  <si>
    <t>Pendiente los lineamientos del DAPF para realizar esta actividad</t>
  </si>
  <si>
    <t>Pendiente a lineamientos del DAFP para esta actividad</t>
  </si>
  <si>
    <t xml:space="preserve">El DAFP indicó que esta actividad se realizarà para el segundo trimestre del año. </t>
  </si>
  <si>
    <t>Gestionar con los procesos la organización y disposición de la información para presentar el ITA</t>
  </si>
  <si>
    <t>ITA presentada
Certificado ITA</t>
  </si>
  <si>
    <t>Actividad programada para el úlltimo cuatrimestre del año</t>
  </si>
  <si>
    <t>Actividad programada para el segundo semestre del año</t>
  </si>
  <si>
    <t>Se realizará verificación de los documentos y se establecerá cual de los mismos se traducirá a lenguaje claro.</t>
  </si>
  <si>
    <t>Suma</t>
  </si>
  <si>
    <t xml:space="preserve"> </t>
  </si>
  <si>
    <t>Promedio</t>
  </si>
  <si>
    <t>MEJORAMIENTO DE LAS CONDICIONES PARA LA GARANTIA DE LOS DERECHOS DE LAS PERSONAS CON DISCAPACIDAD VISUAL EN EL PAÍS</t>
  </si>
  <si>
    <t>EFICACIA 
(Logro Unidades de Meta)</t>
  </si>
  <si>
    <t>EJECUCIÓN PRESUPUESTAL</t>
  </si>
  <si>
    <t xml:space="preserve">NACIÓN </t>
  </si>
  <si>
    <t xml:space="preserve">PROPIOS </t>
  </si>
  <si>
    <t>CODIGO PROGRAMA PRESUPUESTAL Y PRODUCTO</t>
  </si>
  <si>
    <t>PRODUCTO</t>
  </si>
  <si>
    <t>Indicador</t>
  </si>
  <si>
    <t>U. medida</t>
  </si>
  <si>
    <t>Meta de producto Cuatrienio</t>
  </si>
  <si>
    <t>Meta 2023</t>
  </si>
  <si>
    <t>% Avance Acumulado</t>
  </si>
  <si>
    <t>Avance enero</t>
  </si>
  <si>
    <t>Avance Febrero</t>
  </si>
  <si>
    <t>Avance Marzo</t>
  </si>
  <si>
    <t>Avance Abril</t>
  </si>
  <si>
    <t>Avance Mayo</t>
  </si>
  <si>
    <t>Avance Junio</t>
  </si>
  <si>
    <t>Avance Julio</t>
  </si>
  <si>
    <t>Avance Agosto</t>
  </si>
  <si>
    <t>Avance Septiembre</t>
  </si>
  <si>
    <t xml:space="preserve">Avance Octubre </t>
  </si>
  <si>
    <t>Avance Noviembre</t>
  </si>
  <si>
    <t>Avance Diciembre</t>
  </si>
  <si>
    <t xml:space="preserve">Observaciones Avance </t>
  </si>
  <si>
    <t>Entidades, organizaciones y núcleos familiares asistidos técnicamente</t>
  </si>
  <si>
    <t>Número de entidades, organizaciones y núcleos familiares</t>
  </si>
  <si>
    <t>Educación Primera Infancia: 0
Educación:0
Accesibilidad Información: 3
Accesibilidad espacio fisico:1
Empleabilidad: 0
Campañas: 11</t>
  </si>
  <si>
    <t xml:space="preserve">Eventos realizados para promover la inclusión de la población con discapacidad </t>
  </si>
  <si>
    <t>Número de eventos</t>
  </si>
  <si>
    <t xml:space="preserve">
Prouyectos Investigación:0
Organizaciones:0
Acciones Participación y Derechos:0</t>
  </si>
  <si>
    <t xml:space="preserve">
Investigación:0
Documentos:0
Organizaciónes:0</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</si>
  <si>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</si>
  <si>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</si>
  <si>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</si>
  <si>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 xml:space="preserve">Material dotado:0
Adquisición en la tienda:1.192
Material Impreso:20.844
Producción Radial:204
Vídeos con audio-descripción: 15
Textos estructurados: 128
Talleres realizados:33
</t>
  </si>
  <si>
    <t>DESAGREGADO POR META PROYECTO</t>
  </si>
  <si>
    <t>PROYECTO</t>
  </si>
  <si>
    <t xml:space="preserve">META </t>
  </si>
  <si>
    <t xml:space="preserve"> Meta 2023</t>
  </si>
  <si>
    <t>Valor  acumulado vigencia</t>
  </si>
  <si>
    <t>Enero</t>
  </si>
  <si>
    <t>Febrero</t>
  </si>
  <si>
    <t xml:space="preserve">Marzo </t>
  </si>
  <si>
    <t>Valor  acumulado Trimestre 1</t>
  </si>
  <si>
    <t>% Avance Acumulado Trimestre  1</t>
  </si>
  <si>
    <t>Abril</t>
  </si>
  <si>
    <t>Mayo</t>
  </si>
  <si>
    <t xml:space="preserve">Junio </t>
  </si>
  <si>
    <t>Valor  acumulado Trimestre II</t>
  </si>
  <si>
    <t>% Avance Acumulado Trimestre  II</t>
  </si>
  <si>
    <t>Julio</t>
  </si>
  <si>
    <t>Agosto</t>
  </si>
  <si>
    <t>Septiembre</t>
  </si>
  <si>
    <t>Valor  acumulado Trimestre III</t>
  </si>
  <si>
    <t>% Avance Acumulado Trimestre  III</t>
  </si>
  <si>
    <t>Octubre</t>
  </si>
  <si>
    <t>Noviembre</t>
  </si>
  <si>
    <t>Diciembre</t>
  </si>
  <si>
    <t>Valor  acumulado Trimestre IV</t>
  </si>
  <si>
    <t>% Avance Acumulado Trimestre  IV</t>
  </si>
  <si>
    <t>Brindar asistencia técnica para  el mejoramiento de los procesos de atención integral de los niños y niñas con discapacidad visual en primera Infancia</t>
  </si>
  <si>
    <t xml:space="preserve">Total </t>
  </si>
  <si>
    <t xml:space="preserve"> META </t>
  </si>
  <si>
    <t xml:space="preserve">Brindar asesoría a organizaciones sociales y personas con discapacidad visual para la participación y el ejercicio de sus derechos </t>
  </si>
  <si>
    <t>Producir y/o adaptar productos o recursos en formatos accesibles para el acceso a la información y el conocimiento  de las personas con discapacidad visual</t>
  </si>
  <si>
    <t>FORTALECIMIENTO DE PROCESOS Y RECURSOS DEL INCI PARA CONTRIBUIR CON EL MEJORAMIENTO DE SERVICIOS A LAS PERSONAS CON DISCAPACIDAD VISUAL NACIONAL</t>
  </si>
  <si>
    <t>Meta 2022</t>
  </si>
  <si>
    <t>% Avance</t>
  </si>
  <si>
    <t>Avance agosto</t>
  </si>
  <si>
    <t>Avance septiembre</t>
  </si>
  <si>
    <t>Observaciones Avance Mes</t>
  </si>
  <si>
    <t>Sedes adecuadas</t>
  </si>
  <si>
    <t xml:space="preserve">%  Avance </t>
  </si>
  <si>
    <t>Ojo revisar porcentajes antes de publicar en relaciòn con el porcentaje de trimestre acumulado y</t>
  </si>
  <si>
    <t xml:space="preserve">Sistema de Gestión implementado </t>
  </si>
  <si>
    <t>Nivel de avance</t>
  </si>
  <si>
    <t>Ejecución  de cronogramas de actulización del SIG, ejecución del cronograma para implementación del software SIG. Ejecución del plan del Sistema de Gestión de Seguridad y Salud en el trabajo.</t>
  </si>
  <si>
    <t>||</t>
  </si>
  <si>
    <t>&lt;</t>
  </si>
  <si>
    <t>META</t>
  </si>
  <si>
    <t xml:space="preserve"> Meta 2022</t>
  </si>
  <si>
    <t>FORTALECIMIENTO DE PROCESOS Y RECURSOS DEL INCI PARA CONTRIBUIR CON EL MEJORAMIENTO DE SERVICIOS A LAS PERSONAS CON DISCAPACIDAD VISUAL</t>
  </si>
  <si>
    <t>Fortalecer la implementación de la dimension de Talento Humano de la entidad.</t>
  </si>
  <si>
    <t>Consolidar las politicas de gobierno digital y seguridad digital</t>
  </si>
  <si>
    <t>Educación: 0
Accesibilidad: 2
Accesibilidad E.Fisico:2
Empleabilidad: 0
Campañas: 2</t>
  </si>
  <si>
    <t xml:space="preserve">Material dotado:0
Adquisición en la tienda: 1192
Imprimir material: 20.844
Contenidos radiales:204
Contenidos audiovisuales: 15
Talleres realizados: 33
Recursos en formatos accesibles: 128
</t>
  </si>
  <si>
    <t>Actividad pendiente de ejecución</t>
  </si>
  <si>
    <t>Avance de los planes institucionales, seguimiento a los indicadores y  cronograma de actualización documentos SIG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</si>
</sst>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
  </numFmts>
  <fonts count="34"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Arial"/>
      <family val="2"/>
    </font>
    <font>
      <b/>
      <sz val="14"/>
      <name val="Arial"/>
      <family val="2"/>
    </font>
    <font>
      <b/>
      <sz val="14"/>
      <color theme="4" tint="-0.499984740745262"/>
      <name val="Arial"/>
      <family val="2"/>
    </font>
    <font>
      <sz val="14"/>
      <name val="Arial"/>
      <family val="2"/>
    </font>
    <font>
      <b/>
      <sz val="14"/>
      <color theme="0"/>
      <name val="Arial"/>
      <family val="2"/>
    </font>
    <font>
      <b/>
      <sz val="16"/>
      <color theme="1"/>
      <name val="Calibri"/>
      <family val="2"/>
      <scheme val="minor"/>
    </font>
    <font>
      <sz val="12"/>
      <color theme="1"/>
      <name val="Arial"/>
      <family val="2"/>
    </font>
    <font>
      <b/>
      <sz val="12"/>
      <color theme="1"/>
      <name val="Arial"/>
      <family val="2"/>
    </font>
    <font>
      <sz val="12"/>
      <name val="Arial"/>
      <family val="2"/>
    </font>
    <font>
      <sz val="14"/>
      <color theme="1"/>
      <name val="Calibri"/>
      <family val="2"/>
      <scheme val="minor"/>
    </font>
    <font>
      <sz val="12"/>
      <color rgb="FFFF0000"/>
      <name val="Arial"/>
      <family val="2"/>
    </font>
    <font>
      <sz val="12"/>
      <color theme="9"/>
      <name val="Arial"/>
      <family val="2"/>
    </font>
    <font>
      <sz val="12"/>
      <color theme="9" tint="-0.249977111117893"/>
      <name val="Arial"/>
      <family val="2"/>
    </font>
    <font>
      <sz val="12"/>
      <color theme="4"/>
      <name val="Arial"/>
      <family val="2"/>
    </font>
    <font>
      <sz val="12"/>
      <color theme="8" tint="-0.249977111117893"/>
      <name val="Arial"/>
      <family val="2"/>
    </font>
    <font>
      <b/>
      <sz val="12"/>
      <name val="Arial"/>
      <family val="2"/>
    </font>
    <font>
      <u/>
      <sz val="11"/>
      <name val="Calibri"/>
      <family val="2"/>
      <scheme val="minor"/>
    </font>
    <font>
      <b/>
      <u/>
      <sz val="11"/>
      <name val="Calibri"/>
      <family val="2"/>
      <scheme val="minor"/>
    </font>
    <font>
      <sz val="10"/>
      <color theme="1"/>
      <name val="Verdana"/>
      <family val="2"/>
    </font>
    <font>
      <sz val="16"/>
      <color theme="1"/>
      <name val="Calibri"/>
      <family val="2"/>
      <scheme val="minor"/>
    </font>
    <font>
      <b/>
      <sz val="9"/>
      <color indexed="81"/>
      <name val="Tahoma"/>
      <family val="2"/>
    </font>
    <font>
      <sz val="9"/>
      <color indexed="81"/>
      <name val="Tahoma"/>
      <family val="2"/>
    </font>
    <font>
      <sz val="14"/>
      <color theme="0"/>
      <name val="Arial"/>
      <family val="2"/>
    </font>
    <font>
      <sz val="12"/>
      <color theme="0"/>
      <name val="Arial"/>
      <family val="2"/>
    </font>
    <font>
      <sz val="11"/>
      <color indexed="8"/>
      <name val="Calibri"/>
      <family val="2"/>
      <scheme val="minor"/>
    </font>
    <font>
      <sz val="12"/>
      <color indexed="8"/>
      <name val="Arial"/>
      <family val="2"/>
    </font>
    <font>
      <sz val="10"/>
      <name val="Arial"/>
      <family val="2"/>
    </font>
    <font>
      <b/>
      <sz val="12"/>
      <color rgb="FFFFFFFF"/>
      <name val="Arial"/>
      <family val="2"/>
    </font>
    <font>
      <b/>
      <sz val="12"/>
      <color rgb="FF000000"/>
      <name val="Arial"/>
      <family val="2"/>
    </font>
    <font>
      <b/>
      <sz val="12"/>
      <color theme="0"/>
      <name val="Arial"/>
      <family val="2"/>
    </font>
    <font>
      <b/>
      <sz val="12"/>
      <color indexed="8"/>
      <name val="Arial"/>
      <family val="2"/>
    </font>
  </fonts>
  <fills count="35">
    <fill>
      <patternFill patternType="none"/>
    </fill>
    <fill>
      <patternFill patternType="gray125"/>
    </fill>
    <fill>
      <patternFill patternType="solid">
        <fgColor theme="4" tint="0.59999389629810485"/>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4"/>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FFFF"/>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bgColor indexed="64"/>
      </patternFill>
    </fill>
    <fill>
      <patternFill patternType="solid">
        <fgColor theme="0"/>
        <bgColor indexed="64"/>
      </patternFill>
    </fill>
    <fill>
      <patternFill patternType="solid">
        <fgColor theme="6" tint="0.39997558519241921"/>
        <bgColor indexed="64"/>
      </patternFill>
    </fill>
    <fill>
      <patternFill patternType="solid">
        <fgColor rgb="FFCCCCFF"/>
        <bgColor indexed="64"/>
      </patternFill>
    </fill>
    <fill>
      <patternFill patternType="solid">
        <fgColor rgb="FFFFC000"/>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rgb="FF31849B"/>
        <bgColor indexed="64"/>
      </patternFill>
    </fill>
    <fill>
      <patternFill patternType="solid">
        <fgColor rgb="FF00206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auto="1"/>
      </top>
      <bottom/>
      <diagonal/>
    </border>
    <border>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rgb="FF002060"/>
      </left>
      <right style="thin">
        <color rgb="FF002060"/>
      </right>
      <top style="thin">
        <color rgb="FF002060"/>
      </top>
      <bottom style="thin">
        <color rgb="FF002060"/>
      </bottom>
      <diagonal/>
    </border>
    <border>
      <left/>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thin">
        <color auto="1"/>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49" fontId="21" fillId="0" borderId="0" applyFill="0" applyBorder="0" applyProtection="0">
      <alignment horizontal="left" vertical="center"/>
    </xf>
    <xf numFmtId="0" fontId="1" fillId="0" borderId="0"/>
    <xf numFmtId="0" fontId="27" fillId="0" borderId="0"/>
    <xf numFmtId="9" fontId="29" fillId="0" borderId="0" applyFont="0" applyFill="0" applyBorder="0" applyAlignment="0" applyProtection="0"/>
    <xf numFmtId="9" fontId="27" fillId="0" borderId="0" applyFont="0" applyFill="0" applyBorder="0" applyAlignment="0" applyProtection="0"/>
    <xf numFmtId="42" fontId="27" fillId="0" borderId="0" applyFont="0" applyFill="0" applyBorder="0" applyAlignment="0" applyProtection="0"/>
  </cellStyleXfs>
  <cellXfs count="422">
    <xf numFmtId="0" fontId="0" fillId="0" borderId="0" xfId="0"/>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9" fontId="6" fillId="3" borderId="3" xfId="1" applyFont="1" applyFill="1" applyBorder="1" applyAlignment="1">
      <alignment horizontal="center" vertical="center" wrapText="1"/>
    </xf>
    <xf numFmtId="164" fontId="5" fillId="2" borderId="3" xfId="1"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0" borderId="0" xfId="0" applyFont="1" applyAlignment="1">
      <alignment horizontal="center" vertical="center"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1" fillId="11" borderId="3" xfId="0" applyFont="1" applyFill="1" applyBorder="1" applyAlignment="1">
      <alignment horizontal="center" vertical="center" wrapText="1"/>
    </xf>
    <xf numFmtId="4" fontId="11" fillId="11" borderId="3" xfId="0" applyNumberFormat="1" applyFont="1" applyFill="1" applyBorder="1" applyAlignment="1">
      <alignment horizontal="center" vertical="center" wrapText="1"/>
    </xf>
    <xf numFmtId="0" fontId="9" fillId="11" borderId="1" xfId="0" applyFont="1" applyFill="1" applyBorder="1" applyAlignment="1">
      <alignment horizontal="center" vertical="center"/>
    </xf>
    <xf numFmtId="164" fontId="9" fillId="11" borderId="3" xfId="1" applyNumberFormat="1" applyFont="1" applyFill="1" applyBorder="1" applyAlignment="1">
      <alignment horizontal="center" vertical="center"/>
    </xf>
    <xf numFmtId="9" fontId="9" fillId="11" borderId="3" xfId="1" applyFont="1" applyFill="1" applyBorder="1" applyAlignment="1">
      <alignment horizontal="center" vertical="center" wrapText="1"/>
    </xf>
    <xf numFmtId="164" fontId="9" fillId="11" borderId="3" xfId="1" applyNumberFormat="1" applyFont="1" applyFill="1" applyBorder="1" applyAlignment="1">
      <alignment horizontal="center" vertical="center" wrapText="1"/>
    </xf>
    <xf numFmtId="14" fontId="9" fillId="11" borderId="3" xfId="0" applyNumberFormat="1" applyFont="1" applyFill="1" applyBorder="1" applyAlignment="1">
      <alignment horizontal="center" vertical="center" wrapText="1"/>
    </xf>
    <xf numFmtId="14" fontId="9" fillId="11" borderId="5" xfId="0" applyNumberFormat="1" applyFont="1" applyFill="1" applyBorder="1" applyAlignment="1">
      <alignment horizontal="center" vertical="center" wrapText="1"/>
    </xf>
    <xf numFmtId="0" fontId="9" fillId="12" borderId="6" xfId="0"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wrapText="1"/>
    </xf>
    <xf numFmtId="0" fontId="11" fillId="0" borderId="1" xfId="0" applyFont="1" applyBorder="1" applyAlignment="1">
      <alignment horizontal="center" vertical="center" wrapText="1"/>
    </xf>
    <xf numFmtId="0" fontId="12" fillId="0" borderId="0" xfId="0" applyFont="1" applyAlignment="1">
      <alignment horizontal="center" vertical="center"/>
    </xf>
    <xf numFmtId="0" fontId="9" fillId="11" borderId="1" xfId="0" applyFont="1" applyFill="1" applyBorder="1" applyAlignment="1">
      <alignment vertical="center" wrapText="1"/>
    </xf>
    <xf numFmtId="0" fontId="9" fillId="11" borderId="1" xfId="0" applyFont="1" applyFill="1" applyBorder="1" applyAlignment="1">
      <alignment vertical="center"/>
    </xf>
    <xf numFmtId="164" fontId="9" fillId="11" borderId="1" xfId="1" applyNumberFormat="1" applyFont="1" applyFill="1" applyBorder="1" applyAlignment="1">
      <alignment horizontal="center" vertical="center"/>
    </xf>
    <xf numFmtId="0" fontId="11" fillId="10" borderId="3"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164" fontId="11" fillId="10" borderId="3" xfId="1" applyNumberFormat="1" applyFont="1" applyFill="1" applyBorder="1" applyAlignment="1">
      <alignment horizontal="center" vertical="center" wrapText="1"/>
    </xf>
    <xf numFmtId="0" fontId="9" fillId="12" borderId="1" xfId="0" applyFont="1" applyFill="1" applyBorder="1" applyAlignment="1">
      <alignment horizontal="center" vertical="center" wrapText="1"/>
    </xf>
    <xf numFmtId="4" fontId="9" fillId="12" borderId="1" xfId="0" applyNumberFormat="1" applyFont="1" applyFill="1" applyBorder="1" applyAlignment="1">
      <alignment horizontal="center" vertical="center" wrapText="1"/>
    </xf>
    <xf numFmtId="164" fontId="9" fillId="12" borderId="1" xfId="1" applyNumberFormat="1" applyFont="1" applyFill="1" applyBorder="1" applyAlignment="1">
      <alignment horizontal="center" vertical="center" wrapText="1"/>
    </xf>
    <xf numFmtId="0" fontId="9" fillId="12" borderId="3" xfId="0" applyFont="1" applyFill="1" applyBorder="1" applyAlignment="1">
      <alignment horizontal="center" vertical="center" wrapText="1"/>
    </xf>
    <xf numFmtId="14" fontId="9" fillId="12" borderId="1" xfId="0" applyNumberFormat="1" applyFont="1" applyFill="1" applyBorder="1" applyAlignment="1">
      <alignment horizontal="center" vertical="center" wrapText="1"/>
    </xf>
    <xf numFmtId="14" fontId="9" fillId="12" borderId="6" xfId="0" applyNumberFormat="1" applyFont="1" applyFill="1" applyBorder="1" applyAlignment="1">
      <alignment horizontal="center" vertical="center" wrapText="1"/>
    </xf>
    <xf numFmtId="0" fontId="11" fillId="12" borderId="1" xfId="0" applyFont="1" applyFill="1" applyBorder="1" applyAlignment="1">
      <alignment horizontal="center" vertical="center" wrapText="1"/>
    </xf>
    <xf numFmtId="164" fontId="9" fillId="10" borderId="0" xfId="1" applyNumberFormat="1" applyFont="1" applyFill="1" applyAlignment="1">
      <alignment horizontal="center" vertical="center" wrapText="1"/>
    </xf>
    <xf numFmtId="0" fontId="13" fillId="12" borderId="1" xfId="0" applyFont="1" applyFill="1" applyBorder="1" applyAlignment="1">
      <alignment horizontal="center" vertical="center" wrapText="1"/>
    </xf>
    <xf numFmtId="164" fontId="11" fillId="10" borderId="1" xfId="1" applyNumberFormat="1" applyFont="1" applyFill="1" applyBorder="1" applyAlignment="1">
      <alignment horizontal="center" vertical="center" wrapText="1"/>
    </xf>
    <xf numFmtId="164" fontId="11" fillId="12" borderId="1" xfId="1" applyNumberFormat="1"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4" borderId="7" xfId="0" applyFont="1" applyFill="1" applyBorder="1" applyAlignment="1">
      <alignment horizontal="center" vertical="center" wrapText="1"/>
    </xf>
    <xf numFmtId="4" fontId="9" fillId="14" borderId="1" xfId="0" applyNumberFormat="1" applyFont="1" applyFill="1" applyBorder="1" applyAlignment="1">
      <alignment horizontal="center" vertical="center" wrapText="1"/>
    </xf>
    <xf numFmtId="164" fontId="9" fillId="14" borderId="1" xfId="1" applyNumberFormat="1"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0" borderId="6" xfId="0" applyFont="1" applyFill="1" applyBorder="1" applyAlignment="1">
      <alignment horizontal="center" vertical="center" wrapText="1"/>
    </xf>
    <xf numFmtId="164" fontId="9" fillId="10" borderId="6" xfId="1" applyNumberFormat="1" applyFont="1" applyFill="1" applyBorder="1" applyAlignment="1">
      <alignment horizontal="center" vertical="center" wrapText="1"/>
    </xf>
    <xf numFmtId="14" fontId="9" fillId="14" borderId="6" xfId="0" applyNumberFormat="1" applyFont="1" applyFill="1" applyBorder="1" applyAlignment="1">
      <alignment horizontal="center" vertical="center" wrapText="1"/>
    </xf>
    <xf numFmtId="0" fontId="9" fillId="15" borderId="1" xfId="0" applyFont="1" applyFill="1" applyBorder="1" applyAlignment="1">
      <alignment horizontal="center" vertical="center"/>
    </xf>
    <xf numFmtId="0" fontId="9" fillId="15" borderId="7" xfId="0" applyFont="1" applyFill="1" applyBorder="1" applyAlignment="1">
      <alignment horizontal="center" vertical="center"/>
    </xf>
    <xf numFmtId="0" fontId="9" fillId="15" borderId="1" xfId="0" applyFont="1" applyFill="1" applyBorder="1" applyAlignment="1">
      <alignment horizontal="center" vertical="center" wrapText="1"/>
    </xf>
    <xf numFmtId="4" fontId="9" fillId="15" borderId="7" xfId="0" applyNumberFormat="1" applyFont="1" applyFill="1" applyBorder="1" applyAlignment="1">
      <alignment horizontal="center" vertical="center" wrapText="1"/>
    </xf>
    <xf numFmtId="164" fontId="9" fillId="15" borderId="7" xfId="1" applyNumberFormat="1" applyFont="1" applyFill="1" applyBorder="1" applyAlignment="1">
      <alignment horizontal="center" vertical="center"/>
    </xf>
    <xf numFmtId="0" fontId="9" fillId="15" borderId="3"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9" fillId="15" borderId="6" xfId="0" applyFont="1" applyFill="1" applyBorder="1" applyAlignment="1">
      <alignment horizontal="center" vertical="center" wrapText="1"/>
    </xf>
    <xf numFmtId="164" fontId="9" fillId="15" borderId="6" xfId="1" applyNumberFormat="1" applyFont="1" applyFill="1" applyBorder="1" applyAlignment="1">
      <alignment horizontal="center" vertical="center" wrapText="1"/>
    </xf>
    <xf numFmtId="14" fontId="9" fillId="15" borderId="6" xfId="0" applyNumberFormat="1" applyFont="1" applyFill="1" applyBorder="1" applyAlignment="1">
      <alignment horizontal="center" vertical="center"/>
    </xf>
    <xf numFmtId="4" fontId="9" fillId="15" borderId="8" xfId="0" applyNumberFormat="1" applyFont="1" applyFill="1" applyBorder="1" applyAlignment="1">
      <alignment horizontal="center" vertical="center" wrapText="1"/>
    </xf>
    <xf numFmtId="0" fontId="9" fillId="15" borderId="8" xfId="0" applyFont="1" applyFill="1" applyBorder="1" applyAlignment="1">
      <alignment vertical="center"/>
    </xf>
    <xf numFmtId="164" fontId="9" fillId="15" borderId="8" xfId="1" applyNumberFormat="1" applyFont="1" applyFill="1" applyBorder="1" applyAlignment="1">
      <alignment horizontal="center" vertical="center"/>
    </xf>
    <xf numFmtId="0" fontId="16" fillId="16" borderId="1" xfId="0" applyFont="1" applyFill="1" applyBorder="1" applyAlignment="1">
      <alignment horizontal="center" vertical="center" wrapText="1"/>
    </xf>
    <xf numFmtId="4" fontId="9" fillId="15" borderId="3" xfId="0" applyNumberFormat="1" applyFont="1" applyFill="1" applyBorder="1" applyAlignment="1">
      <alignment horizontal="center" vertical="center" wrapText="1"/>
    </xf>
    <xf numFmtId="0" fontId="9" fillId="15" borderId="3" xfId="0" applyFont="1" applyFill="1" applyBorder="1" applyAlignment="1">
      <alignment vertical="center"/>
    </xf>
    <xf numFmtId="164" fontId="9" fillId="15" borderId="3" xfId="1" applyNumberFormat="1" applyFont="1" applyFill="1" applyBorder="1" applyAlignment="1">
      <alignment horizontal="center" vertical="center"/>
    </xf>
    <xf numFmtId="0" fontId="9" fillId="17" borderId="1" xfId="0" applyFont="1" applyFill="1" applyBorder="1" applyAlignment="1">
      <alignment horizontal="center" vertical="center"/>
    </xf>
    <xf numFmtId="0" fontId="9" fillId="17" borderId="7" xfId="0" applyFont="1" applyFill="1" applyBorder="1" applyAlignment="1">
      <alignment horizontal="center" vertical="center"/>
    </xf>
    <xf numFmtId="0" fontId="9" fillId="17" borderId="7" xfId="0" applyFont="1" applyFill="1" applyBorder="1" applyAlignment="1">
      <alignment horizontal="center" vertical="center" wrapText="1"/>
    </xf>
    <xf numFmtId="4" fontId="9" fillId="17" borderId="7" xfId="0" applyNumberFormat="1" applyFont="1" applyFill="1" applyBorder="1" applyAlignment="1">
      <alignment horizontal="center" vertical="center" wrapText="1"/>
    </xf>
    <xf numFmtId="0" fontId="9" fillId="17" borderId="1" xfId="0" applyFont="1" applyFill="1" applyBorder="1" applyAlignment="1">
      <alignment horizontal="center" vertical="center" wrapText="1"/>
    </xf>
    <xf numFmtId="164" fontId="9" fillId="17" borderId="1" xfId="1" applyNumberFormat="1" applyFont="1" applyFill="1" applyBorder="1" applyAlignment="1">
      <alignment horizontal="center" vertical="center"/>
    </xf>
    <xf numFmtId="0" fontId="9"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9" fillId="17" borderId="6" xfId="0" applyFont="1" applyFill="1" applyBorder="1" applyAlignment="1">
      <alignment horizontal="center" vertical="center" wrapText="1"/>
    </xf>
    <xf numFmtId="164" fontId="9" fillId="17" borderId="6" xfId="1" applyNumberFormat="1" applyFont="1" applyFill="1" applyBorder="1" applyAlignment="1">
      <alignment horizontal="center" vertical="center" wrapText="1"/>
    </xf>
    <xf numFmtId="14" fontId="9" fillId="17" borderId="6" xfId="0" applyNumberFormat="1" applyFont="1" applyFill="1" applyBorder="1" applyAlignment="1">
      <alignment horizontal="center" vertical="center"/>
    </xf>
    <xf numFmtId="164" fontId="9" fillId="17" borderId="5" xfId="1" applyNumberFormat="1" applyFont="1" applyFill="1" applyBorder="1" applyAlignment="1">
      <alignment horizontal="center" vertical="center" wrapText="1"/>
    </xf>
    <xf numFmtId="4" fontId="9" fillId="7" borderId="1" xfId="0" applyNumberFormat="1" applyFont="1" applyFill="1" applyBorder="1" applyAlignment="1">
      <alignment horizontal="center" vertical="center" wrapText="1"/>
    </xf>
    <xf numFmtId="164" fontId="9" fillId="7" borderId="1" xfId="1" applyNumberFormat="1" applyFont="1" applyFill="1" applyBorder="1" applyAlignment="1">
      <alignment horizontal="center" vertical="center" wrapText="1"/>
    </xf>
    <xf numFmtId="0" fontId="9" fillId="7" borderId="3" xfId="0" applyFont="1" applyFill="1" applyBorder="1" applyAlignment="1">
      <alignment horizontal="center" vertical="center" wrapText="1"/>
    </xf>
    <xf numFmtId="14" fontId="9" fillId="7" borderId="6"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11" fillId="7" borderId="6" xfId="0" applyFont="1" applyFill="1" applyBorder="1" applyAlignment="1">
      <alignment horizontal="center" vertical="center" wrapText="1"/>
    </xf>
    <xf numFmtId="164" fontId="11" fillId="7" borderId="6" xfId="1" applyNumberFormat="1" applyFont="1" applyFill="1" applyBorder="1" applyAlignment="1">
      <alignment horizontal="center" vertical="center" wrapText="1"/>
    </xf>
    <xf numFmtId="0" fontId="9" fillId="16" borderId="0" xfId="0" applyFont="1" applyFill="1" applyAlignment="1">
      <alignment horizontal="center" vertical="center" wrapText="1"/>
    </xf>
    <xf numFmtId="0" fontId="11" fillId="7" borderId="1" xfId="0" applyFont="1" applyFill="1" applyBorder="1" applyAlignment="1">
      <alignment horizontal="center" vertical="center" wrapText="1"/>
    </xf>
    <xf numFmtId="0" fontId="9" fillId="7" borderId="6" xfId="0" applyFont="1" applyFill="1" applyBorder="1" applyAlignment="1">
      <alignment horizontal="center" vertical="center" wrapText="1"/>
    </xf>
    <xf numFmtId="164" fontId="9" fillId="7" borderId="6" xfId="1" applyNumberFormat="1"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3" borderId="1" xfId="0" applyFont="1" applyFill="1" applyBorder="1" applyAlignment="1">
      <alignment horizontal="center" vertical="center"/>
    </xf>
    <xf numFmtId="0" fontId="9" fillId="12" borderId="1" xfId="0" applyFont="1" applyFill="1" applyBorder="1" applyAlignment="1">
      <alignment horizontal="center" vertical="center"/>
    </xf>
    <xf numFmtId="164" fontId="9" fillId="12" borderId="1" xfId="1" applyNumberFormat="1" applyFont="1" applyFill="1" applyBorder="1" applyAlignment="1">
      <alignment horizontal="center" vertical="center"/>
    </xf>
    <xf numFmtId="0" fontId="10" fillId="10" borderId="1" xfId="0" applyFont="1" applyFill="1" applyBorder="1" applyAlignment="1">
      <alignment horizontal="center" vertical="center" wrapText="1"/>
    </xf>
    <xf numFmtId="164" fontId="9" fillId="10" borderId="1" xfId="1"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9" fillId="14" borderId="1" xfId="0" applyFont="1" applyFill="1" applyBorder="1" applyAlignment="1">
      <alignment horizontal="center" vertical="center"/>
    </xf>
    <xf numFmtId="164" fontId="9" fillId="14" borderId="1" xfId="1" applyNumberFormat="1" applyFont="1" applyFill="1" applyBorder="1" applyAlignment="1">
      <alignment horizontal="center" vertical="center"/>
    </xf>
    <xf numFmtId="14" fontId="9" fillId="14"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164" fontId="11" fillId="3" borderId="1" xfId="1" applyNumberFormat="1" applyFont="1" applyFill="1" applyBorder="1" applyAlignment="1">
      <alignment horizontal="center" vertical="center"/>
    </xf>
    <xf numFmtId="0" fontId="9" fillId="3" borderId="3" xfId="0"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164" fontId="9" fillId="3" borderId="6" xfId="1"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164" fontId="9" fillId="3" borderId="1" xfId="1"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9" fillId="21" borderId="1" xfId="0" applyFont="1" applyFill="1" applyBorder="1" applyAlignment="1">
      <alignment horizontal="center" vertical="center"/>
    </xf>
    <xf numFmtId="4" fontId="9" fillId="0" borderId="1" xfId="0" applyNumberFormat="1" applyFont="1" applyBorder="1" applyAlignment="1">
      <alignment horizontal="center" vertical="center" wrapText="1"/>
    </xf>
    <xf numFmtId="10" fontId="9" fillId="21" borderId="1" xfId="1" applyNumberFormat="1" applyFont="1" applyFill="1" applyBorder="1" applyAlignment="1">
      <alignment horizontal="center" vertical="center"/>
    </xf>
    <xf numFmtId="164" fontId="12" fillId="0" borderId="1" xfId="1" applyNumberFormat="1" applyFont="1" applyBorder="1" applyAlignment="1">
      <alignment horizontal="center" vertical="center"/>
    </xf>
    <xf numFmtId="164" fontId="9" fillId="0" borderId="1" xfId="1" applyNumberFormat="1" applyFont="1" applyBorder="1" applyAlignment="1">
      <alignment horizontal="center" vertical="center"/>
    </xf>
    <xf numFmtId="14" fontId="9" fillId="21" borderId="1" xfId="0" applyNumberFormat="1" applyFont="1" applyFill="1" applyBorder="1" applyAlignment="1">
      <alignment horizontal="center" vertical="center" wrapText="1"/>
    </xf>
    <xf numFmtId="14" fontId="9" fillId="21" borderId="1" xfId="0" applyNumberFormat="1" applyFont="1" applyFill="1" applyBorder="1" applyAlignment="1">
      <alignment horizontal="center" vertical="center"/>
    </xf>
    <xf numFmtId="14" fontId="9" fillId="21" borderId="6" xfId="0" applyNumberFormat="1" applyFont="1" applyFill="1" applyBorder="1" applyAlignment="1">
      <alignment horizontal="center" vertical="center"/>
    </xf>
    <xf numFmtId="4" fontId="9" fillId="15" borderId="1" xfId="0" applyNumberFormat="1" applyFont="1" applyFill="1" applyBorder="1" applyAlignment="1">
      <alignment horizontal="center" vertical="center" wrapText="1"/>
    </xf>
    <xf numFmtId="164" fontId="9" fillId="15" borderId="1" xfId="1" applyNumberFormat="1" applyFont="1" applyFill="1" applyBorder="1" applyAlignment="1">
      <alignment horizontal="center" vertical="center"/>
    </xf>
    <xf numFmtId="14" fontId="9" fillId="15" borderId="1" xfId="0" applyNumberFormat="1" applyFont="1" applyFill="1" applyBorder="1" applyAlignment="1">
      <alignment horizontal="center" vertical="center"/>
    </xf>
    <xf numFmtId="164" fontId="9" fillId="15" borderId="1" xfId="1" applyNumberFormat="1" applyFont="1" applyFill="1" applyBorder="1" applyAlignment="1">
      <alignment horizontal="center" vertical="center" wrapText="1"/>
    </xf>
    <xf numFmtId="0" fontId="11" fillId="0" borderId="0" xfId="0" applyFont="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3" fontId="9" fillId="5" borderId="1" xfId="0" applyNumberFormat="1" applyFont="1" applyFill="1" applyBorder="1" applyAlignment="1">
      <alignment horizontal="center" vertical="center"/>
    </xf>
    <xf numFmtId="164" fontId="9" fillId="5" borderId="1" xfId="1" applyNumberFormat="1" applyFont="1" applyFill="1" applyBorder="1" applyAlignment="1">
      <alignment horizontal="center" vertical="center"/>
    </xf>
    <xf numFmtId="0" fontId="9" fillId="5" borderId="3" xfId="0"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14" fontId="9" fillId="5" borderId="1" xfId="0" applyNumberFormat="1" applyFont="1" applyFill="1" applyBorder="1" applyAlignment="1">
      <alignment horizontal="center" vertical="center"/>
    </xf>
    <xf numFmtId="14" fontId="9" fillId="5" borderId="6" xfId="0" applyNumberFormat="1" applyFont="1" applyFill="1" applyBorder="1" applyAlignment="1">
      <alignment horizontal="center" vertical="center"/>
    </xf>
    <xf numFmtId="14" fontId="10" fillId="5" borderId="6" xfId="0" applyNumberFormat="1" applyFont="1" applyFill="1" applyBorder="1" applyAlignment="1">
      <alignment horizontal="center" vertical="center"/>
    </xf>
    <xf numFmtId="9" fontId="9" fillId="5" borderId="3" xfId="0" applyNumberFormat="1" applyFont="1" applyFill="1" applyBorder="1" applyAlignment="1">
      <alignment horizontal="center" vertical="center" wrapText="1"/>
    </xf>
    <xf numFmtId="9" fontId="9" fillId="5" borderId="1" xfId="0" applyNumberFormat="1" applyFont="1" applyFill="1" applyBorder="1" applyAlignment="1">
      <alignment horizontal="center" vertical="center" wrapText="1"/>
    </xf>
    <xf numFmtId="164" fontId="9" fillId="12" borderId="6" xfId="1" applyNumberFormat="1" applyFont="1" applyFill="1" applyBorder="1" applyAlignment="1">
      <alignment horizontal="center" vertical="center"/>
    </xf>
    <xf numFmtId="10" fontId="9" fillId="0" borderId="0" xfId="1" applyNumberFormat="1" applyFont="1" applyAlignment="1">
      <alignment horizontal="center" vertical="center" wrapText="1"/>
    </xf>
    <xf numFmtId="10" fontId="11" fillId="0" borderId="1" xfId="1" applyNumberFormat="1" applyFont="1" applyBorder="1" applyAlignment="1">
      <alignment horizontal="center" vertical="center" wrapText="1"/>
    </xf>
    <xf numFmtId="10" fontId="9" fillId="12" borderId="6" xfId="1" applyNumberFormat="1" applyFont="1" applyFill="1" applyBorder="1" applyAlignment="1">
      <alignment horizontal="center" vertical="center"/>
    </xf>
    <xf numFmtId="164" fontId="9" fillId="5" borderId="7" xfId="1" applyNumberFormat="1" applyFont="1" applyFill="1" applyBorder="1" applyAlignment="1">
      <alignment horizontal="center" vertical="center"/>
    </xf>
    <xf numFmtId="0" fontId="9" fillId="5" borderId="7" xfId="0" applyFont="1" applyFill="1" applyBorder="1" applyAlignment="1">
      <alignment horizontal="center" vertical="center" wrapText="1"/>
    </xf>
    <xf numFmtId="1" fontId="9" fillId="5" borderId="3" xfId="0" applyNumberFormat="1"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9" fontId="9" fillId="0" borderId="1" xfId="1" applyFont="1" applyFill="1" applyBorder="1" applyAlignment="1">
      <alignment horizontal="center" vertical="center"/>
    </xf>
    <xf numFmtId="9" fontId="9" fillId="0" borderId="1" xfId="0" applyNumberFormat="1" applyFont="1" applyBorder="1" applyAlignment="1">
      <alignment horizontal="center" vertical="center"/>
    </xf>
    <xf numFmtId="164" fontId="9" fillId="0" borderId="1" xfId="1" applyNumberFormat="1" applyFont="1" applyFill="1" applyBorder="1" applyAlignment="1">
      <alignment horizontal="center" vertical="center"/>
    </xf>
    <xf numFmtId="9" fontId="9" fillId="10"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xf>
    <xf numFmtId="14" fontId="9" fillId="0" borderId="6" xfId="0" applyNumberFormat="1" applyFont="1" applyBorder="1" applyAlignment="1">
      <alignment horizontal="center" vertical="center"/>
    </xf>
    <xf numFmtId="9" fontId="9" fillId="12" borderId="6" xfId="1" applyFont="1" applyFill="1" applyBorder="1" applyAlignment="1">
      <alignment horizontal="center" vertical="center"/>
    </xf>
    <xf numFmtId="9" fontId="9" fillId="0" borderId="1" xfId="1" applyFont="1" applyBorder="1" applyAlignment="1">
      <alignment horizontal="center" vertical="center"/>
    </xf>
    <xf numFmtId="9" fontId="11" fillId="0" borderId="1" xfId="0" applyNumberFormat="1" applyFont="1" applyBorder="1" applyAlignment="1">
      <alignment horizontal="center" vertical="center" wrapText="1"/>
    </xf>
    <xf numFmtId="0" fontId="9" fillId="22" borderId="1" xfId="0" applyFont="1" applyFill="1" applyBorder="1" applyAlignment="1">
      <alignment horizontal="center" vertical="center" wrapText="1"/>
    </xf>
    <xf numFmtId="4" fontId="9" fillId="22" borderId="1" xfId="0" applyNumberFormat="1" applyFont="1" applyFill="1" applyBorder="1" applyAlignment="1">
      <alignment horizontal="center" vertical="center" wrapText="1"/>
    </xf>
    <xf numFmtId="0" fontId="9" fillId="22" borderId="1" xfId="0" applyFont="1" applyFill="1" applyBorder="1" applyAlignment="1">
      <alignment horizontal="center" vertical="center"/>
    </xf>
    <xf numFmtId="164" fontId="9" fillId="22" borderId="1" xfId="1" applyNumberFormat="1" applyFont="1" applyFill="1" applyBorder="1" applyAlignment="1">
      <alignment horizontal="center" vertical="center"/>
    </xf>
    <xf numFmtId="164" fontId="9" fillId="22" borderId="1" xfId="1" applyNumberFormat="1" applyFont="1" applyFill="1" applyBorder="1" applyAlignment="1">
      <alignment horizontal="center" vertical="center" wrapText="1"/>
    </xf>
    <xf numFmtId="14" fontId="9" fillId="22" borderId="1" xfId="0" applyNumberFormat="1" applyFont="1" applyFill="1" applyBorder="1" applyAlignment="1">
      <alignment horizontal="center" vertical="center" wrapText="1"/>
    </xf>
    <xf numFmtId="14" fontId="9" fillId="22" borderId="6" xfId="0" applyNumberFormat="1" applyFont="1" applyFill="1" applyBorder="1" applyAlignment="1">
      <alignment horizontal="center" vertical="center" wrapText="1"/>
    </xf>
    <xf numFmtId="0" fontId="9" fillId="22" borderId="3" xfId="0" applyFont="1" applyFill="1" applyBorder="1" applyAlignment="1">
      <alignment horizontal="center" vertical="center" wrapText="1"/>
    </xf>
    <xf numFmtId="4" fontId="9" fillId="9" borderId="1" xfId="0" applyNumberFormat="1" applyFont="1" applyFill="1" applyBorder="1" applyAlignment="1">
      <alignment horizontal="center" vertical="center" wrapText="1"/>
    </xf>
    <xf numFmtId="0" fontId="9" fillId="9" borderId="1" xfId="0" applyFont="1" applyFill="1" applyBorder="1" applyAlignment="1">
      <alignment horizontal="center" vertical="center"/>
    </xf>
    <xf numFmtId="164" fontId="9" fillId="9" borderId="1" xfId="1" applyNumberFormat="1" applyFont="1" applyFill="1" applyBorder="1" applyAlignment="1">
      <alignment horizontal="center" vertical="center" wrapText="1"/>
    </xf>
    <xf numFmtId="14" fontId="9" fillId="9" borderId="1" xfId="0" applyNumberFormat="1" applyFont="1" applyFill="1" applyBorder="1" applyAlignment="1">
      <alignment horizontal="center" vertical="center"/>
    </xf>
    <xf numFmtId="14" fontId="9" fillId="9" borderId="6" xfId="0" applyNumberFormat="1" applyFont="1" applyFill="1" applyBorder="1" applyAlignment="1">
      <alignment horizontal="center" vertical="center"/>
    </xf>
    <xf numFmtId="164" fontId="9" fillId="9" borderId="1" xfId="1" applyNumberFormat="1" applyFont="1" applyFill="1" applyBorder="1" applyAlignment="1">
      <alignment horizontal="center" vertical="center"/>
    </xf>
    <xf numFmtId="0" fontId="9" fillId="21"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4" fontId="11" fillId="21" borderId="1" xfId="0" applyNumberFormat="1"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7" xfId="0" applyFont="1" applyFill="1" applyBorder="1" applyAlignment="1">
      <alignment horizontal="center" vertical="center" wrapText="1"/>
    </xf>
    <xf numFmtId="4" fontId="11" fillId="11" borderId="7" xfId="0" applyNumberFormat="1" applyFont="1" applyFill="1" applyBorder="1" applyAlignment="1">
      <alignment horizontal="center" vertical="center" wrapText="1"/>
    </xf>
    <xf numFmtId="0" fontId="9" fillId="11" borderId="6" xfId="0" applyFont="1" applyFill="1" applyBorder="1" applyAlignment="1">
      <alignment horizontal="center" vertical="center" wrapText="1"/>
    </xf>
    <xf numFmtId="164" fontId="9" fillId="11" borderId="6" xfId="1" applyNumberFormat="1" applyFont="1" applyFill="1" applyBorder="1" applyAlignment="1">
      <alignment horizontal="center" vertical="center" wrapText="1"/>
    </xf>
    <xf numFmtId="14" fontId="9" fillId="11" borderId="6" xfId="0" applyNumberFormat="1" applyFont="1" applyFill="1" applyBorder="1" applyAlignment="1">
      <alignment horizontal="center" vertical="center"/>
    </xf>
    <xf numFmtId="0" fontId="2" fillId="0" borderId="6" xfId="3" applyBorder="1" applyAlignment="1">
      <alignment horizontal="center" vertical="center" wrapText="1"/>
    </xf>
    <xf numFmtId="0" fontId="19" fillId="0" borderId="1" xfId="3" applyFont="1" applyBorder="1" applyAlignment="1">
      <alignment horizontal="center" vertical="center" wrapText="1"/>
    </xf>
    <xf numFmtId="0" fontId="9" fillId="0" borderId="6" xfId="0" applyFont="1" applyBorder="1" applyAlignment="1">
      <alignment horizontal="center" vertical="center" wrapText="1"/>
    </xf>
    <xf numFmtId="9" fontId="9" fillId="11" borderId="1" xfId="0" applyNumberFormat="1" applyFont="1" applyFill="1" applyBorder="1" applyAlignment="1">
      <alignment horizontal="center" vertical="center" wrapText="1"/>
    </xf>
    <xf numFmtId="9" fontId="9" fillId="0" borderId="0" xfId="1" applyFont="1" applyAlignment="1">
      <alignment horizontal="center" vertical="center" wrapText="1"/>
    </xf>
    <xf numFmtId="0" fontId="2" fillId="16" borderId="6" xfId="2" applyFill="1" applyBorder="1" applyAlignment="1">
      <alignment horizontal="center" vertical="center" wrapText="1"/>
    </xf>
    <xf numFmtId="9" fontId="11" fillId="0" borderId="1" xfId="1" applyFont="1" applyBorder="1" applyAlignment="1">
      <alignment horizontal="center" vertical="center" wrapText="1"/>
    </xf>
    <xf numFmtId="0" fontId="19" fillId="0" borderId="1" xfId="2" applyFont="1" applyBorder="1" applyAlignment="1">
      <alignment horizontal="center" vertical="center" wrapText="1"/>
    </xf>
    <xf numFmtId="0" fontId="2" fillId="0" borderId="1" xfId="2" applyBorder="1" applyAlignment="1">
      <alignment horizontal="center" vertical="center" wrapText="1"/>
    </xf>
    <xf numFmtId="0" fontId="11" fillId="16" borderId="1" xfId="0" applyFont="1" applyFill="1" applyBorder="1" applyAlignment="1">
      <alignment horizontal="center" vertical="center" wrapText="1"/>
    </xf>
    <xf numFmtId="164" fontId="9" fillId="0" borderId="1" xfId="1" applyNumberFormat="1" applyFont="1" applyBorder="1" applyAlignment="1">
      <alignment horizontal="center" vertical="center" wrapText="1"/>
    </xf>
    <xf numFmtId="0" fontId="11" fillId="23" borderId="1" xfId="0" applyFont="1" applyFill="1" applyBorder="1" applyAlignment="1">
      <alignment horizontal="center" vertical="center" wrapText="1"/>
    </xf>
    <xf numFmtId="4" fontId="11" fillId="23" borderId="1" xfId="0" applyNumberFormat="1" applyFont="1" applyFill="1" applyBorder="1" applyAlignment="1">
      <alignment horizontal="center" vertical="center" wrapText="1"/>
    </xf>
    <xf numFmtId="0" fontId="11" fillId="23" borderId="1" xfId="0" applyFont="1" applyFill="1" applyBorder="1" applyAlignment="1">
      <alignment horizontal="center" vertical="center"/>
    </xf>
    <xf numFmtId="164" fontId="11" fillId="23" borderId="1" xfId="1" applyNumberFormat="1" applyFont="1" applyFill="1" applyBorder="1" applyAlignment="1">
      <alignment horizontal="center" vertical="center"/>
    </xf>
    <xf numFmtId="0" fontId="11" fillId="23" borderId="6" xfId="0" applyFont="1" applyFill="1" applyBorder="1" applyAlignment="1">
      <alignment horizontal="center" vertical="center" wrapText="1"/>
    </xf>
    <xf numFmtId="164" fontId="11" fillId="23" borderId="6" xfId="1" applyNumberFormat="1" applyFont="1" applyFill="1" applyBorder="1" applyAlignment="1">
      <alignment horizontal="center" vertical="center" wrapText="1"/>
    </xf>
    <xf numFmtId="14" fontId="11" fillId="23" borderId="6" xfId="0" applyNumberFormat="1" applyFont="1" applyFill="1" applyBorder="1" applyAlignment="1">
      <alignment horizontal="center" vertical="center"/>
    </xf>
    <xf numFmtId="0" fontId="11" fillId="10" borderId="6" xfId="0" applyFont="1" applyFill="1" applyBorder="1" applyAlignment="1">
      <alignment horizontal="center" vertical="center" wrapText="1"/>
    </xf>
    <xf numFmtId="164" fontId="11" fillId="10" borderId="6" xfId="1" applyNumberFormat="1" applyFont="1" applyFill="1" applyBorder="1" applyAlignment="1">
      <alignment horizontal="center" vertical="center" wrapText="1"/>
    </xf>
    <xf numFmtId="4" fontId="11" fillId="10" borderId="1" xfId="0" applyNumberFormat="1" applyFont="1" applyFill="1" applyBorder="1" applyAlignment="1">
      <alignment horizontal="center" vertical="center" wrapText="1"/>
    </xf>
    <xf numFmtId="0" fontId="11" fillId="10" borderId="1" xfId="0" applyFont="1" applyFill="1" applyBorder="1" applyAlignment="1">
      <alignment horizontal="center" vertical="center"/>
    </xf>
    <xf numFmtId="164" fontId="11" fillId="10" borderId="1" xfId="1" applyNumberFormat="1" applyFont="1" applyFill="1" applyBorder="1" applyAlignment="1">
      <alignment horizontal="center" vertical="center"/>
    </xf>
    <xf numFmtId="14" fontId="11" fillId="10" borderId="6" xfId="0" applyNumberFormat="1" applyFont="1" applyFill="1" applyBorder="1" applyAlignment="1">
      <alignment horizontal="center" vertical="center"/>
    </xf>
    <xf numFmtId="0" fontId="11" fillId="19" borderId="1" xfId="0" applyFont="1" applyFill="1" applyBorder="1" applyAlignment="1">
      <alignment horizontal="center" vertical="center" wrapText="1"/>
    </xf>
    <xf numFmtId="0" fontId="11" fillId="19" borderId="6" xfId="0" applyFont="1" applyFill="1" applyBorder="1" applyAlignment="1">
      <alignment horizontal="center" vertical="center" wrapText="1"/>
    </xf>
    <xf numFmtId="164" fontId="11" fillId="19" borderId="6" xfId="1" applyNumberFormat="1" applyFont="1" applyFill="1" applyBorder="1" applyAlignment="1">
      <alignment horizontal="center" vertical="center" wrapText="1"/>
    </xf>
    <xf numFmtId="4" fontId="11" fillId="0" borderId="1" xfId="0" applyNumberFormat="1" applyFont="1" applyBorder="1" applyAlignment="1">
      <alignment horizontal="center" vertical="center" wrapText="1"/>
    </xf>
    <xf numFmtId="9" fontId="11" fillId="10" borderId="1" xfId="0" applyNumberFormat="1" applyFont="1" applyFill="1" applyBorder="1" applyAlignment="1">
      <alignment horizontal="center" vertical="center" wrapText="1"/>
    </xf>
    <xf numFmtId="14" fontId="11" fillId="0" borderId="6" xfId="0" applyNumberFormat="1" applyFont="1" applyBorder="1" applyAlignment="1">
      <alignment horizontal="center" vertical="center"/>
    </xf>
    <xf numFmtId="164" fontId="9" fillId="0" borderId="3" xfId="1" applyNumberFormat="1" applyFont="1" applyBorder="1" applyAlignment="1">
      <alignment horizontal="center" vertical="center"/>
    </xf>
    <xf numFmtId="0" fontId="11" fillId="0" borderId="3" xfId="0" applyFont="1" applyBorder="1" applyAlignment="1">
      <alignment horizontal="center" vertical="center" wrapText="1"/>
    </xf>
    <xf numFmtId="2" fontId="9" fillId="12" borderId="6" xfId="1" applyNumberFormat="1" applyFont="1" applyFill="1" applyBorder="1" applyAlignment="1">
      <alignment horizontal="center" vertical="center"/>
    </xf>
    <xf numFmtId="0" fontId="9" fillId="0" borderId="3" xfId="0" applyFont="1" applyBorder="1" applyAlignment="1">
      <alignment horizontal="center" vertical="center" wrapText="1"/>
    </xf>
    <xf numFmtId="164" fontId="9" fillId="0" borderId="1" xfId="1" applyNumberFormat="1" applyFont="1" applyFill="1" applyBorder="1" applyAlignment="1">
      <alignment horizontal="center" vertical="center" wrapText="1"/>
    </xf>
    <xf numFmtId="0" fontId="9" fillId="0" borderId="6" xfId="0" applyFont="1" applyBorder="1" applyAlignment="1">
      <alignment horizontal="center" vertical="center"/>
    </xf>
    <xf numFmtId="0" fontId="9" fillId="24" borderId="1" xfId="0" applyFont="1" applyFill="1" applyBorder="1" applyAlignment="1">
      <alignment horizontal="center" vertical="center"/>
    </xf>
    <xf numFmtId="9" fontId="9" fillId="21" borderId="1" xfId="0" applyNumberFormat="1" applyFont="1" applyFill="1" applyBorder="1" applyAlignment="1">
      <alignment horizontal="center" vertical="center"/>
    </xf>
    <xf numFmtId="164" fontId="9" fillId="21" borderId="1" xfId="1" applyNumberFormat="1" applyFont="1" applyFill="1" applyBorder="1" applyAlignment="1">
      <alignment horizontal="center" vertical="center"/>
    </xf>
    <xf numFmtId="9" fontId="9" fillId="0" borderId="3" xfId="0" applyNumberFormat="1" applyFont="1" applyBorder="1" applyAlignment="1">
      <alignment horizontal="center" vertical="center" wrapText="1"/>
    </xf>
    <xf numFmtId="0" fontId="10" fillId="21" borderId="1" xfId="0" applyFont="1" applyFill="1" applyBorder="1" applyAlignment="1">
      <alignment horizontal="center" vertical="center" wrapText="1"/>
    </xf>
    <xf numFmtId="164" fontId="9" fillId="0" borderId="6" xfId="1" applyNumberFormat="1" applyFont="1" applyBorder="1" applyAlignment="1">
      <alignment horizontal="center" vertical="center" wrapText="1"/>
    </xf>
    <xf numFmtId="4" fontId="9" fillId="21" borderId="1" xfId="0" applyNumberFormat="1" applyFont="1" applyFill="1" applyBorder="1" applyAlignment="1">
      <alignment horizontal="center" vertical="center" wrapText="1"/>
    </xf>
    <xf numFmtId="0" fontId="9" fillId="21" borderId="3" xfId="0" applyFont="1" applyFill="1" applyBorder="1" applyAlignment="1">
      <alignment horizontal="center" vertical="center" wrapText="1"/>
    </xf>
    <xf numFmtId="0" fontId="9" fillId="21" borderId="6" xfId="0" applyFont="1" applyFill="1" applyBorder="1" applyAlignment="1">
      <alignment horizontal="center" vertical="center" wrapText="1"/>
    </xf>
    <xf numFmtId="164" fontId="9" fillId="21" borderId="6" xfId="1" applyNumberFormat="1" applyFont="1" applyFill="1" applyBorder="1" applyAlignment="1">
      <alignment horizontal="center" vertical="center" wrapText="1"/>
    </xf>
    <xf numFmtId="164" fontId="9" fillId="21" borderId="1" xfId="1" applyNumberFormat="1" applyFont="1" applyFill="1" applyBorder="1" applyAlignment="1">
      <alignment horizontal="center" vertical="center" wrapText="1"/>
    </xf>
    <xf numFmtId="164" fontId="11" fillId="21" borderId="1" xfId="1" applyNumberFormat="1" applyFont="1" applyFill="1" applyBorder="1" applyAlignment="1">
      <alignment horizontal="center" vertical="center" wrapText="1"/>
    </xf>
    <xf numFmtId="10" fontId="9" fillId="21" borderId="1" xfId="0" applyNumberFormat="1" applyFont="1" applyFill="1" applyBorder="1" applyAlignment="1">
      <alignment horizontal="center" vertical="center"/>
    </xf>
    <xf numFmtId="164" fontId="9" fillId="21" borderId="1" xfId="0" applyNumberFormat="1" applyFont="1" applyFill="1" applyBorder="1" applyAlignment="1">
      <alignment horizontal="center" vertical="center"/>
    </xf>
    <xf numFmtId="9" fontId="9" fillId="21" borderId="3" xfId="0" applyNumberFormat="1" applyFont="1" applyFill="1" applyBorder="1" applyAlignment="1">
      <alignment horizontal="center" vertical="center" wrapText="1"/>
    </xf>
    <xf numFmtId="0" fontId="9" fillId="25" borderId="1" xfId="0" applyFont="1" applyFill="1" applyBorder="1" applyAlignment="1">
      <alignment horizontal="center" vertical="center" wrapText="1"/>
    </xf>
    <xf numFmtId="0" fontId="9" fillId="0" borderId="4" xfId="0" applyFont="1" applyBorder="1" applyAlignment="1">
      <alignment horizontal="center" vertical="center"/>
    </xf>
    <xf numFmtId="9" fontId="11" fillId="21" borderId="1" xfId="0" applyNumberFormat="1" applyFont="1" applyFill="1" applyBorder="1" applyAlignment="1">
      <alignment horizontal="center" vertical="center" wrapText="1"/>
    </xf>
    <xf numFmtId="9" fontId="9" fillId="21" borderId="1" xfId="0" applyNumberFormat="1" applyFont="1" applyFill="1" applyBorder="1" applyAlignment="1">
      <alignment horizontal="center" vertical="center" wrapText="1"/>
    </xf>
    <xf numFmtId="1" fontId="9" fillId="21" borderId="1" xfId="0" applyNumberFormat="1" applyFont="1" applyFill="1" applyBorder="1" applyAlignment="1">
      <alignment horizontal="center" vertical="center" wrapText="1"/>
    </xf>
    <xf numFmtId="9" fontId="9" fillId="21" borderId="1" xfId="1" applyFont="1" applyFill="1" applyBorder="1" applyAlignment="1">
      <alignment horizontal="center" vertical="center"/>
    </xf>
    <xf numFmtId="9" fontId="11" fillId="11" borderId="3" xfId="1" applyFont="1" applyFill="1" applyBorder="1" applyAlignment="1">
      <alignment horizontal="center" vertical="center" wrapText="1"/>
    </xf>
    <xf numFmtId="49" fontId="9" fillId="0" borderId="1" xfId="4" applyFont="1" applyFill="1" applyBorder="1" applyAlignment="1">
      <alignment horizontal="center" vertical="center" wrapText="1"/>
    </xf>
    <xf numFmtId="0" fontId="9" fillId="26" borderId="1" xfId="0" applyFont="1" applyFill="1" applyBorder="1" applyAlignment="1">
      <alignment horizontal="center" vertical="center" wrapText="1"/>
    </xf>
    <xf numFmtId="4" fontId="9" fillId="26" borderId="1" xfId="0" applyNumberFormat="1" applyFont="1" applyFill="1" applyBorder="1" applyAlignment="1">
      <alignment horizontal="center" vertical="center" wrapText="1"/>
    </xf>
    <xf numFmtId="1" fontId="9" fillId="10" borderId="1" xfId="0" applyNumberFormat="1" applyFont="1" applyFill="1" applyBorder="1" applyAlignment="1">
      <alignment horizontal="center" vertical="center" wrapText="1"/>
    </xf>
    <xf numFmtId="0" fontId="9" fillId="21" borderId="6" xfId="0" applyFont="1" applyFill="1" applyBorder="1" applyAlignment="1">
      <alignment horizontal="center" vertical="center"/>
    </xf>
    <xf numFmtId="0" fontId="9" fillId="27" borderId="1" xfId="0" applyFont="1" applyFill="1" applyBorder="1" applyAlignment="1">
      <alignment horizontal="center" vertical="center" wrapText="1"/>
    </xf>
    <xf numFmtId="4" fontId="9" fillId="27" borderId="1" xfId="0" applyNumberFormat="1" applyFont="1" applyFill="1" applyBorder="1" applyAlignment="1">
      <alignment horizontal="center" vertical="center" wrapText="1"/>
    </xf>
    <xf numFmtId="9" fontId="9" fillId="7" borderId="1" xfId="0" applyNumberFormat="1" applyFont="1" applyFill="1" applyBorder="1" applyAlignment="1">
      <alignment horizontal="center" vertical="center" wrapText="1"/>
    </xf>
    <xf numFmtId="4" fontId="9" fillId="27" borderId="7" xfId="0" applyNumberFormat="1" applyFont="1" applyFill="1" applyBorder="1" applyAlignment="1">
      <alignment horizontal="center" vertical="center" wrapText="1"/>
    </xf>
    <xf numFmtId="0" fontId="9" fillId="21" borderId="7" xfId="0" applyFont="1" applyFill="1" applyBorder="1" applyAlignment="1">
      <alignment horizontal="center" vertical="center"/>
    </xf>
    <xf numFmtId="164" fontId="9" fillId="21" borderId="7" xfId="1" applyNumberFormat="1" applyFont="1" applyFill="1" applyBorder="1" applyAlignment="1">
      <alignment horizontal="center" vertical="center"/>
    </xf>
    <xf numFmtId="0" fontId="9" fillId="21" borderId="7" xfId="0" applyFont="1" applyFill="1" applyBorder="1" applyAlignment="1">
      <alignment horizontal="center" vertical="center" wrapText="1"/>
    </xf>
    <xf numFmtId="0" fontId="9" fillId="21" borderId="8" xfId="0" applyFont="1" applyFill="1" applyBorder="1" applyAlignment="1">
      <alignment horizontal="center" vertical="center" wrapText="1"/>
    </xf>
    <xf numFmtId="164" fontId="9" fillId="21" borderId="7" xfId="1" applyNumberFormat="1" applyFont="1" applyFill="1" applyBorder="1" applyAlignment="1">
      <alignment horizontal="center" vertical="center" wrapText="1"/>
    </xf>
    <xf numFmtId="14" fontId="9" fillId="21" borderId="7" xfId="0" applyNumberFormat="1" applyFont="1" applyFill="1" applyBorder="1" applyAlignment="1">
      <alignment horizontal="center" vertical="center"/>
    </xf>
    <xf numFmtId="14" fontId="9" fillId="21" borderId="9" xfId="0" applyNumberFormat="1" applyFont="1" applyFill="1" applyBorder="1" applyAlignment="1">
      <alignment horizontal="center" vertical="center"/>
    </xf>
    <xf numFmtId="9" fontId="9"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4" fontId="9" fillId="0" borderId="7" xfId="0" applyNumberFormat="1" applyFont="1" applyBorder="1" applyAlignment="1">
      <alignment horizontal="center" vertical="center" wrapText="1"/>
    </xf>
    <xf numFmtId="164" fontId="9" fillId="0" borderId="7" xfId="1" applyNumberFormat="1" applyFont="1" applyBorder="1" applyAlignment="1">
      <alignment horizontal="center" vertical="center"/>
    </xf>
    <xf numFmtId="164" fontId="9" fillId="0" borderId="7" xfId="1" applyNumberFormat="1" applyFont="1" applyBorder="1" applyAlignment="1">
      <alignment horizontal="center" vertical="center" wrapText="1"/>
    </xf>
    <xf numFmtId="14" fontId="9" fillId="0" borderId="7" xfId="0" applyNumberFormat="1" applyFont="1" applyBorder="1" applyAlignment="1">
      <alignment horizontal="center" vertical="center"/>
    </xf>
    <xf numFmtId="14" fontId="9" fillId="0" borderId="9" xfId="0" applyNumberFormat="1" applyFont="1" applyBorder="1" applyAlignment="1">
      <alignment horizontal="center" vertical="center"/>
    </xf>
    <xf numFmtId="0" fontId="12" fillId="0" borderId="0" xfId="0" applyFont="1" applyAlignment="1">
      <alignment horizontal="center" vertical="center" wrapText="1"/>
    </xf>
    <xf numFmtId="4" fontId="12" fillId="0" borderId="0" xfId="0" applyNumberFormat="1" applyFont="1" applyAlignment="1">
      <alignment horizontal="center" vertical="center" wrapText="1"/>
    </xf>
    <xf numFmtId="10" fontId="22" fillId="0" borderId="0" xfId="1" applyNumberFormat="1" applyFont="1" applyAlignment="1">
      <alignment horizontal="center" vertical="center"/>
    </xf>
    <xf numFmtId="10" fontId="8" fillId="0" borderId="0" xfId="1" applyNumberFormat="1" applyFont="1" applyAlignment="1">
      <alignment horizontal="center" vertical="center"/>
    </xf>
    <xf numFmtId="164" fontId="8" fillId="0" borderId="0" xfId="1" applyNumberFormat="1" applyFont="1" applyAlignment="1">
      <alignment horizontal="center" vertical="center" wrapText="1"/>
    </xf>
    <xf numFmtId="164" fontId="12" fillId="0" borderId="0" xfId="1" applyNumberFormat="1" applyFont="1" applyAlignment="1">
      <alignment horizontal="center" vertical="center" wrapText="1"/>
    </xf>
    <xf numFmtId="9" fontId="12" fillId="0" borderId="0" xfId="1" applyFont="1" applyAlignment="1">
      <alignment horizontal="center" vertical="center" wrapText="1"/>
    </xf>
    <xf numFmtId="9" fontId="12" fillId="0" borderId="0" xfId="1" applyFont="1" applyAlignment="1">
      <alignment horizontal="center" vertical="center"/>
    </xf>
    <xf numFmtId="9" fontId="26" fillId="28" borderId="12" xfId="5" applyNumberFormat="1" applyFont="1" applyFill="1" applyBorder="1" applyAlignment="1">
      <alignment horizontal="center" vertical="center" wrapText="1"/>
    </xf>
    <xf numFmtId="9" fontId="26" fillId="28" borderId="13" xfId="5" applyNumberFormat="1" applyFont="1" applyFill="1" applyBorder="1" applyAlignment="1">
      <alignment horizontal="center" vertical="center" wrapText="1"/>
    </xf>
    <xf numFmtId="9" fontId="26" fillId="0" borderId="0" xfId="5" applyNumberFormat="1" applyFont="1" applyAlignment="1">
      <alignment horizontal="center" vertical="center" wrapText="1"/>
    </xf>
    <xf numFmtId="0" fontId="28" fillId="0" borderId="0" xfId="6" applyFont="1"/>
    <xf numFmtId="9" fontId="26" fillId="28" borderId="14" xfId="5" applyNumberFormat="1" applyFont="1" applyFill="1" applyBorder="1" applyAlignment="1">
      <alignment horizontal="center" vertical="center" wrapText="1"/>
    </xf>
    <xf numFmtId="9" fontId="9" fillId="0" borderId="15" xfId="7" applyFont="1" applyBorder="1" applyAlignment="1">
      <alignment horizontal="center" vertical="center"/>
    </xf>
    <xf numFmtId="9" fontId="9" fillId="0" borderId="16" xfId="7" applyFont="1" applyBorder="1" applyAlignment="1">
      <alignment horizontal="center" vertical="center"/>
    </xf>
    <xf numFmtId="9" fontId="9" fillId="0" borderId="0" xfId="7" applyFont="1" applyBorder="1" applyAlignment="1">
      <alignment horizontal="center" vertical="center"/>
    </xf>
    <xf numFmtId="0" fontId="9" fillId="0" borderId="0" xfId="5" applyFont="1" applyAlignment="1">
      <alignment wrapText="1"/>
    </xf>
    <xf numFmtId="0" fontId="30" fillId="29" borderId="1" xfId="6" applyFont="1" applyFill="1" applyBorder="1" applyAlignment="1">
      <alignment horizontal="center" vertical="center" wrapText="1"/>
    </xf>
    <xf numFmtId="0" fontId="30" fillId="29" borderId="17" xfId="6" applyFont="1" applyFill="1" applyBorder="1" applyAlignment="1">
      <alignment horizontal="center" vertical="center" wrapText="1"/>
    </xf>
    <xf numFmtId="0" fontId="30" fillId="29" borderId="8" xfId="6" applyFont="1" applyFill="1" applyBorder="1" applyAlignment="1">
      <alignment horizontal="center" vertical="center" wrapText="1"/>
    </xf>
    <xf numFmtId="0" fontId="18" fillId="13" borderId="8" xfId="6" applyFont="1" applyFill="1" applyBorder="1" applyAlignment="1">
      <alignment horizontal="center" vertical="center" wrapText="1"/>
    </xf>
    <xf numFmtId="0" fontId="31" fillId="2" borderId="8" xfId="5" applyFont="1" applyFill="1" applyBorder="1" applyAlignment="1">
      <alignment horizontal="center" vertical="center" wrapText="1"/>
    </xf>
    <xf numFmtId="0" fontId="31" fillId="13" borderId="1" xfId="5" applyFont="1" applyFill="1" applyBorder="1" applyAlignment="1">
      <alignment horizontal="center" vertical="center" wrapText="1"/>
    </xf>
    <xf numFmtId="0" fontId="31" fillId="12" borderId="1" xfId="5" applyFont="1" applyFill="1" applyBorder="1" applyAlignment="1">
      <alignment horizontal="center" vertical="center" wrapText="1"/>
    </xf>
    <xf numFmtId="0" fontId="31" fillId="12" borderId="6" xfId="5" applyFont="1" applyFill="1" applyBorder="1" applyAlignment="1">
      <alignment horizontal="center" vertical="center" wrapText="1"/>
    </xf>
    <xf numFmtId="0" fontId="28" fillId="0" borderId="1" xfId="6" applyFont="1" applyBorder="1" applyAlignment="1">
      <alignment horizontal="center" vertical="center"/>
    </xf>
    <xf numFmtId="0" fontId="11" fillId="0" borderId="4" xfId="6" applyFont="1" applyBorder="1" applyAlignment="1">
      <alignment horizontal="justify" vertical="center" wrapText="1"/>
    </xf>
    <xf numFmtId="0" fontId="11" fillId="0" borderId="1" xfId="6" applyFont="1" applyBorder="1" applyAlignment="1">
      <alignment horizontal="justify" vertical="center" wrapText="1"/>
    </xf>
    <xf numFmtId="0" fontId="11" fillId="0" borderId="1" xfId="6" applyFont="1" applyBorder="1" applyAlignment="1">
      <alignment horizontal="center" vertical="center" wrapText="1"/>
    </xf>
    <xf numFmtId="0" fontId="18" fillId="18" borderId="1" xfId="6" applyFont="1" applyFill="1" applyBorder="1" applyAlignment="1">
      <alignment horizontal="center" vertical="center" wrapText="1"/>
    </xf>
    <xf numFmtId="9" fontId="11" fillId="2" borderId="1" xfId="8" applyFont="1" applyFill="1" applyBorder="1" applyAlignment="1">
      <alignment horizontal="center" vertical="center" wrapText="1"/>
    </xf>
    <xf numFmtId="1" fontId="9" fillId="0" borderId="1" xfId="5" applyNumberFormat="1" applyFont="1" applyBorder="1" applyAlignment="1">
      <alignment horizontal="center" vertical="center"/>
    </xf>
    <xf numFmtId="1" fontId="10" fillId="12" borderId="1" xfId="5" applyNumberFormat="1" applyFont="1" applyFill="1" applyBorder="1" applyAlignment="1">
      <alignment horizontal="center" vertical="center"/>
    </xf>
    <xf numFmtId="1" fontId="9" fillId="21" borderId="1" xfId="5" applyNumberFormat="1" applyFont="1" applyFill="1" applyBorder="1" applyAlignment="1">
      <alignment horizontal="center" vertical="center"/>
    </xf>
    <xf numFmtId="1" fontId="10" fillId="21" borderId="1" xfId="5" applyNumberFormat="1" applyFont="1" applyFill="1" applyBorder="1" applyAlignment="1">
      <alignment horizontal="center" vertical="center"/>
    </xf>
    <xf numFmtId="1" fontId="10" fillId="0" borderId="1" xfId="5" applyNumberFormat="1" applyFont="1" applyBorder="1" applyAlignment="1">
      <alignment horizontal="center" vertical="center"/>
    </xf>
    <xf numFmtId="3" fontId="18" fillId="18" borderId="1" xfId="6" applyNumberFormat="1" applyFont="1" applyFill="1" applyBorder="1" applyAlignment="1">
      <alignment horizontal="center" vertical="center" wrapText="1"/>
    </xf>
    <xf numFmtId="3" fontId="11" fillId="0" borderId="1" xfId="6" applyNumberFormat="1" applyFont="1" applyBorder="1" applyAlignment="1">
      <alignment horizontal="center" vertical="center" wrapText="1"/>
    </xf>
    <xf numFmtId="3" fontId="9" fillId="0" borderId="1" xfId="5" applyNumberFormat="1" applyFont="1" applyBorder="1" applyAlignment="1">
      <alignment horizontal="center" vertical="center"/>
    </xf>
    <xf numFmtId="3" fontId="10" fillId="12" borderId="1" xfId="5" applyNumberFormat="1" applyFont="1" applyFill="1" applyBorder="1" applyAlignment="1">
      <alignment horizontal="center" vertical="center"/>
    </xf>
    <xf numFmtId="3" fontId="9" fillId="21" borderId="1" xfId="5" applyNumberFormat="1" applyFont="1" applyFill="1" applyBorder="1" applyAlignment="1">
      <alignment horizontal="center" vertical="center"/>
    </xf>
    <xf numFmtId="3" fontId="10" fillId="0" borderId="1" xfId="5" applyNumberFormat="1" applyFont="1" applyBorder="1" applyAlignment="1">
      <alignment horizontal="center" vertical="center"/>
    </xf>
    <xf numFmtId="0" fontId="28" fillId="0" borderId="0" xfId="6" applyFont="1" applyAlignment="1">
      <alignment horizontal="center" vertical="center"/>
    </xf>
    <xf numFmtId="0" fontId="11" fillId="0" borderId="0" xfId="6" applyFont="1" applyAlignment="1">
      <alignment horizontal="justify" vertical="center" wrapText="1"/>
    </xf>
    <xf numFmtId="0" fontId="11" fillId="0" borderId="0" xfId="6" applyFont="1" applyAlignment="1">
      <alignment horizontal="center" vertical="center" wrapText="1"/>
    </xf>
    <xf numFmtId="3" fontId="11" fillId="0" borderId="0" xfId="6" applyNumberFormat="1" applyFont="1" applyAlignment="1">
      <alignment horizontal="center" vertical="center" wrapText="1"/>
    </xf>
    <xf numFmtId="9" fontId="11" fillId="0" borderId="0" xfId="8" applyFont="1" applyFill="1" applyBorder="1" applyAlignment="1">
      <alignment horizontal="center" vertical="center" wrapText="1"/>
    </xf>
    <xf numFmtId="3" fontId="9" fillId="0" borderId="0" xfId="5" applyNumberFormat="1" applyFont="1" applyAlignment="1">
      <alignment horizontal="center" vertical="center"/>
    </xf>
    <xf numFmtId="3" fontId="10" fillId="0" borderId="0" xfId="5" applyNumberFormat="1" applyFont="1" applyAlignment="1">
      <alignment horizontal="center" vertical="center"/>
    </xf>
    <xf numFmtId="0" fontId="32" fillId="21" borderId="19" xfId="6" applyFont="1" applyFill="1" applyBorder="1" applyAlignment="1">
      <alignment horizontal="center" vertical="center"/>
    </xf>
    <xf numFmtId="3" fontId="9" fillId="21" borderId="0" xfId="5" applyNumberFormat="1" applyFont="1" applyFill="1" applyAlignment="1">
      <alignment horizontal="center" vertical="center"/>
    </xf>
    <xf numFmtId="3" fontId="10" fillId="21" borderId="0" xfId="5" applyNumberFormat="1" applyFont="1" applyFill="1" applyAlignment="1">
      <alignment horizontal="center" vertical="center"/>
    </xf>
    <xf numFmtId="0" fontId="28" fillId="21" borderId="0" xfId="6" applyFont="1" applyFill="1"/>
    <xf numFmtId="0" fontId="11" fillId="7" borderId="1" xfId="6" applyFont="1" applyFill="1" applyBorder="1" applyAlignment="1">
      <alignment horizontal="center" vertical="center" wrapText="1"/>
    </xf>
    <xf numFmtId="1" fontId="11" fillId="0" borderId="1" xfId="6" applyNumberFormat="1" applyFont="1" applyBorder="1" applyAlignment="1">
      <alignment horizontal="center" vertical="center" wrapText="1"/>
    </xf>
    <xf numFmtId="1" fontId="11" fillId="0" borderId="1" xfId="6" applyNumberFormat="1" applyFont="1" applyBorder="1" applyAlignment="1">
      <alignment horizontal="center" vertical="center"/>
    </xf>
    <xf numFmtId="9" fontId="11" fillId="0" borderId="1" xfId="1" applyFont="1" applyBorder="1" applyAlignment="1">
      <alignment horizontal="center" vertical="center"/>
    </xf>
    <xf numFmtId="0" fontId="9" fillId="7" borderId="1" xfId="6" applyFont="1" applyFill="1" applyBorder="1" applyAlignment="1">
      <alignment horizontal="center" vertical="center" wrapText="1"/>
    </xf>
    <xf numFmtId="0" fontId="9" fillId="0" borderId="1" xfId="6" applyFont="1" applyBorder="1" applyAlignment="1">
      <alignment horizontal="center" vertical="center"/>
    </xf>
    <xf numFmtId="0" fontId="11" fillId="0" borderId="1" xfId="6" applyFont="1" applyBorder="1" applyAlignment="1">
      <alignment horizontal="center" vertical="center"/>
    </xf>
    <xf numFmtId="0" fontId="18" fillId="31" borderId="1" xfId="6" applyFont="1" applyFill="1" applyBorder="1" applyAlignment="1">
      <alignment horizontal="center" vertical="center" wrapText="1"/>
    </xf>
    <xf numFmtId="1" fontId="18" fillId="32" borderId="1" xfId="6" applyNumberFormat="1" applyFont="1" applyFill="1" applyBorder="1" applyAlignment="1">
      <alignment horizontal="center" vertical="center" wrapText="1"/>
    </xf>
    <xf numFmtId="1" fontId="18" fillId="33" borderId="1" xfId="6" applyNumberFormat="1" applyFont="1" applyFill="1" applyBorder="1" applyAlignment="1">
      <alignment horizontal="center" vertical="center" wrapText="1"/>
    </xf>
    <xf numFmtId="1" fontId="18" fillId="12" borderId="1" xfId="6" applyNumberFormat="1" applyFont="1" applyFill="1" applyBorder="1" applyAlignment="1">
      <alignment horizontal="center" vertical="center" wrapText="1"/>
    </xf>
    <xf numFmtId="9" fontId="18" fillId="2" borderId="1" xfId="1" applyFont="1" applyFill="1" applyBorder="1" applyAlignment="1">
      <alignment horizontal="center" vertical="center"/>
    </xf>
    <xf numFmtId="0" fontId="33" fillId="0" borderId="0" xfId="6" applyFont="1"/>
    <xf numFmtId="1" fontId="18" fillId="0" borderId="0" xfId="6" applyNumberFormat="1" applyFont="1" applyAlignment="1">
      <alignment horizontal="center" wrapText="1"/>
    </xf>
    <xf numFmtId="1" fontId="11" fillId="7" borderId="1" xfId="6" applyNumberFormat="1" applyFont="1" applyFill="1" applyBorder="1" applyAlignment="1">
      <alignment horizontal="center" vertical="center" wrapText="1"/>
    </xf>
    <xf numFmtId="1" fontId="11" fillId="0" borderId="1" xfId="8" applyNumberFormat="1" applyFont="1" applyFill="1" applyBorder="1" applyAlignment="1">
      <alignment horizontal="center" vertical="center" wrapText="1"/>
    </xf>
    <xf numFmtId="1" fontId="28" fillId="0" borderId="1" xfId="6" applyNumberFormat="1" applyFont="1" applyBorder="1" applyAlignment="1">
      <alignment horizontal="center" vertical="center"/>
    </xf>
    <xf numFmtId="9" fontId="28" fillId="0" borderId="1" xfId="1" applyFont="1" applyBorder="1" applyAlignment="1">
      <alignment horizontal="center" vertical="center"/>
    </xf>
    <xf numFmtId="1" fontId="9" fillId="7" borderId="1" xfId="6" applyNumberFormat="1" applyFont="1" applyFill="1" applyBorder="1" applyAlignment="1">
      <alignment horizontal="center" vertical="center" wrapText="1"/>
    </xf>
    <xf numFmtId="1" fontId="9" fillId="0" borderId="1" xfId="6" applyNumberFormat="1" applyFont="1" applyBorder="1" applyAlignment="1">
      <alignment horizontal="center" vertical="center" wrapText="1"/>
    </xf>
    <xf numFmtId="9" fontId="33" fillId="2" borderId="1" xfId="1" applyFont="1" applyFill="1" applyBorder="1" applyAlignment="1">
      <alignment horizontal="center" vertical="center"/>
    </xf>
    <xf numFmtId="0" fontId="33" fillId="0" borderId="0" xfId="6" applyFont="1" applyAlignment="1">
      <alignment horizontal="center" vertical="center"/>
    </xf>
    <xf numFmtId="0" fontId="11" fillId="7" borderId="3" xfId="6" applyFont="1" applyFill="1" applyBorder="1" applyAlignment="1">
      <alignment horizontal="justify" vertical="center" wrapText="1"/>
    </xf>
    <xf numFmtId="3" fontId="11" fillId="0" borderId="3" xfId="6" applyNumberFormat="1" applyFont="1" applyBorder="1" applyAlignment="1">
      <alignment horizontal="center" vertical="center" wrapText="1"/>
    </xf>
    <xf numFmtId="3" fontId="28" fillId="0" borderId="3" xfId="8" applyNumberFormat="1" applyFont="1" applyBorder="1" applyAlignment="1">
      <alignment horizontal="center" vertical="center"/>
    </xf>
    <xf numFmtId="9" fontId="28" fillId="0" borderId="3" xfId="1" applyFont="1" applyBorder="1" applyAlignment="1">
      <alignment horizontal="center" vertical="center"/>
    </xf>
    <xf numFmtId="0" fontId="11" fillId="7" borderId="1" xfId="6" applyFont="1" applyFill="1" applyBorder="1" applyAlignment="1">
      <alignment horizontal="justify" vertical="center" wrapText="1"/>
    </xf>
    <xf numFmtId="3" fontId="18" fillId="32" borderId="1" xfId="6" applyNumberFormat="1" applyFont="1" applyFill="1" applyBorder="1" applyAlignment="1">
      <alignment horizontal="center" vertical="center" wrapText="1"/>
    </xf>
    <xf numFmtId="3" fontId="18" fillId="34" borderId="1" xfId="6" applyNumberFormat="1" applyFont="1" applyFill="1" applyBorder="1" applyAlignment="1">
      <alignment horizontal="center" vertical="center" wrapText="1"/>
    </xf>
    <xf numFmtId="3" fontId="18" fillId="12" borderId="1" xfId="6" applyNumberFormat="1" applyFont="1" applyFill="1" applyBorder="1" applyAlignment="1">
      <alignment horizontal="center" vertical="center" wrapText="1"/>
    </xf>
    <xf numFmtId="9" fontId="33" fillId="2" borderId="3" xfId="1" applyFont="1" applyFill="1" applyBorder="1" applyAlignment="1">
      <alignment horizontal="center" vertical="center"/>
    </xf>
    <xf numFmtId="0" fontId="28" fillId="0" borderId="0" xfId="6" applyFont="1" applyAlignment="1">
      <alignment horizontal="center"/>
    </xf>
    <xf numFmtId="1" fontId="28" fillId="0" borderId="0" xfId="6" applyNumberFormat="1" applyFont="1" applyAlignment="1">
      <alignment horizontal="center" vertical="center"/>
    </xf>
    <xf numFmtId="1" fontId="28" fillId="0" borderId="0" xfId="6" applyNumberFormat="1" applyFont="1"/>
    <xf numFmtId="9" fontId="28" fillId="0" borderId="0" xfId="8" applyFont="1" applyFill="1" applyAlignment="1">
      <alignment horizontal="center" vertical="center"/>
    </xf>
    <xf numFmtId="1" fontId="33" fillId="0" borderId="0" xfId="9" applyNumberFormat="1" applyFont="1" applyFill="1" applyAlignment="1">
      <alignment horizontal="center" vertical="center"/>
    </xf>
    <xf numFmtId="9" fontId="26" fillId="28" borderId="0" xfId="5" applyNumberFormat="1" applyFont="1" applyFill="1" applyAlignment="1">
      <alignment horizontal="center" vertical="center" wrapText="1"/>
    </xf>
    <xf numFmtId="9" fontId="9" fillId="0" borderId="20" xfId="7" applyFont="1" applyBorder="1" applyAlignment="1">
      <alignment horizontal="center" vertical="center"/>
    </xf>
    <xf numFmtId="9" fontId="9" fillId="0" borderId="21" xfId="7" applyFont="1" applyBorder="1" applyAlignment="1">
      <alignment horizontal="center" vertical="center"/>
    </xf>
    <xf numFmtId="0" fontId="11" fillId="12" borderId="1" xfId="6" applyFont="1" applyFill="1" applyBorder="1" applyAlignment="1">
      <alignment horizontal="center" vertical="center" wrapText="1"/>
    </xf>
    <xf numFmtId="9" fontId="11" fillId="0" borderId="1" xfId="6" applyNumberFormat="1" applyFont="1" applyBorder="1" applyAlignment="1">
      <alignment horizontal="center" vertical="center" wrapText="1"/>
    </xf>
    <xf numFmtId="9" fontId="18" fillId="0" borderId="1" xfId="8" applyFont="1" applyBorder="1" applyAlignment="1">
      <alignment horizontal="center" vertical="center" wrapText="1"/>
    </xf>
    <xf numFmtId="9" fontId="9" fillId="0" borderId="1" xfId="8" applyFont="1" applyBorder="1" applyAlignment="1">
      <alignment horizontal="center" vertical="center"/>
    </xf>
    <xf numFmtId="9" fontId="9" fillId="0" borderId="1" xfId="8" applyFont="1" applyFill="1" applyBorder="1" applyAlignment="1">
      <alignment horizontal="center" vertical="center"/>
    </xf>
    <xf numFmtId="9" fontId="9" fillId="12" borderId="1" xfId="8" applyFont="1" applyFill="1" applyBorder="1" applyAlignment="1">
      <alignment horizontal="center" vertical="center"/>
    </xf>
    <xf numFmtId="9" fontId="11" fillId="15" borderId="1" xfId="8" applyFont="1" applyFill="1" applyBorder="1" applyAlignment="1">
      <alignment horizontal="center" vertical="center" wrapText="1"/>
    </xf>
    <xf numFmtId="0" fontId="18" fillId="0" borderId="0" xfId="6" applyFont="1" applyAlignment="1">
      <alignment horizontal="justify" vertical="center" wrapText="1"/>
    </xf>
    <xf numFmtId="9" fontId="9" fillId="0" borderId="0" xfId="8" applyFont="1" applyFill="1" applyBorder="1" applyAlignment="1">
      <alignment horizontal="center" vertical="center"/>
    </xf>
    <xf numFmtId="9" fontId="9" fillId="21" borderId="0" xfId="8" applyFont="1" applyFill="1" applyBorder="1" applyAlignment="1">
      <alignment horizontal="center" vertical="center"/>
    </xf>
    <xf numFmtId="0" fontId="32" fillId="21" borderId="0" xfId="6" applyFont="1" applyFill="1" applyAlignment="1">
      <alignment horizontal="center" vertical="center"/>
    </xf>
    <xf numFmtId="0" fontId="28" fillId="21" borderId="1" xfId="6" applyFont="1" applyFill="1" applyBorder="1" applyAlignment="1">
      <alignment vertical="center" wrapText="1"/>
    </xf>
    <xf numFmtId="0" fontId="11" fillId="21" borderId="6" xfId="6" applyFont="1" applyFill="1" applyBorder="1" applyAlignment="1">
      <alignment horizontal="center" vertical="center" wrapText="1"/>
    </xf>
    <xf numFmtId="1" fontId="11" fillId="21" borderId="22" xfId="6" applyNumberFormat="1" applyFont="1" applyFill="1" applyBorder="1" applyAlignment="1">
      <alignment horizontal="justify" vertical="center" wrapText="1"/>
    </xf>
    <xf numFmtId="9" fontId="28" fillId="21" borderId="22" xfId="6" applyNumberFormat="1" applyFont="1" applyFill="1" applyBorder="1" applyAlignment="1">
      <alignment horizontal="center" vertical="center"/>
    </xf>
    <xf numFmtId="0" fontId="28" fillId="21" borderId="22" xfId="6" applyFont="1" applyFill="1" applyBorder="1" applyAlignment="1">
      <alignment horizontal="center" vertical="center"/>
    </xf>
    <xf numFmtId="9" fontId="28" fillId="21" borderId="22" xfId="1" applyFont="1" applyFill="1" applyBorder="1" applyAlignment="1">
      <alignment horizontal="center" vertical="center"/>
    </xf>
    <xf numFmtId="0" fontId="28" fillId="21" borderId="22" xfId="6" applyFont="1" applyFill="1" applyBorder="1"/>
    <xf numFmtId="0" fontId="28" fillId="21" borderId="4" xfId="6" applyFont="1" applyFill="1" applyBorder="1"/>
    <xf numFmtId="1" fontId="11" fillId="7" borderId="1" xfId="6" applyNumberFormat="1" applyFont="1" applyFill="1" applyBorder="1" applyAlignment="1">
      <alignment horizontal="justify" vertical="center" wrapText="1"/>
    </xf>
    <xf numFmtId="10" fontId="28" fillId="0" borderId="1" xfId="6" applyNumberFormat="1" applyFont="1" applyBorder="1" applyAlignment="1">
      <alignment horizontal="center" vertical="center"/>
    </xf>
    <xf numFmtId="9" fontId="18" fillId="32" borderId="1" xfId="1" applyFont="1" applyFill="1" applyBorder="1" applyAlignment="1">
      <alignment horizontal="center" vertical="center" wrapText="1"/>
    </xf>
    <xf numFmtId="9" fontId="18" fillId="34" borderId="1" xfId="1" applyFont="1" applyFill="1" applyBorder="1" applyAlignment="1">
      <alignment horizontal="center" vertical="center" wrapText="1"/>
    </xf>
    <xf numFmtId="9" fontId="18" fillId="12" borderId="1" xfId="1" applyFont="1" applyFill="1" applyBorder="1" applyAlignment="1">
      <alignment horizontal="center" vertical="center" wrapText="1"/>
    </xf>
    <xf numFmtId="9" fontId="18" fillId="32" borderId="1" xfId="6" applyNumberFormat="1" applyFont="1" applyFill="1" applyBorder="1" applyAlignment="1">
      <alignment horizontal="center" vertical="center" wrapText="1"/>
    </xf>
    <xf numFmtId="0" fontId="28" fillId="21" borderId="0" xfId="6" applyFont="1" applyFill="1" applyAlignment="1">
      <alignment vertical="center" wrapText="1"/>
    </xf>
    <xf numFmtId="0" fontId="18" fillId="21" borderId="0" xfId="6" applyFont="1" applyFill="1" applyAlignment="1">
      <alignment horizontal="center" vertical="center" wrapText="1"/>
    </xf>
    <xf numFmtId="9" fontId="18" fillId="21" borderId="0" xfId="1" applyFont="1" applyFill="1" applyBorder="1" applyAlignment="1">
      <alignment horizontal="center" vertical="center" wrapText="1"/>
    </xf>
    <xf numFmtId="3" fontId="18" fillId="21" borderId="0" xfId="6" applyNumberFormat="1" applyFont="1" applyFill="1" applyAlignment="1">
      <alignment horizontal="center" vertical="center" wrapText="1"/>
    </xf>
    <xf numFmtId="9" fontId="33" fillId="21" borderId="0" xfId="1" applyFont="1" applyFill="1" applyBorder="1" applyAlignment="1">
      <alignment horizontal="center" vertical="center"/>
    </xf>
    <xf numFmtId="0" fontId="33" fillId="21" borderId="0" xfId="6" applyFont="1" applyFill="1" applyAlignment="1">
      <alignment horizontal="center" vertical="center"/>
    </xf>
    <xf numFmtId="0" fontId="28" fillId="0" borderId="0" xfId="6" applyFont="1" applyAlignment="1">
      <alignment vertical="center" wrapText="1"/>
    </xf>
    <xf numFmtId="9" fontId="18" fillId="8" borderId="1" xfId="1" applyFont="1" applyFill="1" applyBorder="1" applyAlignment="1">
      <alignment horizontal="center" vertical="center" wrapText="1"/>
    </xf>
    <xf numFmtId="164" fontId="18" fillId="12" borderId="1" xfId="1" applyNumberFormat="1" applyFont="1" applyFill="1" applyBorder="1" applyAlignment="1">
      <alignment horizontal="center" vertical="center" wrapText="1"/>
    </xf>
    <xf numFmtId="0" fontId="28" fillId="21" borderId="0" xfId="6" applyFont="1" applyFill="1" applyAlignment="1">
      <alignment horizontal="justify" vertical="top" wrapText="1"/>
    </xf>
    <xf numFmtId="0" fontId="28" fillId="21" borderId="0" xfId="6" applyFont="1" applyFill="1" applyAlignment="1">
      <alignment horizontal="center" vertical="center" wrapText="1"/>
    </xf>
    <xf numFmtId="9" fontId="18" fillId="21" borderId="0" xfId="6" applyNumberFormat="1" applyFont="1" applyFill="1" applyAlignment="1">
      <alignment horizontal="center" vertical="center" wrapText="1"/>
    </xf>
    <xf numFmtId="0" fontId="9"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28" fillId="0" borderId="3" xfId="6" applyFont="1" applyBorder="1" applyAlignment="1">
      <alignment horizontal="center" vertical="center" wrapText="1"/>
    </xf>
    <xf numFmtId="0" fontId="28" fillId="0" borderId="1" xfId="6" applyFont="1" applyBorder="1" applyAlignment="1">
      <alignment horizontal="center" vertical="center" wrapText="1"/>
    </xf>
    <xf numFmtId="0" fontId="11" fillId="0" borderId="18" xfId="5" applyFont="1" applyBorder="1" applyAlignment="1">
      <alignment horizontal="left" vertical="center" wrapText="1"/>
    </xf>
    <xf numFmtId="0" fontId="32" fillId="30" borderId="19" xfId="6" applyFont="1" applyFill="1" applyBorder="1" applyAlignment="1">
      <alignment horizontal="center" vertical="center"/>
    </xf>
    <xf numFmtId="0" fontId="11" fillId="0" borderId="7" xfId="6" applyFont="1" applyBorder="1" applyAlignment="1">
      <alignment horizontal="center" vertical="center" wrapText="1"/>
    </xf>
    <xf numFmtId="0" fontId="11" fillId="0" borderId="8"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1" xfId="6" applyFont="1" applyBorder="1" applyAlignment="1">
      <alignment horizontal="center" vertical="center" wrapText="1"/>
    </xf>
    <xf numFmtId="0" fontId="25" fillId="28" borderId="0" xfId="5" applyFont="1" applyFill="1" applyAlignment="1">
      <alignment horizontal="center" vertical="center" wrapText="1"/>
    </xf>
    <xf numFmtId="0" fontId="25" fillId="28" borderId="11" xfId="5" applyFont="1" applyFill="1" applyBorder="1" applyAlignment="1">
      <alignment horizontal="center" vertical="center" wrapText="1"/>
    </xf>
    <xf numFmtId="0" fontId="30" fillId="29" borderId="18" xfId="6" applyFont="1" applyFill="1" applyBorder="1" applyAlignment="1">
      <alignment horizontal="center" vertical="center" wrapText="1"/>
    </xf>
    <xf numFmtId="0" fontId="28" fillId="0" borderId="1" xfId="6" applyFont="1" applyBorder="1" applyAlignment="1">
      <alignment horizontal="justify" vertical="top" wrapText="1"/>
    </xf>
    <xf numFmtId="0" fontId="30" fillId="29" borderId="6" xfId="6" applyFont="1" applyFill="1" applyBorder="1" applyAlignment="1">
      <alignment horizontal="center" vertical="center" wrapText="1"/>
    </xf>
    <xf numFmtId="0" fontId="30" fillId="29" borderId="4" xfId="6" applyFont="1" applyFill="1" applyBorder="1" applyAlignment="1">
      <alignment horizontal="center" vertical="center" wrapText="1"/>
    </xf>
    <xf numFmtId="0" fontId="11" fillId="0" borderId="6" xfId="5" applyFont="1" applyBorder="1" applyAlignment="1">
      <alignment horizontal="justify" vertical="top" wrapText="1"/>
    </xf>
    <xf numFmtId="0" fontId="11" fillId="0" borderId="4" xfId="5" applyFont="1" applyBorder="1" applyAlignment="1">
      <alignment horizontal="justify" vertical="top" wrapText="1"/>
    </xf>
    <xf numFmtId="0" fontId="26" fillId="28" borderId="0" xfId="5" applyFont="1" applyFill="1" applyAlignment="1">
      <alignment horizontal="center" vertical="center" wrapText="1"/>
    </xf>
    <xf numFmtId="0" fontId="26" fillId="28" borderId="11" xfId="5" applyFont="1" applyFill="1" applyBorder="1" applyAlignment="1">
      <alignment horizontal="center" vertical="center" wrapText="1"/>
    </xf>
  </cellXfs>
  <cellStyles count="10">
    <cellStyle name="BodyStyle" xfId="4" xr:uid="{6DB83520-B675-4BC4-BA7A-621AD4BDF260}"/>
    <cellStyle name="Hipervínculo" xfId="2" builtinId="8"/>
    <cellStyle name="Hyperlink" xfId="3" xr:uid="{49A51610-5A1D-4A47-938A-2084BC2F5562}"/>
    <cellStyle name="Moneda [0] 2" xfId="9" xr:uid="{72FB7305-A465-463C-A4A6-F8D142EEE378}"/>
    <cellStyle name="Normal" xfId="0" builtinId="0"/>
    <cellStyle name="Normal 2 2" xfId="5" xr:uid="{B5127554-A0B1-4F2A-BE98-EC81BA4A349B}"/>
    <cellStyle name="Normal 4" xfId="6" xr:uid="{BD8176F8-8822-452E-9F08-FA16B47810CC}"/>
    <cellStyle name="Porcentaje" xfId="1" builtinId="5"/>
    <cellStyle name="Porcentaje 2" xfId="8" xr:uid="{A99C85E4-2322-451A-BF60-9260DD43894C}"/>
    <cellStyle name="Porcentaje 4" xfId="7" xr:uid="{8F2F3F40-11E7-4F21-B339-6CBDF09032CA}"/>
  </cellStyles>
  <dxfs count="62">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4"/>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stitutonacionalparaciegos-my.sharepoint.com/MARTHA%20TRABAJO%202020-2022/PLANEACION%202023-2026/PLANEACION%202023/FORMATO%20PLANEACION%202023%20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stitutonacionalparaciegos-my.sharepoint.com/MARTHA%20TRABAJO%202020-2022/PLANEACION%202023-2026/PLANEACION%202023/PLANEACION%202023%20GESTI&#210;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COMISIONES."/>
      <sheetName val="EVENTOS."/>
      <sheetName val="VIATICOS"/>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M1" t="str">
            <v>Direccionamiento Estratégico</v>
          </cell>
        </row>
        <row r="2">
          <cell r="M2" t="str">
            <v xml:space="preserve"> Comunicaciones</v>
          </cell>
        </row>
        <row r="3">
          <cell r="M3" t="str">
            <v>Grupo Accesibilidad</v>
          </cell>
        </row>
        <row r="4">
          <cell r="M4" t="str">
            <v xml:space="preserve"> Grupo Gestión Interinstitucional</v>
          </cell>
        </row>
        <row r="5">
          <cell r="M5" t="str">
            <v xml:space="preserve">Grupo Educación
</v>
          </cell>
        </row>
        <row r="6">
          <cell r="M6" t="str">
            <v xml:space="preserve">Centro Cultural
</v>
          </cell>
        </row>
        <row r="7">
          <cell r="M7" t="str">
            <v xml:space="preserve">Unidades Productivas
</v>
          </cell>
        </row>
        <row r="8">
          <cell r="M8" t="str">
            <v>Producción radial y audiovisual</v>
          </cell>
        </row>
        <row r="9">
          <cell r="M9" t="str">
            <v xml:space="preserve">Informática y Tecnología
</v>
          </cell>
        </row>
        <row r="10">
          <cell r="M10" t="str">
            <v xml:space="preserve">Gestión documental
</v>
          </cell>
        </row>
        <row r="11">
          <cell r="M11" t="str">
            <v xml:space="preserve">Gestión Contractual
</v>
          </cell>
        </row>
        <row r="12">
          <cell r="M12" t="str">
            <v xml:space="preserve">Gestión Jurídica
</v>
          </cell>
        </row>
        <row r="13">
          <cell r="M13" t="str">
            <v xml:space="preserve">Servicio al ciudadano
</v>
          </cell>
        </row>
        <row r="14">
          <cell r="M14" t="str">
            <v>Gestión Humana</v>
          </cell>
        </row>
        <row r="15">
          <cell r="M15" t="str">
            <v xml:space="preserve">Evaluación y Mejoramiento
</v>
          </cell>
        </row>
        <row r="16">
          <cell r="M16" t="str">
            <v xml:space="preserve">Financiero
</v>
          </cell>
        </row>
        <row r="17">
          <cell r="M17" t="str">
            <v>Administrativo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4E814C-05D1-475B-84CD-D477ECAFD48B}" name="Tabla2" displayName="Tabla2" ref="E1:BJ199" totalsRowShown="0" headerRowDxfId="61" dataDxfId="59" headerRowBorderDxfId="60" tableBorderDxfId="58">
  <tableColumns count="58">
    <tableColumn id="1" xr3:uid="{C613F3C1-A8E5-432A-BDBE-061AEFE05E05}" name="Dimensión Modelo Integrado de Planeación y Gestión" dataDxfId="57"/>
    <tableColumn id="2" xr3:uid="{7CD3B758-1579-4DC6-9E24-A22CE2A216B9}" name="Objetivo Institucional" dataDxfId="56"/>
    <tableColumn id="3" xr3:uid="{AB0FA3A7-4B41-42AD-B097-A3B166A886AF}" name="Objetivo Especifico" dataDxfId="55"/>
    <tableColumn id="4" xr3:uid="{3BC570C9-3A6A-446D-930B-48AA6F566517}" name="Proyecto de inversión" dataDxfId="54"/>
    <tableColumn id="5" xr3:uid="{7F58C578-DD9E-4B9D-A888-7406D1EC676C}" name="Producto del proyecto" dataDxfId="53"/>
    <tableColumn id="6" xr3:uid="{B27FF68C-0F2A-4388-9ACE-77D62E1D7F9A}" name="Código Producto del Proyecto o Código plan de adquisiciones" dataDxfId="52"/>
    <tableColumn id="7" xr3:uid="{25A18078-16DB-4BCA-BD8E-CAAC9DB5D276}" name="Proceso Responsable" dataDxfId="51"/>
    <tableColumn id="8" xr3:uid="{E9D97A34-ADAF-4907-BB16-55E5D3DA7FBC}" name="Grupo de trabajo y/o proceso" dataDxfId="50"/>
    <tableColumn id="9" xr3:uid="{A655AE42-8D97-4247-A973-7F0386C39FC8}" name="Descripción Meta Plan Estratégico" dataDxfId="49"/>
    <tableColumn id="28" xr3:uid="{273D1FE0-0FE3-45F0-A615-DFD8016A76C9}" name="Presupuesto por Meta del proyecto de inversión" dataDxfId="48"/>
    <tableColumn id="31" xr3:uid="{DD4A960D-941D-4D8D-83C2-F828C5EA165D}" name="Total Meta_x000a_ 2023-2026" dataDxfId="47"/>
    <tableColumn id="10" xr3:uid="{37B1B957-4891-43AB-ACC6-0A5958C7E683}" name="Meta Plan Estratégico 2023" dataDxfId="46"/>
    <tableColumn id="11" xr3:uid="{2C48428C-1B62-4EA3-A3D8-11DF3AE38FD3}" name="Avance Porcentual Acumulado (Indicador Meta)" dataDxfId="45" dataCellStyle="Porcentaje"/>
    <tableColumn id="16" xr3:uid="{A44B59FB-3C17-472F-96BF-560EEF6E996F}" name="ACTIVIDADES 2023" dataDxfId="44"/>
    <tableColumn id="17" xr3:uid="{BF796368-52B6-494D-A386-D3F933A82AC1}" name="META CUATRENIO DE LA ACTIVIDAD (NÚMERO)" dataDxfId="43"/>
    <tableColumn id="18" xr3:uid="{681EF62D-1086-458C-98C3-AEEEDDCF9F2E}" name="META 2023 DE LA ACTIVIDAD (NÚMERO)" dataDxfId="42"/>
    <tableColumn id="19" xr3:uid="{B46E6ED4-8AD1-49E0-AA54-CB093CA0A25B}" name="INDICADOR EFICACIA 2023" dataDxfId="41"/>
    <tableColumn id="58" xr3:uid="{790A821C-22C8-4A4A-A399-A3308BDC09F3}" name="Avance Porcentual Acumulado (Indicador)_x000a_Actividad" dataDxfId="40" dataCellStyle="Porcentaje">
      <calculatedColumnFormula>Tabla2[[#This Row],[Avance Acumulado númerico o Porcentaje de la Actividad]]/Tabla2[[#This Row],[META 2023 DE LA ACTIVIDAD (NÚMERO)]]</calculatedColumnFormula>
    </tableColumn>
    <tableColumn id="32" xr3:uid="{5A94FA2E-25F5-4AEF-9276-6F986D6CD7A2}" name="Peso Porcentual de la Actividad en relación con la Meta" dataDxfId="39" dataCellStyle="Porcentaje"/>
    <tableColumn id="20" xr3:uid="{F1204009-F551-458D-8A37-BFF24B50E0DB}" name="FECHA INICIO" dataDxfId="38"/>
    <tableColumn id="21" xr3:uid="{69B7903E-F0D7-484B-8BAC-E308981E93D6}" name="FECHA FIN" dataDxfId="37"/>
    <tableColumn id="12" xr3:uid="{20E392D1-CEA8-4902-AAE8-08C9D915D82A}" name="Avance Acumulado númerico o Porcentaje de la Actividad" dataDxfId="36">
      <calculatedColumnFormula>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calculatedColumnFormula>
    </tableColumn>
    <tableColumn id="13" xr3:uid="{58C6BB66-D610-440D-8F10-34CC68B58CDE}" name="observaciones gestión mes enero" dataDxfId="35"/>
    <tableColumn id="14" xr3:uid="{0130BF7E-0F69-4EFF-850E-02FA62A358DE}" name="Avance númerico o porcentual mes enero" dataDxfId="34"/>
    <tableColumn id="15" xr3:uid="{1AA15CC0-E97F-4C26-988B-EA9CB9A0562E}" name="Evidencia mes enero" dataDxfId="33"/>
    <tableColumn id="22" xr3:uid="{8C037AD1-3914-40C2-B079-C6F4841FFE9C}" name="observaciones gestión mes febrero" dataDxfId="32"/>
    <tableColumn id="23" xr3:uid="{E0922B33-466A-48F3-A775-40CEAB8B6B3C}" name="Avance numérico o porcentual mes febrero" dataDxfId="31"/>
    <tableColumn id="24" xr3:uid="{73175ADF-0C1D-4512-A050-78C00D880795}" name="Evidencia mes febrero" dataDxfId="30"/>
    <tableColumn id="25" xr3:uid="{5AF410D1-EE1B-402F-9533-AFCF70442991}" name="observaciones gestión mes marzo" dataDxfId="29"/>
    <tableColumn id="26" xr3:uid="{CEF01313-E415-457A-AE55-EE3E7B76824B}" name="Avance númerico o porcentual mes marzo" dataDxfId="28"/>
    <tableColumn id="27" xr3:uid="{1B68293A-042E-4E98-BB55-11D3423B385C}" name="Evidencia mes marzo" dataDxfId="27"/>
    <tableColumn id="29" xr3:uid="{0149BADF-049C-4716-9A98-3EFA17C4228C}" name="observaciones gestión mes abril" dataDxfId="26"/>
    <tableColumn id="30" xr3:uid="{7E1926AC-53DE-4752-8273-1F11DA9D3078}" name="Avance númerico o porcentual mes abril" dataDxfId="25"/>
    <tableColumn id="33" xr3:uid="{B16FD4D1-9F78-455B-8BC0-18DD9C545013}" name="Evidencia mes abril" dataDxfId="24"/>
    <tableColumn id="34" xr3:uid="{84322532-FF05-4DDA-BC12-2D715A8039D4}" name="observaciones gestión mes mayo" dataDxfId="23"/>
    <tableColumn id="35" xr3:uid="{32E43A59-8673-4F35-827A-24243D35C425}" name="Avance númerico o porcentual mes mayo" dataDxfId="22"/>
    <tableColumn id="36" xr3:uid="{74215344-3EB4-4BDA-B82B-63F618858D00}" name="Evidencia mes mayo" dataDxfId="21"/>
    <tableColumn id="37" xr3:uid="{13D00597-0C17-4261-BA2F-9B1B1002310B}" name="observaciones gestión mes junio" dataDxfId="20"/>
    <tableColumn id="38" xr3:uid="{73F65BA2-BAEB-4AD6-AC4B-67B255740272}" name="Avance númerico o porcentual mes junio" dataDxfId="19"/>
    <tableColumn id="39" xr3:uid="{DB905AF3-853F-4021-853D-8B59EA3BA20B}" name="Evidencia mes junio" dataDxfId="18"/>
    <tableColumn id="40" xr3:uid="{B67764F7-46F1-4E9C-BACA-CA09839F94F0}" name="observaciones gestión mes julio" dataDxfId="17"/>
    <tableColumn id="41" xr3:uid="{9A8D893E-1E65-40B7-8CAF-56059126719F}" name="Avance númerico o porcentual mes julio" dataDxfId="16"/>
    <tableColumn id="42" xr3:uid="{97C5FD4E-7981-4242-A08D-3AFBCEB0F7B0}" name="Evidencia mes julio" dataDxfId="15"/>
    <tableColumn id="43" xr3:uid="{FEAB9CF5-8AEE-4738-BD04-05CA4E92B349}" name="observaciones gestión mes agosto" dataDxfId="14"/>
    <tableColumn id="44" xr3:uid="{E33CEA03-F813-43D1-8DDA-CEBA5BBF6531}" name="Avance númerico o porcentual mes agosto" dataDxfId="13"/>
    <tableColumn id="45" xr3:uid="{49B4CEC4-6E32-49D5-9AD3-6735580FF69E}" name="Evidencia mes agosto" dataDxfId="12"/>
    <tableColumn id="46" xr3:uid="{1BA7BCB4-90EB-4A24-8486-C3DE0BCC55F0}" name="observaciones gestión mes septiembre" dataDxfId="11"/>
    <tableColumn id="47" xr3:uid="{930AF87B-BC9F-4654-AADA-F7C772B548E8}" name="Avance númerico o porcentual mes septiembre" dataDxfId="10"/>
    <tableColumn id="48" xr3:uid="{373AD0FB-108E-44DB-9E4F-4FF822A01931}" name="Evidencia mes septiembre" dataDxfId="9"/>
    <tableColumn id="49" xr3:uid="{F5FAF262-17F7-469E-BB2D-0AA94FB6601C}" name="observaciones gestión mes  octubre" dataDxfId="8"/>
    <tableColumn id="50" xr3:uid="{0C75D114-1179-4282-8FAA-1AD4B371CCE4}" name="Avance númerico o porcentual mes octubre" dataDxfId="7"/>
    <tableColumn id="51" xr3:uid="{F550085B-17A0-4374-AB10-DD323C452C3C}" name="Evidencia mes octubre" dataDxfId="6"/>
    <tableColumn id="52" xr3:uid="{9D3A50D2-8344-41DE-8208-848A432C441B}" name="observaciones gestión mes noviembre" dataDxfId="5"/>
    <tableColumn id="53" xr3:uid="{45468309-A229-41B6-A18B-6B11735F2E76}" name="Avance númerico o porcentual mes noviembre" dataDxfId="4"/>
    <tableColumn id="54" xr3:uid="{1D2846A8-6096-4D7A-952F-B56C9A21C891}" name="Evidencia mes noviembre" dataDxfId="3"/>
    <tableColumn id="55" xr3:uid="{D81D1CDB-1D8E-481F-B72E-5D9D52489231}" name="observaciones gestión mes  diciembre" dataDxfId="2"/>
    <tableColumn id="56" xr3:uid="{62E89B28-973C-4D6E-BA03-F3408CFE8718}" name="Avance númerico o porcentual mes diciembre" dataDxfId="1"/>
    <tableColumn id="57" xr3:uid="{1251B5F5-8ED3-4C2C-94B8-676F5D7EF404}" name="Evidencia mes diciembre"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institutonacionalparaciegos-my.sharepoint.com/:x:/g/personal/webmaster_inci_gov_co/ERyRUC54bb9EoGvShcmsmjkBxPF0OFk0m43Zu-FcgASnGA?CID=3b7fe7b2-d260-d5c0-b9a0-2a0309276bc9PL:%20%20El%20%20valor%20registrado%20por%20el%20proceso%20%20es%201%20%20no%20acorde%20con%20el%20indicador" TargetMode="External"/><Relationship Id="rId13" Type="http://schemas.openxmlformats.org/officeDocument/2006/relationships/printerSettings" Target="../printerSettings/printerSettings3.bin"/><Relationship Id="rId3" Type="http://schemas.openxmlformats.org/officeDocument/2006/relationships/hyperlink" Target="https://www.inci.gov.co/transparencia/43-plan-de-accion-1" TargetMode="External"/><Relationship Id="rId7" Type="http://schemas.openxmlformats.org/officeDocument/2006/relationships/hyperlink" Target="https://institutonacionalparaciegos-my.sharepoint.com/:x:/r/personal/comunicaciones_inci_gov_co/_layouts/15/doc2.aspx?sourcedoc=%7B428A328C-2AC1-4F9E-8E0F-F0AF391CE6B9%7D&amp;file=Plan%20de%20Comunicaciones%202022.xlsx&amp;action=default&amp;mobileredirect=true&amp;cid=243374db-683a-4d78-bde2-f076d383478c&amp;CID=d276f86b-4ab7-c2b7-9fcf-342bd6dc38c4" TargetMode="External"/><Relationship Id="rId12" Type="http://schemas.openxmlformats.org/officeDocument/2006/relationships/hyperlink" Target="https://www.inci.gov.co/transparencia/43-plan-de-accion-1" TargetMode="External"/><Relationship Id="rId2" Type="http://schemas.openxmlformats.org/officeDocument/2006/relationships/hyperlink" Target="https://www.inci.gov.co/transparencia/43-plan-de-accion-1" TargetMode="External"/><Relationship Id="rId16" Type="http://schemas.openxmlformats.org/officeDocument/2006/relationships/comments" Target="../comments2.xml"/><Relationship Id="rId1" Type="http://schemas.openxmlformats.org/officeDocument/2006/relationships/hyperlink" Target="https://inci.gov.co/sites/default/files/2022-12/catalogo_servicios_inci_2022_2.pdf" TargetMode="External"/><Relationship Id="rId6" Type="http://schemas.openxmlformats.org/officeDocument/2006/relationships/hyperlink" Target="https://www.inci.gov.co/sites/default/files/transparenciaok/4.%20Planeacion/4.3%20Plan%20de%20accion/PLAN%20INSTITUCIONAL%20DE%20GESTION%20AMBIENTAL%202023.xlsx" TargetMode="External"/><Relationship Id="rId11" Type="http://schemas.openxmlformats.org/officeDocument/2006/relationships/hyperlink" Target="https://www.inci.gov.co/transparencia/43-plan-de-accion-1" TargetMode="External"/><Relationship Id="rId5" Type="http://schemas.openxmlformats.org/officeDocument/2006/relationships/hyperlink" Target="https://www.inci.gov.co/sites/default/files/transparenciaok/4.%20Planeacion/4.3%20Plan%20de%20accion/Plan%20de%20Austeridad%20y%20Gesti%C3%B3n%20Ambiental%202023.xlsx" TargetMode="External"/><Relationship Id="rId15" Type="http://schemas.openxmlformats.org/officeDocument/2006/relationships/table" Target="../tables/table1.xml"/><Relationship Id="rId10" Type="http://schemas.openxmlformats.org/officeDocument/2006/relationships/hyperlink" Target="https://institutonacionalparaciegos-my.sharepoint.com/:x:/g/personal/webmaster_inci_gov_co/ERyRUC54bb9EoGvShcmsmjkBxPF0OFk0m43Zu-FcgASnGA?rtime=4KapplFA20g" TargetMode="External"/><Relationship Id="rId4" Type="http://schemas.openxmlformats.org/officeDocument/2006/relationships/hyperlink" Target="https://www.inci.gov.co/transparencia/43-plan-de-accion-1" TargetMode="External"/><Relationship Id="rId9" Type="http://schemas.openxmlformats.org/officeDocument/2006/relationships/hyperlink" Target="https://institutonacionalparaciegos-my.sharepoint.com/:x:/r/personal/comunicaciones_inci_gov_co/_layouts/15/doc2.aspx?sourcedoc=%7B428A328C-2AC1-4F9E-8E0F-F0AF391CE6B9%7D&amp;file=Plan%20de%20Comunicaciones%202022.xlsx&amp;action=default&amp;mobileredirect=true&amp;cid=243374db-683a-4d78-bde2-f076d383478c&amp;CID=d276f86b-4ab7-c2b7-9fcf-342bd6dc38c4" TargetMode="External"/><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20197-37E2-4231-BF14-6087300094E6}">
  <dimension ref="A1:AB39"/>
  <sheetViews>
    <sheetView showGridLines="0" zoomScale="70" zoomScaleNormal="70" zoomScaleSheetLayoutView="55" workbookViewId="0">
      <selection activeCell="AA13" sqref="AA13"/>
    </sheetView>
  </sheetViews>
  <sheetFormatPr baseColWidth="10" defaultColWidth="11.42578125" defaultRowHeight="15" x14ac:dyDescent="0.2"/>
  <cols>
    <col min="1" max="1" width="33.5703125" style="315" customWidth="1"/>
    <col min="2" max="2" width="43.5703125" style="284" customWidth="1"/>
    <col min="3" max="3" width="48.85546875" style="284" customWidth="1"/>
    <col min="4" max="4" width="25.28515625" style="357" customWidth="1"/>
    <col min="5" max="5" width="17.28515625" style="284" customWidth="1"/>
    <col min="6" max="6" width="15.5703125" style="284" customWidth="1"/>
    <col min="7" max="7" width="20.5703125" style="284" customWidth="1"/>
    <col min="8" max="8" width="17.140625" style="284" customWidth="1"/>
    <col min="9" max="9" width="17" style="284" customWidth="1"/>
    <col min="10" max="10" width="19.28515625" style="284" customWidth="1"/>
    <col min="11" max="11" width="16.28515625" style="284" hidden="1" customWidth="1"/>
    <col min="12" max="12" width="15.28515625" style="284" hidden="1" customWidth="1"/>
    <col min="13" max="13" width="19.7109375" style="284" hidden="1" customWidth="1"/>
    <col min="14" max="14" width="21.140625" style="284" hidden="1" customWidth="1"/>
    <col min="15" max="15" width="18.85546875" style="284" hidden="1" customWidth="1"/>
    <col min="16" max="16" width="21.7109375" style="284" hidden="1" customWidth="1"/>
    <col min="17" max="17" width="23" style="284" hidden="1" customWidth="1"/>
    <col min="18" max="18" width="20.28515625" style="284" hidden="1" customWidth="1"/>
    <col min="19" max="19" width="22.85546875" style="284" hidden="1" customWidth="1"/>
    <col min="20" max="20" width="18.85546875" style="284" hidden="1" customWidth="1"/>
    <col min="21" max="21" width="21.5703125" style="284" hidden="1" customWidth="1"/>
    <col min="22" max="22" width="21.7109375" style="284" hidden="1" customWidth="1"/>
    <col min="23" max="23" width="18.42578125" style="284" hidden="1" customWidth="1"/>
    <col min="24" max="24" width="30.42578125" style="284" hidden="1" customWidth="1"/>
    <col min="25" max="25" width="18.85546875" style="284" hidden="1" customWidth="1"/>
    <col min="26" max="26" width="11.42578125" style="284" hidden="1" customWidth="1"/>
    <col min="27" max="27" width="27.85546875" style="284" customWidth="1"/>
    <col min="28" max="16384" width="11.42578125" style="284"/>
  </cols>
  <sheetData>
    <row r="1" spans="1:28" ht="45.75" customHeight="1" thickBot="1" x14ac:dyDescent="0.25">
      <c r="A1" s="412" t="s">
        <v>799</v>
      </c>
      <c r="B1" s="412"/>
      <c r="C1" s="412"/>
      <c r="D1" s="412"/>
      <c r="E1" s="412"/>
      <c r="F1" s="413"/>
      <c r="G1" s="281" t="s">
        <v>800</v>
      </c>
      <c r="H1" s="281" t="s">
        <v>801</v>
      </c>
      <c r="I1" s="281" t="s">
        <v>802</v>
      </c>
      <c r="J1" s="282" t="s">
        <v>803</v>
      </c>
      <c r="K1" s="283"/>
      <c r="L1" s="283"/>
      <c r="M1" s="283"/>
      <c r="N1" s="283"/>
      <c r="O1" s="283"/>
      <c r="P1" s="283"/>
      <c r="Q1" s="283"/>
      <c r="S1" s="283"/>
      <c r="T1" s="283"/>
      <c r="X1" s="283"/>
      <c r="Y1" s="283"/>
    </row>
    <row r="2" spans="1:28" ht="31.5" customHeight="1" thickBot="1" x14ac:dyDescent="0.25">
      <c r="A2" s="412"/>
      <c r="B2" s="412"/>
      <c r="C2" s="412"/>
      <c r="D2" s="412"/>
      <c r="E2" s="412"/>
      <c r="F2" s="413"/>
      <c r="G2" s="285">
        <f>AVERAGE(G4:G6)</f>
        <v>6.5987517426372141E-2</v>
      </c>
      <c r="H2" s="286">
        <v>0.23</v>
      </c>
      <c r="I2" s="286">
        <v>0.28999999999999998</v>
      </c>
      <c r="J2" s="287">
        <v>0.01</v>
      </c>
      <c r="K2" s="288"/>
      <c r="L2" s="288"/>
      <c r="M2" s="288"/>
      <c r="N2" s="288"/>
      <c r="O2" s="288"/>
      <c r="P2" s="288"/>
      <c r="Q2" s="288"/>
      <c r="R2" s="289"/>
      <c r="S2" s="288"/>
      <c r="T2" s="288"/>
      <c r="U2" s="289"/>
      <c r="V2" s="289"/>
      <c r="W2" s="289"/>
      <c r="X2" s="288"/>
      <c r="Y2" s="288"/>
    </row>
    <row r="3" spans="1:28" ht="47.25" x14ac:dyDescent="0.2">
      <c r="A3" s="290" t="s">
        <v>804</v>
      </c>
      <c r="B3" s="291" t="s">
        <v>805</v>
      </c>
      <c r="C3" s="292" t="s">
        <v>806</v>
      </c>
      <c r="D3" s="292" t="s">
        <v>807</v>
      </c>
      <c r="E3" s="293" t="s">
        <v>808</v>
      </c>
      <c r="F3" s="292" t="s">
        <v>809</v>
      </c>
      <c r="G3" s="294" t="s">
        <v>810</v>
      </c>
      <c r="H3" s="295" t="s">
        <v>811</v>
      </c>
      <c r="I3" s="295" t="s">
        <v>812</v>
      </c>
      <c r="J3" s="296" t="s">
        <v>813</v>
      </c>
      <c r="K3" s="295" t="s">
        <v>814</v>
      </c>
      <c r="L3" s="295" t="s">
        <v>815</v>
      </c>
      <c r="M3" s="296" t="s">
        <v>816</v>
      </c>
      <c r="N3" s="295" t="s">
        <v>817</v>
      </c>
      <c r="O3" s="295" t="s">
        <v>818</v>
      </c>
      <c r="P3" s="296" t="s">
        <v>819</v>
      </c>
      <c r="Q3" s="295" t="s">
        <v>820</v>
      </c>
      <c r="R3" s="295" t="s">
        <v>821</v>
      </c>
      <c r="S3" s="297" t="s">
        <v>822</v>
      </c>
      <c r="T3" s="414" t="s">
        <v>823</v>
      </c>
      <c r="U3" s="414"/>
      <c r="AA3" s="414" t="s">
        <v>823</v>
      </c>
      <c r="AB3" s="414"/>
    </row>
    <row r="4" spans="1:28" ht="106.5" customHeight="1" x14ac:dyDescent="0.2">
      <c r="A4" s="298">
        <v>2203003</v>
      </c>
      <c r="B4" s="299" t="s">
        <v>70</v>
      </c>
      <c r="C4" s="300" t="s">
        <v>824</v>
      </c>
      <c r="D4" s="301" t="s">
        <v>825</v>
      </c>
      <c r="E4" s="302">
        <v>448</v>
      </c>
      <c r="F4" s="301">
        <v>112</v>
      </c>
      <c r="G4" s="303">
        <f>J4/F4</f>
        <v>5.3571428571428568E-2</v>
      </c>
      <c r="H4" s="304">
        <f>F17</f>
        <v>0</v>
      </c>
      <c r="I4" s="304">
        <f>H4+G17</f>
        <v>4</v>
      </c>
      <c r="J4" s="305">
        <f>I4+H17</f>
        <v>6</v>
      </c>
      <c r="K4" s="306">
        <f>J4+K17</f>
        <v>6</v>
      </c>
      <c r="L4" s="306">
        <f>K4+L17</f>
        <v>6</v>
      </c>
      <c r="M4" s="305">
        <f>L4+M17</f>
        <v>6</v>
      </c>
      <c r="N4" s="307">
        <f>M4+P17</f>
        <v>6</v>
      </c>
      <c r="O4" s="307">
        <f>N4+Q17</f>
        <v>6</v>
      </c>
      <c r="P4" s="305">
        <f>O4+R17</f>
        <v>6</v>
      </c>
      <c r="Q4" s="308">
        <f>P4+U17</f>
        <v>6</v>
      </c>
      <c r="R4" s="308">
        <f>Q4+V17</f>
        <v>6</v>
      </c>
      <c r="S4" s="305">
        <f>R4+W17</f>
        <v>6</v>
      </c>
      <c r="T4" s="406" t="s">
        <v>826</v>
      </c>
      <c r="U4" s="406"/>
      <c r="AA4" s="406" t="s">
        <v>884</v>
      </c>
      <c r="AB4" s="406"/>
    </row>
    <row r="5" spans="1:28" ht="82.5" customHeight="1" x14ac:dyDescent="0.2">
      <c r="A5" s="298">
        <v>2203016</v>
      </c>
      <c r="B5" s="299" t="s">
        <v>262</v>
      </c>
      <c r="C5" s="300" t="s">
        <v>827</v>
      </c>
      <c r="D5" s="301" t="s">
        <v>828</v>
      </c>
      <c r="E5" s="302">
        <v>52</v>
      </c>
      <c r="F5" s="301">
        <v>13</v>
      </c>
      <c r="G5" s="303">
        <f>J5/F5</f>
        <v>0</v>
      </c>
      <c r="H5" s="304">
        <f>F23</f>
        <v>0</v>
      </c>
      <c r="I5" s="304">
        <f>H5+G23</f>
        <v>0</v>
      </c>
      <c r="J5" s="305">
        <f>I5+H23</f>
        <v>0</v>
      </c>
      <c r="K5" s="306">
        <f>J5+K23</f>
        <v>0</v>
      </c>
      <c r="L5" s="306">
        <f>K5+L23</f>
        <v>0</v>
      </c>
      <c r="M5" s="305">
        <f>L5+M23</f>
        <v>0</v>
      </c>
      <c r="N5" s="307">
        <f>M5+P23</f>
        <v>0</v>
      </c>
      <c r="O5" s="307">
        <f>N5+Q23</f>
        <v>0</v>
      </c>
      <c r="P5" s="305">
        <f>O5+R23</f>
        <v>0</v>
      </c>
      <c r="Q5" s="308">
        <f>P5+U23</f>
        <v>0</v>
      </c>
      <c r="R5" s="308">
        <f>Q5+V23</f>
        <v>0</v>
      </c>
      <c r="S5" s="305">
        <f>R5+W23</f>
        <v>0</v>
      </c>
      <c r="T5" s="406" t="s">
        <v>829</v>
      </c>
      <c r="U5" s="406"/>
      <c r="AA5" s="406" t="s">
        <v>830</v>
      </c>
      <c r="AB5" s="406"/>
    </row>
    <row r="6" spans="1:28" ht="182.25" customHeight="1" x14ac:dyDescent="0.2">
      <c r="A6" s="298">
        <v>2203018</v>
      </c>
      <c r="B6" s="299" t="s">
        <v>831</v>
      </c>
      <c r="C6" s="300" t="s">
        <v>832</v>
      </c>
      <c r="D6" s="301" t="s">
        <v>833</v>
      </c>
      <c r="E6" s="309">
        <v>571280</v>
      </c>
      <c r="F6" s="310">
        <v>155245</v>
      </c>
      <c r="G6" s="303">
        <f>J6/F6</f>
        <v>0.14439112370768784</v>
      </c>
      <c r="H6" s="311">
        <f>F33</f>
        <v>4419</v>
      </c>
      <c r="I6" s="311">
        <f>H6+G33</f>
        <v>5650</v>
      </c>
      <c r="J6" s="312">
        <f>I6+H33</f>
        <v>22416</v>
      </c>
      <c r="K6" s="313">
        <f>J6+K33</f>
        <v>22416</v>
      </c>
      <c r="L6" s="313">
        <f>K6+L33</f>
        <v>22416</v>
      </c>
      <c r="M6" s="312">
        <f>L6+M33</f>
        <v>22416</v>
      </c>
      <c r="N6" s="314">
        <f>M6+P33</f>
        <v>22416</v>
      </c>
      <c r="O6" s="314">
        <f>N6+Q33</f>
        <v>22416</v>
      </c>
      <c r="P6" s="312">
        <f>O6+R33</f>
        <v>22416</v>
      </c>
      <c r="Q6" s="314">
        <f>P6+U33</f>
        <v>22416</v>
      </c>
      <c r="R6" s="314">
        <f>Q6+V33</f>
        <v>22416</v>
      </c>
      <c r="S6" s="312">
        <f>R6+W33</f>
        <v>22416</v>
      </c>
      <c r="T6" s="406" t="s">
        <v>834</v>
      </c>
      <c r="U6" s="406"/>
      <c r="AA6" s="406" t="s">
        <v>885</v>
      </c>
      <c r="AB6" s="406"/>
    </row>
    <row r="7" spans="1:28" ht="50.25" customHeight="1" x14ac:dyDescent="0.2">
      <c r="B7" s="316"/>
      <c r="C7" s="316"/>
      <c r="D7" s="317"/>
      <c r="E7" s="318"/>
      <c r="F7" s="318"/>
      <c r="G7" s="319"/>
      <c r="H7" s="320"/>
      <c r="I7" s="320"/>
      <c r="J7" s="321"/>
      <c r="K7" s="320"/>
      <c r="L7" s="320"/>
      <c r="M7" s="321"/>
      <c r="N7" s="321"/>
      <c r="O7" s="321"/>
      <c r="P7" s="320"/>
      <c r="Q7" s="320"/>
      <c r="R7" s="321"/>
      <c r="S7" s="321"/>
      <c r="T7" s="321"/>
      <c r="U7" s="320"/>
      <c r="V7" s="320"/>
      <c r="W7" s="321"/>
      <c r="X7" s="321"/>
      <c r="Y7" s="321"/>
    </row>
    <row r="8" spans="1:28" ht="75" customHeight="1" x14ac:dyDescent="0.2">
      <c r="A8" s="407" t="s">
        <v>835</v>
      </c>
      <c r="B8" s="407"/>
      <c r="C8" s="407"/>
      <c r="D8" s="407"/>
      <c r="E8" s="407"/>
      <c r="F8" s="407"/>
      <c r="G8" s="407"/>
      <c r="H8" s="407"/>
      <c r="I8" s="407"/>
      <c r="J8" s="407"/>
      <c r="K8" s="320"/>
      <c r="L8" s="320"/>
      <c r="M8" s="321"/>
      <c r="N8" s="321"/>
      <c r="O8" s="321"/>
      <c r="P8" s="320"/>
      <c r="Q8" s="320"/>
      <c r="R8" s="321"/>
      <c r="S8" s="321"/>
      <c r="T8" s="321"/>
      <c r="U8" s="320"/>
      <c r="V8" s="320"/>
      <c r="W8" s="321"/>
      <c r="X8" s="321"/>
      <c r="Y8" s="321"/>
    </row>
    <row r="9" spans="1:28" s="325" customFormat="1" ht="50.25" customHeight="1" x14ac:dyDescent="0.2">
      <c r="A9" s="322"/>
      <c r="B9" s="322"/>
      <c r="C9" s="322"/>
      <c r="D9" s="322"/>
      <c r="E9" s="322"/>
      <c r="F9" s="322"/>
      <c r="G9" s="322"/>
      <c r="H9" s="322"/>
      <c r="I9" s="322"/>
      <c r="J9" s="322"/>
      <c r="K9" s="323"/>
      <c r="L9" s="323"/>
      <c r="M9" s="324"/>
      <c r="N9" s="324"/>
      <c r="O9" s="324"/>
      <c r="P9" s="323"/>
      <c r="Q9" s="323"/>
      <c r="R9" s="324"/>
      <c r="S9" s="324"/>
      <c r="T9" s="324"/>
      <c r="U9" s="323"/>
      <c r="V9" s="323"/>
      <c r="W9" s="324"/>
      <c r="X9" s="324"/>
      <c r="Y9" s="324"/>
    </row>
    <row r="10" spans="1:28" ht="75" customHeight="1" x14ac:dyDescent="0.2">
      <c r="A10" s="290" t="s">
        <v>836</v>
      </c>
      <c r="B10" s="290" t="s">
        <v>805</v>
      </c>
      <c r="C10" s="290" t="s">
        <v>837</v>
      </c>
      <c r="D10" s="290" t="s">
        <v>838</v>
      </c>
      <c r="E10" s="290" t="s">
        <v>839</v>
      </c>
      <c r="F10" s="290" t="s">
        <v>840</v>
      </c>
      <c r="G10" s="290" t="s">
        <v>841</v>
      </c>
      <c r="H10" s="290" t="s">
        <v>842</v>
      </c>
      <c r="I10" s="290" t="s">
        <v>843</v>
      </c>
      <c r="J10" s="290" t="s">
        <v>844</v>
      </c>
      <c r="K10" s="290" t="s">
        <v>845</v>
      </c>
      <c r="L10" s="290" t="s">
        <v>846</v>
      </c>
      <c r="M10" s="290" t="s">
        <v>847</v>
      </c>
      <c r="N10" s="290" t="s">
        <v>848</v>
      </c>
      <c r="O10" s="290" t="s">
        <v>849</v>
      </c>
      <c r="P10" s="290" t="s">
        <v>850</v>
      </c>
      <c r="Q10" s="290" t="s">
        <v>851</v>
      </c>
      <c r="R10" s="290" t="s">
        <v>852</v>
      </c>
      <c r="S10" s="290" t="s">
        <v>853</v>
      </c>
      <c r="T10" s="290" t="s">
        <v>854</v>
      </c>
      <c r="U10" s="290" t="s">
        <v>855</v>
      </c>
      <c r="V10" s="290" t="s">
        <v>856</v>
      </c>
      <c r="W10" s="290" t="s">
        <v>857</v>
      </c>
      <c r="X10" s="290" t="s">
        <v>858</v>
      </c>
      <c r="Y10" s="290" t="s">
        <v>859</v>
      </c>
    </row>
    <row r="11" spans="1:28" ht="60" x14ac:dyDescent="0.2">
      <c r="A11" s="405" t="s">
        <v>799</v>
      </c>
      <c r="B11" s="408" t="s">
        <v>70</v>
      </c>
      <c r="C11" s="326" t="s">
        <v>860</v>
      </c>
      <c r="D11" s="301">
        <v>8</v>
      </c>
      <c r="E11" s="327">
        <f>SUM(F11+G11+H11+K11+L11+M11+P11+Q11+R11+U11+V11+W11)</f>
        <v>0</v>
      </c>
      <c r="F11" s="328">
        <v>0</v>
      </c>
      <c r="G11" s="328">
        <v>0</v>
      </c>
      <c r="H11" s="328">
        <v>0</v>
      </c>
      <c r="I11" s="328">
        <f>F11+G11+H11</f>
        <v>0</v>
      </c>
      <c r="J11" s="329">
        <f>+I11/D11</f>
        <v>0</v>
      </c>
      <c r="K11" s="328">
        <v>0</v>
      </c>
      <c r="L11" s="328">
        <v>0</v>
      </c>
      <c r="M11" s="328">
        <v>0</v>
      </c>
      <c r="N11" s="328">
        <f>K11+L11+M11+I11</f>
        <v>0</v>
      </c>
      <c r="O11" s="329">
        <f>+N11/$D11</f>
        <v>0</v>
      </c>
      <c r="P11" s="328">
        <v>0</v>
      </c>
      <c r="Q11" s="328">
        <v>0</v>
      </c>
      <c r="R11" s="328">
        <v>0</v>
      </c>
      <c r="S11" s="328">
        <f>P11+Q11+R11+N11</f>
        <v>0</v>
      </c>
      <c r="T11" s="329">
        <f>+S11/$D11</f>
        <v>0</v>
      </c>
      <c r="U11" s="328">
        <v>0</v>
      </c>
      <c r="V11" s="328">
        <v>0</v>
      </c>
      <c r="W11" s="328">
        <v>0</v>
      </c>
      <c r="X11" s="328">
        <f>U11+V11+W11+S11</f>
        <v>0</v>
      </c>
      <c r="Y11" s="329">
        <f>+X11/$D11</f>
        <v>0</v>
      </c>
    </row>
    <row r="12" spans="1:28" ht="60" x14ac:dyDescent="0.2">
      <c r="A12" s="405"/>
      <c r="B12" s="409"/>
      <c r="C12" s="326" t="s">
        <v>95</v>
      </c>
      <c r="D12" s="301">
        <v>24</v>
      </c>
      <c r="E12" s="327">
        <f t="shared" ref="E12:E16" si="0">SUM(F12+G12+H12+K12+L12+M12+P12+Q12+R12+U12+V12+W12)</f>
        <v>0</v>
      </c>
      <c r="F12" s="328">
        <v>0</v>
      </c>
      <c r="G12" s="328">
        <v>0</v>
      </c>
      <c r="H12" s="328">
        <v>0</v>
      </c>
      <c r="I12" s="328">
        <f t="shared" ref="I12:I16" si="1">F12+G12+H12</f>
        <v>0</v>
      </c>
      <c r="J12" s="329">
        <f t="shared" ref="J12:J16" si="2">+I12/D12</f>
        <v>0</v>
      </c>
      <c r="K12" s="328">
        <v>0</v>
      </c>
      <c r="L12" s="328">
        <v>0</v>
      </c>
      <c r="M12" s="328">
        <v>0</v>
      </c>
      <c r="N12" s="328">
        <f>K12+L12+M12+I12</f>
        <v>0</v>
      </c>
      <c r="O12" s="329">
        <f t="shared" ref="O12:O16" si="3">+N12/$D12</f>
        <v>0</v>
      </c>
      <c r="P12" s="328">
        <v>0</v>
      </c>
      <c r="Q12" s="328">
        <v>0</v>
      </c>
      <c r="R12" s="328">
        <v>0</v>
      </c>
      <c r="S12" s="328">
        <f>P12+Q12+R12+N12</f>
        <v>0</v>
      </c>
      <c r="T12" s="329">
        <f>+S12/$D12</f>
        <v>0</v>
      </c>
      <c r="U12" s="328">
        <v>0</v>
      </c>
      <c r="V12" s="328">
        <v>0</v>
      </c>
      <c r="W12" s="328">
        <v>0</v>
      </c>
      <c r="X12" s="328">
        <f>U12+V12+W12+S12</f>
        <v>0</v>
      </c>
      <c r="Y12" s="329">
        <f>+X12/$D12</f>
        <v>0</v>
      </c>
    </row>
    <row r="13" spans="1:28" ht="60" x14ac:dyDescent="0.2">
      <c r="A13" s="405"/>
      <c r="B13" s="409"/>
      <c r="C13" s="326" t="s">
        <v>155</v>
      </c>
      <c r="D13" s="301">
        <v>25</v>
      </c>
      <c r="E13" s="327">
        <f t="shared" si="0"/>
        <v>2</v>
      </c>
      <c r="F13" s="328">
        <v>0</v>
      </c>
      <c r="G13" s="328">
        <v>1</v>
      </c>
      <c r="H13" s="328">
        <v>1</v>
      </c>
      <c r="I13" s="328">
        <f t="shared" si="1"/>
        <v>2</v>
      </c>
      <c r="J13" s="329">
        <f t="shared" si="2"/>
        <v>0.08</v>
      </c>
      <c r="K13" s="328">
        <v>0</v>
      </c>
      <c r="L13" s="328">
        <v>0</v>
      </c>
      <c r="M13" s="328">
        <v>0</v>
      </c>
      <c r="N13" s="328">
        <f t="shared" ref="N13:N14" si="4">K13+L13+M13+I13</f>
        <v>2</v>
      </c>
      <c r="O13" s="329">
        <f t="shared" si="3"/>
        <v>0.08</v>
      </c>
      <c r="P13" s="328">
        <v>0</v>
      </c>
      <c r="Q13" s="328">
        <v>0</v>
      </c>
      <c r="R13" s="328">
        <v>0</v>
      </c>
      <c r="S13" s="328">
        <f t="shared" ref="S13:S14" si="5">P13+Q13+R13+N13</f>
        <v>2</v>
      </c>
      <c r="T13" s="329">
        <f t="shared" ref="T13:T14" si="6">+S13/$D13</f>
        <v>0.08</v>
      </c>
      <c r="U13" s="328">
        <v>0</v>
      </c>
      <c r="V13" s="328">
        <v>0</v>
      </c>
      <c r="W13" s="328">
        <v>0</v>
      </c>
      <c r="X13" s="328">
        <f t="shared" ref="X13:X14" si="7">U13+V13+W13+S13</f>
        <v>2</v>
      </c>
      <c r="Y13" s="329">
        <f t="shared" ref="Y13:Y14" si="8">+X13/$D13</f>
        <v>0.08</v>
      </c>
    </row>
    <row r="14" spans="1:28" ht="45" x14ac:dyDescent="0.2">
      <c r="A14" s="405"/>
      <c r="B14" s="409"/>
      <c r="C14" s="326" t="s">
        <v>194</v>
      </c>
      <c r="D14" s="301">
        <v>20</v>
      </c>
      <c r="E14" s="327">
        <f t="shared" si="0"/>
        <v>2</v>
      </c>
      <c r="F14" s="328">
        <v>0</v>
      </c>
      <c r="G14" s="328">
        <v>2</v>
      </c>
      <c r="H14" s="328">
        <v>0</v>
      </c>
      <c r="I14" s="328">
        <f t="shared" si="1"/>
        <v>2</v>
      </c>
      <c r="J14" s="329">
        <f t="shared" si="2"/>
        <v>0.1</v>
      </c>
      <c r="K14" s="328">
        <v>0</v>
      </c>
      <c r="L14" s="328">
        <v>0</v>
      </c>
      <c r="M14" s="328">
        <v>0</v>
      </c>
      <c r="N14" s="328">
        <f t="shared" si="4"/>
        <v>2</v>
      </c>
      <c r="O14" s="329">
        <f t="shared" si="3"/>
        <v>0.1</v>
      </c>
      <c r="P14" s="328">
        <v>0</v>
      </c>
      <c r="Q14" s="328">
        <v>0</v>
      </c>
      <c r="R14" s="328">
        <v>0</v>
      </c>
      <c r="S14" s="328">
        <f t="shared" si="5"/>
        <v>2</v>
      </c>
      <c r="T14" s="329">
        <f t="shared" si="6"/>
        <v>0.1</v>
      </c>
      <c r="U14" s="328">
        <v>0</v>
      </c>
      <c r="V14" s="328">
        <v>0</v>
      </c>
      <c r="W14" s="328">
        <v>0</v>
      </c>
      <c r="X14" s="328">
        <f t="shared" si="7"/>
        <v>2</v>
      </c>
      <c r="Y14" s="329">
        <f t="shared" si="8"/>
        <v>0.1</v>
      </c>
    </row>
    <row r="15" spans="1:28" ht="60" x14ac:dyDescent="0.2">
      <c r="A15" s="405"/>
      <c r="B15" s="409"/>
      <c r="C15" s="330" t="s">
        <v>223</v>
      </c>
      <c r="D15" s="331">
        <v>15</v>
      </c>
      <c r="E15" s="327">
        <f t="shared" si="0"/>
        <v>0</v>
      </c>
      <c r="F15" s="328">
        <v>0</v>
      </c>
      <c r="G15" s="328">
        <v>0</v>
      </c>
      <c r="H15" s="328">
        <v>0</v>
      </c>
      <c r="I15" s="328">
        <f t="shared" si="1"/>
        <v>0</v>
      </c>
      <c r="J15" s="329">
        <f t="shared" si="2"/>
        <v>0</v>
      </c>
      <c r="K15" s="328">
        <v>0</v>
      </c>
      <c r="L15" s="328">
        <v>0</v>
      </c>
      <c r="M15" s="328">
        <v>0</v>
      </c>
      <c r="N15" s="328">
        <f>K15+L15+M15+I15</f>
        <v>0</v>
      </c>
      <c r="O15" s="329">
        <f t="shared" si="3"/>
        <v>0</v>
      </c>
      <c r="P15" s="328">
        <v>0</v>
      </c>
      <c r="Q15" s="328">
        <v>0</v>
      </c>
      <c r="R15" s="328">
        <v>0</v>
      </c>
      <c r="S15" s="328">
        <f>P15+Q15+R15+N15</f>
        <v>0</v>
      </c>
      <c r="T15" s="329">
        <f>+S15/$D15</f>
        <v>0</v>
      </c>
      <c r="U15" s="328">
        <v>0</v>
      </c>
      <c r="V15" s="328">
        <v>0</v>
      </c>
      <c r="W15" s="328">
        <v>0</v>
      </c>
      <c r="X15" s="328">
        <f>U15+V15+W15+S15</f>
        <v>0</v>
      </c>
      <c r="Y15" s="329">
        <f>+X15/$D15</f>
        <v>0</v>
      </c>
    </row>
    <row r="16" spans="1:28" ht="45" x14ac:dyDescent="0.2">
      <c r="A16" s="405"/>
      <c r="B16" s="409"/>
      <c r="C16" s="326" t="s">
        <v>425</v>
      </c>
      <c r="D16" s="332">
        <v>20</v>
      </c>
      <c r="E16" s="327">
        <f t="shared" si="0"/>
        <v>2</v>
      </c>
      <c r="F16" s="328">
        <v>0</v>
      </c>
      <c r="G16" s="328">
        <v>1</v>
      </c>
      <c r="H16" s="328">
        <v>1</v>
      </c>
      <c r="I16" s="328">
        <f t="shared" si="1"/>
        <v>2</v>
      </c>
      <c r="J16" s="329">
        <f t="shared" si="2"/>
        <v>0.1</v>
      </c>
      <c r="K16" s="328">
        <v>0</v>
      </c>
      <c r="L16" s="328">
        <v>0</v>
      </c>
      <c r="M16" s="328">
        <v>0</v>
      </c>
      <c r="N16" s="328">
        <f>K16+L16+M16+I16</f>
        <v>2</v>
      </c>
      <c r="O16" s="329">
        <f t="shared" si="3"/>
        <v>0.1</v>
      </c>
      <c r="P16" s="328">
        <v>0</v>
      </c>
      <c r="Q16" s="328">
        <v>0</v>
      </c>
      <c r="R16" s="328">
        <v>0</v>
      </c>
      <c r="S16" s="328">
        <f>P16+Q16+R16+N16</f>
        <v>2</v>
      </c>
      <c r="T16" s="329">
        <f>+S16/$D16</f>
        <v>0.1</v>
      </c>
      <c r="U16" s="328">
        <v>0</v>
      </c>
      <c r="V16" s="328">
        <v>0</v>
      </c>
      <c r="W16" s="328">
        <v>0</v>
      </c>
      <c r="X16" s="328">
        <f>U16+V16+W16+S16</f>
        <v>2</v>
      </c>
      <c r="Y16" s="329">
        <f>+X16/$D16</f>
        <v>0.1</v>
      </c>
    </row>
    <row r="17" spans="1:25" s="338" customFormat="1" ht="46.5" customHeight="1" x14ac:dyDescent="0.25">
      <c r="A17" s="405"/>
      <c r="B17" s="410"/>
      <c r="C17" s="333" t="s">
        <v>861</v>
      </c>
      <c r="D17" s="334">
        <f>SUM(D11:D16)</f>
        <v>112</v>
      </c>
      <c r="E17" s="334">
        <f>SUM(E11:E16)</f>
        <v>6</v>
      </c>
      <c r="F17" s="334">
        <f t="shared" ref="F17:X17" si="9">SUM(F11:F16)</f>
        <v>0</v>
      </c>
      <c r="G17" s="335">
        <f t="shared" si="9"/>
        <v>4</v>
      </c>
      <c r="H17" s="335">
        <f t="shared" si="9"/>
        <v>2</v>
      </c>
      <c r="I17" s="336">
        <f t="shared" si="9"/>
        <v>6</v>
      </c>
      <c r="J17" s="337">
        <f>+I17/D17</f>
        <v>5.3571428571428568E-2</v>
      </c>
      <c r="K17" s="334">
        <f t="shared" si="9"/>
        <v>0</v>
      </c>
      <c r="L17" s="334">
        <f t="shared" si="9"/>
        <v>0</v>
      </c>
      <c r="M17" s="334">
        <f t="shared" si="9"/>
        <v>0</v>
      </c>
      <c r="N17" s="336">
        <f t="shared" si="9"/>
        <v>6</v>
      </c>
      <c r="O17" s="337">
        <f>+N17/$D17</f>
        <v>5.3571428571428568E-2</v>
      </c>
      <c r="P17" s="334">
        <f t="shared" si="9"/>
        <v>0</v>
      </c>
      <c r="Q17" s="334">
        <f t="shared" si="9"/>
        <v>0</v>
      </c>
      <c r="R17" s="334">
        <f t="shared" si="9"/>
        <v>0</v>
      </c>
      <c r="S17" s="336">
        <f t="shared" si="9"/>
        <v>6</v>
      </c>
      <c r="T17" s="337">
        <f>+S17/$D17</f>
        <v>5.3571428571428568E-2</v>
      </c>
      <c r="U17" s="334">
        <f t="shared" si="9"/>
        <v>0</v>
      </c>
      <c r="V17" s="334">
        <f t="shared" si="9"/>
        <v>0</v>
      </c>
      <c r="W17" s="334">
        <f t="shared" si="9"/>
        <v>0</v>
      </c>
      <c r="X17" s="336">
        <f t="shared" si="9"/>
        <v>6</v>
      </c>
      <c r="Y17" s="337">
        <f>+X17/$D17</f>
        <v>5.3571428571428568E-2</v>
      </c>
    </row>
    <row r="18" spans="1:25" ht="54.75" customHeight="1" x14ac:dyDescent="0.25">
      <c r="A18" s="284"/>
      <c r="B18" s="315"/>
      <c r="C18" s="316"/>
      <c r="D18" s="339"/>
      <c r="E18" s="339"/>
      <c r="F18" s="339"/>
      <c r="G18" s="339"/>
      <c r="H18" s="339"/>
      <c r="I18" s="339"/>
      <c r="J18" s="339"/>
      <c r="K18" s="339"/>
      <c r="L18" s="339"/>
      <c r="M18" s="339"/>
      <c r="N18" s="339"/>
      <c r="O18" s="339"/>
      <c r="P18" s="339"/>
      <c r="Q18" s="339"/>
      <c r="R18" s="339"/>
      <c r="S18" s="339"/>
      <c r="T18" s="339"/>
      <c r="U18" s="339"/>
      <c r="V18" s="320"/>
      <c r="W18" s="320"/>
      <c r="X18" s="339"/>
      <c r="Y18" s="339"/>
    </row>
    <row r="19" spans="1:25" ht="75" customHeight="1" x14ac:dyDescent="0.2">
      <c r="A19" s="290" t="s">
        <v>836</v>
      </c>
      <c r="B19" s="290" t="s">
        <v>805</v>
      </c>
      <c r="C19" s="290" t="s">
        <v>862</v>
      </c>
      <c r="D19" s="290" t="s">
        <v>838</v>
      </c>
      <c r="E19" s="290" t="s">
        <v>839</v>
      </c>
      <c r="F19" s="290" t="s">
        <v>840</v>
      </c>
      <c r="G19" s="290" t="s">
        <v>841</v>
      </c>
      <c r="H19" s="290" t="s">
        <v>842</v>
      </c>
      <c r="I19" s="290" t="s">
        <v>843</v>
      </c>
      <c r="J19" s="290" t="s">
        <v>844</v>
      </c>
      <c r="K19" s="290" t="s">
        <v>845</v>
      </c>
      <c r="L19" s="290" t="s">
        <v>846</v>
      </c>
      <c r="M19" s="290" t="s">
        <v>847</v>
      </c>
      <c r="N19" s="290" t="s">
        <v>848</v>
      </c>
      <c r="O19" s="290" t="s">
        <v>849</v>
      </c>
      <c r="P19" s="290" t="s">
        <v>850</v>
      </c>
      <c r="Q19" s="290" t="s">
        <v>851</v>
      </c>
      <c r="R19" s="290" t="s">
        <v>852</v>
      </c>
      <c r="S19" s="290" t="s">
        <v>853</v>
      </c>
      <c r="T19" s="290" t="s">
        <v>854</v>
      </c>
      <c r="U19" s="290" t="s">
        <v>855</v>
      </c>
      <c r="V19" s="290" t="s">
        <v>856</v>
      </c>
      <c r="W19" s="290" t="s">
        <v>857</v>
      </c>
      <c r="X19" s="290" t="s">
        <v>858</v>
      </c>
      <c r="Y19" s="290" t="s">
        <v>859</v>
      </c>
    </row>
    <row r="20" spans="1:25" s="315" customFormat="1" ht="45" x14ac:dyDescent="0.25">
      <c r="A20" s="408" t="s">
        <v>799</v>
      </c>
      <c r="B20" s="411" t="s">
        <v>262</v>
      </c>
      <c r="C20" s="340" t="s">
        <v>264</v>
      </c>
      <c r="D20" s="327">
        <v>1</v>
      </c>
      <c r="E20" s="341">
        <f>SUM(F20+G20+H20+K20+L20+M20+P20+Q20+R20+U20+V20+W20)</f>
        <v>0</v>
      </c>
      <c r="F20" s="328">
        <v>0</v>
      </c>
      <c r="G20" s="342">
        <v>0</v>
      </c>
      <c r="H20" s="342">
        <v>0</v>
      </c>
      <c r="I20" s="342">
        <f>F20+G20+H20</f>
        <v>0</v>
      </c>
      <c r="J20" s="343">
        <f>+I20/D20</f>
        <v>0</v>
      </c>
      <c r="K20" s="342">
        <v>0</v>
      </c>
      <c r="L20" s="342">
        <v>0</v>
      </c>
      <c r="M20" s="342">
        <v>0</v>
      </c>
      <c r="N20" s="342">
        <f>K20+L20+M20+I20</f>
        <v>0</v>
      </c>
      <c r="O20" s="343">
        <f>+N20/$D20</f>
        <v>0</v>
      </c>
      <c r="P20" s="342">
        <v>0</v>
      </c>
      <c r="Q20" s="342">
        <v>0</v>
      </c>
      <c r="R20" s="342">
        <v>0</v>
      </c>
      <c r="S20" s="342">
        <f>P20+Q20+R20+N20</f>
        <v>0</v>
      </c>
      <c r="T20" s="343">
        <f>+S20/$D20</f>
        <v>0</v>
      </c>
      <c r="U20" s="342">
        <v>0</v>
      </c>
      <c r="V20" s="342">
        <v>0</v>
      </c>
      <c r="W20" s="342">
        <v>0</v>
      </c>
      <c r="X20" s="342">
        <f>U20+V20+W20+S20</f>
        <v>0</v>
      </c>
      <c r="Y20" s="343">
        <f>+X20/$D20</f>
        <v>0</v>
      </c>
    </row>
    <row r="21" spans="1:25" s="315" customFormat="1" ht="50.25" customHeight="1" x14ac:dyDescent="0.25">
      <c r="A21" s="409"/>
      <c r="B21" s="411"/>
      <c r="C21" s="340" t="s">
        <v>863</v>
      </c>
      <c r="D21" s="327">
        <v>8</v>
      </c>
      <c r="E21" s="341">
        <f t="shared" ref="E21:E22" si="10">SUM(F21+G21+H21+K21+L21+M21+P21+Q21+R21+U21+V21+W21)</f>
        <v>0</v>
      </c>
      <c r="F21" s="328">
        <v>0</v>
      </c>
      <c r="G21" s="342">
        <v>0</v>
      </c>
      <c r="H21" s="342">
        <v>0</v>
      </c>
      <c r="I21" s="342">
        <f t="shared" ref="I21:I22" si="11">F21+G21+H21</f>
        <v>0</v>
      </c>
      <c r="J21" s="343">
        <f t="shared" ref="J21:J22" si="12">+I21/D21</f>
        <v>0</v>
      </c>
      <c r="K21" s="342">
        <v>0</v>
      </c>
      <c r="L21" s="342">
        <v>0</v>
      </c>
      <c r="M21" s="342">
        <v>0</v>
      </c>
      <c r="N21" s="342">
        <f>K21+L21+M21+I21</f>
        <v>0</v>
      </c>
      <c r="O21" s="343">
        <f>+N21/$D21</f>
        <v>0</v>
      </c>
      <c r="P21" s="342">
        <v>0</v>
      </c>
      <c r="Q21" s="342">
        <v>0</v>
      </c>
      <c r="R21" s="342">
        <v>0</v>
      </c>
      <c r="S21" s="342">
        <f>P21+Q21+R21+N21</f>
        <v>0</v>
      </c>
      <c r="T21" s="343">
        <f>+S21/$D21</f>
        <v>0</v>
      </c>
      <c r="U21" s="342">
        <v>0</v>
      </c>
      <c r="V21" s="342">
        <v>0</v>
      </c>
      <c r="W21" s="342">
        <v>0</v>
      </c>
      <c r="X21" s="342">
        <f>U21+V21+W21+S21</f>
        <v>0</v>
      </c>
      <c r="Y21" s="343">
        <f>+X21/$D21</f>
        <v>0</v>
      </c>
    </row>
    <row r="22" spans="1:25" s="315" customFormat="1" ht="45" x14ac:dyDescent="0.25">
      <c r="A22" s="409"/>
      <c r="B22" s="411"/>
      <c r="C22" s="344" t="s">
        <v>291</v>
      </c>
      <c r="D22" s="345">
        <v>4</v>
      </c>
      <c r="E22" s="341">
        <f t="shared" si="10"/>
        <v>0</v>
      </c>
      <c r="F22" s="328">
        <v>0</v>
      </c>
      <c r="G22" s="328">
        <v>0</v>
      </c>
      <c r="H22" s="328">
        <v>0</v>
      </c>
      <c r="I22" s="342">
        <f t="shared" si="11"/>
        <v>0</v>
      </c>
      <c r="J22" s="343">
        <f t="shared" si="12"/>
        <v>0</v>
      </c>
      <c r="K22" s="328">
        <v>0</v>
      </c>
      <c r="L22" s="328">
        <v>0</v>
      </c>
      <c r="M22" s="328">
        <v>0</v>
      </c>
      <c r="N22" s="342">
        <f>K22+L22+M22+I22</f>
        <v>0</v>
      </c>
      <c r="O22" s="343">
        <f>+N22/$D22</f>
        <v>0</v>
      </c>
      <c r="P22" s="328">
        <v>0</v>
      </c>
      <c r="Q22" s="328">
        <v>0</v>
      </c>
      <c r="R22" s="328">
        <v>0</v>
      </c>
      <c r="S22" s="342">
        <f>P22+Q22+R22+N22</f>
        <v>0</v>
      </c>
      <c r="T22" s="343">
        <f>+S22/$D22</f>
        <v>0</v>
      </c>
      <c r="U22" s="328">
        <v>0</v>
      </c>
      <c r="V22" s="328">
        <v>0</v>
      </c>
      <c r="W22" s="328">
        <v>0</v>
      </c>
      <c r="X22" s="342">
        <f>U22+V22+W22+S22</f>
        <v>0</v>
      </c>
      <c r="Y22" s="343">
        <f>+X22/$D22</f>
        <v>0</v>
      </c>
    </row>
    <row r="23" spans="1:25" s="347" customFormat="1" ht="41.25" customHeight="1" x14ac:dyDescent="0.25">
      <c r="A23" s="410"/>
      <c r="B23" s="411"/>
      <c r="C23" s="333" t="s">
        <v>861</v>
      </c>
      <c r="D23" s="334">
        <f t="shared" ref="D23:W23" si="13">SUM(D20:D22)</f>
        <v>13</v>
      </c>
      <c r="E23" s="334">
        <f t="shared" si="13"/>
        <v>0</v>
      </c>
      <c r="F23" s="334">
        <f t="shared" si="13"/>
        <v>0</v>
      </c>
      <c r="G23" s="335">
        <f t="shared" si="13"/>
        <v>0</v>
      </c>
      <c r="H23" s="335">
        <f t="shared" si="13"/>
        <v>0</v>
      </c>
      <c r="I23" s="336">
        <f t="shared" si="13"/>
        <v>0</v>
      </c>
      <c r="J23" s="346">
        <f>+I23/D23</f>
        <v>0</v>
      </c>
      <c r="K23" s="334">
        <f t="shared" si="13"/>
        <v>0</v>
      </c>
      <c r="L23" s="334">
        <f t="shared" si="13"/>
        <v>0</v>
      </c>
      <c r="M23" s="334">
        <f t="shared" si="13"/>
        <v>0</v>
      </c>
      <c r="N23" s="336">
        <f t="shared" ref="N23" si="14">SUM(N20:N22)</f>
        <v>0</v>
      </c>
      <c r="O23" s="346">
        <f>+N23/$D23</f>
        <v>0</v>
      </c>
      <c r="P23" s="334">
        <f t="shared" si="13"/>
        <v>0</v>
      </c>
      <c r="Q23" s="334">
        <f t="shared" si="13"/>
        <v>0</v>
      </c>
      <c r="R23" s="334">
        <f t="shared" si="13"/>
        <v>0</v>
      </c>
      <c r="S23" s="336">
        <f t="shared" ref="S23" si="15">SUM(S20:S22)</f>
        <v>0</v>
      </c>
      <c r="T23" s="346">
        <f>+S23/$D23</f>
        <v>0</v>
      </c>
      <c r="U23" s="334">
        <f t="shared" si="13"/>
        <v>0</v>
      </c>
      <c r="V23" s="334">
        <f t="shared" si="13"/>
        <v>0</v>
      </c>
      <c r="W23" s="334">
        <f t="shared" si="13"/>
        <v>0</v>
      </c>
      <c r="X23" s="336">
        <f t="shared" ref="X23" si="16">SUM(X20:X22)</f>
        <v>0</v>
      </c>
      <c r="Y23" s="346">
        <f>+X23/$D23</f>
        <v>0</v>
      </c>
    </row>
    <row r="24" spans="1:25" ht="38.25" customHeight="1" x14ac:dyDescent="0.25">
      <c r="A24" s="301"/>
      <c r="B24" s="315"/>
      <c r="C24" s="316"/>
      <c r="D24" s="339"/>
      <c r="E24" s="339"/>
      <c r="F24" s="339"/>
      <c r="G24" s="339"/>
      <c r="H24" s="339"/>
      <c r="I24" s="339"/>
      <c r="J24" s="339"/>
      <c r="K24" s="339"/>
      <c r="L24" s="339"/>
      <c r="M24" s="339"/>
      <c r="N24" s="339"/>
      <c r="O24" s="339"/>
      <c r="P24" s="339"/>
      <c r="Q24" s="339"/>
      <c r="R24" s="339"/>
      <c r="S24" s="339"/>
      <c r="T24" s="339"/>
      <c r="U24" s="339"/>
      <c r="V24" s="320"/>
      <c r="W24" s="320"/>
      <c r="X24" s="339"/>
      <c r="Y24" s="339"/>
    </row>
    <row r="25" spans="1:25" ht="75" customHeight="1" x14ac:dyDescent="0.2">
      <c r="A25" s="290" t="s">
        <v>836</v>
      </c>
      <c r="B25" s="290" t="s">
        <v>805</v>
      </c>
      <c r="C25" s="290" t="s">
        <v>837</v>
      </c>
      <c r="D25" s="290" t="s">
        <v>838</v>
      </c>
      <c r="E25" s="290" t="s">
        <v>839</v>
      </c>
      <c r="F25" s="290" t="s">
        <v>840</v>
      </c>
      <c r="G25" s="290" t="s">
        <v>841</v>
      </c>
      <c r="H25" s="290" t="s">
        <v>842</v>
      </c>
      <c r="I25" s="290" t="s">
        <v>843</v>
      </c>
      <c r="J25" s="290" t="s">
        <v>844</v>
      </c>
      <c r="K25" s="290" t="s">
        <v>845</v>
      </c>
      <c r="L25" s="290" t="s">
        <v>846</v>
      </c>
      <c r="M25" s="290" t="s">
        <v>847</v>
      </c>
      <c r="N25" s="290" t="s">
        <v>848</v>
      </c>
      <c r="O25" s="290" t="s">
        <v>849</v>
      </c>
      <c r="P25" s="290" t="s">
        <v>850</v>
      </c>
      <c r="Q25" s="290" t="s">
        <v>851</v>
      </c>
      <c r="R25" s="290" t="s">
        <v>852</v>
      </c>
      <c r="S25" s="290" t="s">
        <v>853</v>
      </c>
      <c r="T25" s="290" t="s">
        <v>854</v>
      </c>
      <c r="U25" s="290" t="s">
        <v>855</v>
      </c>
      <c r="V25" s="290" t="s">
        <v>856</v>
      </c>
      <c r="W25" s="290" t="s">
        <v>857</v>
      </c>
      <c r="X25" s="290" t="s">
        <v>858</v>
      </c>
      <c r="Y25" s="290" t="s">
        <v>859</v>
      </c>
    </row>
    <row r="26" spans="1:25" ht="75" x14ac:dyDescent="0.2">
      <c r="A26" s="404" t="s">
        <v>799</v>
      </c>
      <c r="B26" s="404" t="s">
        <v>831</v>
      </c>
      <c r="C26" s="348" t="s">
        <v>145</v>
      </c>
      <c r="D26" s="349">
        <v>480</v>
      </c>
      <c r="E26" s="349">
        <f>F26+G26+H26+K26+L26+M26+P26+Q26+R26+U26+V26+W26</f>
        <v>0</v>
      </c>
      <c r="F26" s="350">
        <v>0</v>
      </c>
      <c r="G26" s="350">
        <v>0</v>
      </c>
      <c r="H26" s="350">
        <v>0</v>
      </c>
      <c r="I26" s="350">
        <f>F26+G26+H26</f>
        <v>0</v>
      </c>
      <c r="J26" s="351">
        <f>+I26/D26</f>
        <v>0</v>
      </c>
      <c r="K26" s="350">
        <v>0</v>
      </c>
      <c r="L26" s="350">
        <v>0</v>
      </c>
      <c r="M26" s="350">
        <v>0</v>
      </c>
      <c r="N26" s="350">
        <f>K26+L26+M26+I26</f>
        <v>0</v>
      </c>
      <c r="O26" s="351">
        <f t="shared" ref="O26:O32" si="17">+N26/$D26</f>
        <v>0</v>
      </c>
      <c r="P26" s="350">
        <v>0</v>
      </c>
      <c r="Q26" s="350">
        <v>0</v>
      </c>
      <c r="R26" s="350">
        <v>0</v>
      </c>
      <c r="S26" s="350">
        <f>P26+Q26+R26+N26</f>
        <v>0</v>
      </c>
      <c r="T26" s="351">
        <f t="shared" ref="T26:T32" si="18">+S26/$D26</f>
        <v>0</v>
      </c>
      <c r="U26" s="350">
        <v>0</v>
      </c>
      <c r="V26" s="350">
        <v>0</v>
      </c>
      <c r="W26" s="350">
        <v>0</v>
      </c>
      <c r="X26" s="350">
        <f>U26+V26+W26+S26</f>
        <v>0</v>
      </c>
      <c r="Y26" s="351">
        <f t="shared" ref="Y26:Y32" si="19">+X26/$D26</f>
        <v>0</v>
      </c>
    </row>
    <row r="27" spans="1:25" ht="45" x14ac:dyDescent="0.2">
      <c r="A27" s="405"/>
      <c r="B27" s="405"/>
      <c r="C27" s="352" t="s">
        <v>326</v>
      </c>
      <c r="D27" s="310">
        <v>3000</v>
      </c>
      <c r="E27" s="349">
        <f t="shared" ref="E27:E31" si="20">F27+G27+H27+K27+L27+M27+P27+Q27+R27+U27+V27+W27</f>
        <v>1192</v>
      </c>
      <c r="F27" s="350">
        <v>242</v>
      </c>
      <c r="G27" s="350">
        <v>691</v>
      </c>
      <c r="H27" s="350">
        <v>259</v>
      </c>
      <c r="I27" s="350">
        <f t="shared" ref="I27:I32" si="21">F27+G27+H27</f>
        <v>1192</v>
      </c>
      <c r="J27" s="351">
        <f t="shared" ref="J27:J32" si="22">+I27/D27</f>
        <v>0.39733333333333332</v>
      </c>
      <c r="K27" s="350">
        <v>0</v>
      </c>
      <c r="L27" s="350">
        <v>0</v>
      </c>
      <c r="M27" s="350">
        <v>0</v>
      </c>
      <c r="N27" s="350">
        <f>K27+L27+M27+I27</f>
        <v>1192</v>
      </c>
      <c r="O27" s="351">
        <f t="shared" si="17"/>
        <v>0.39733333333333332</v>
      </c>
      <c r="P27" s="350">
        <v>0</v>
      </c>
      <c r="Q27" s="350">
        <v>0</v>
      </c>
      <c r="R27" s="350">
        <v>0</v>
      </c>
      <c r="S27" s="350">
        <f>P27+Q27+R27+N27</f>
        <v>1192</v>
      </c>
      <c r="T27" s="351">
        <f t="shared" si="18"/>
        <v>0.39733333333333332</v>
      </c>
      <c r="U27" s="350">
        <v>0</v>
      </c>
      <c r="V27" s="350">
        <v>0</v>
      </c>
      <c r="W27" s="350">
        <v>0</v>
      </c>
      <c r="X27" s="350">
        <f>U27+V27+W27+S27</f>
        <v>1192</v>
      </c>
      <c r="Y27" s="351">
        <f t="shared" si="19"/>
        <v>0.39733333333333332</v>
      </c>
    </row>
    <row r="28" spans="1:25" ht="51.75" customHeight="1" x14ac:dyDescent="0.2">
      <c r="A28" s="405"/>
      <c r="B28" s="405"/>
      <c r="C28" s="352" t="s">
        <v>341</v>
      </c>
      <c r="D28" s="310">
        <v>150000</v>
      </c>
      <c r="E28" s="349">
        <f t="shared" si="20"/>
        <v>20844</v>
      </c>
      <c r="F28" s="350">
        <v>4158</v>
      </c>
      <c r="G28" s="350">
        <v>391</v>
      </c>
      <c r="H28" s="350">
        <v>16295</v>
      </c>
      <c r="I28" s="350">
        <f t="shared" si="21"/>
        <v>20844</v>
      </c>
      <c r="J28" s="351">
        <f t="shared" si="22"/>
        <v>0.13896</v>
      </c>
      <c r="K28" s="350">
        <v>0</v>
      </c>
      <c r="L28" s="350">
        <v>0</v>
      </c>
      <c r="M28" s="350">
        <v>0</v>
      </c>
      <c r="N28" s="350">
        <f t="shared" ref="N28:N32" si="23">K28+L28+M28+I28</f>
        <v>20844</v>
      </c>
      <c r="O28" s="351">
        <f t="shared" si="17"/>
        <v>0.13896</v>
      </c>
      <c r="P28" s="350">
        <v>0</v>
      </c>
      <c r="Q28" s="350">
        <v>0</v>
      </c>
      <c r="R28" s="350">
        <v>0</v>
      </c>
      <c r="S28" s="350">
        <f t="shared" ref="S28:S32" si="24">P28+Q28+R28+N28</f>
        <v>20844</v>
      </c>
      <c r="T28" s="351">
        <f t="shared" si="18"/>
        <v>0.13896</v>
      </c>
      <c r="U28" s="350">
        <v>0</v>
      </c>
      <c r="V28" s="350">
        <v>0</v>
      </c>
      <c r="W28" s="350">
        <v>0</v>
      </c>
      <c r="X28" s="350">
        <f t="shared" ref="X28:X32" si="25">U28+V28+W28+S28</f>
        <v>20844</v>
      </c>
      <c r="Y28" s="351">
        <f t="shared" si="19"/>
        <v>0.13896</v>
      </c>
    </row>
    <row r="29" spans="1:25" ht="57" customHeight="1" x14ac:dyDescent="0.2">
      <c r="A29" s="405"/>
      <c r="B29" s="405"/>
      <c r="C29" s="352" t="s">
        <v>390</v>
      </c>
      <c r="D29" s="310">
        <v>550</v>
      </c>
      <c r="E29" s="349">
        <f t="shared" si="20"/>
        <v>204</v>
      </c>
      <c r="F29" s="350">
        <v>19</v>
      </c>
      <c r="G29" s="350">
        <v>68</v>
      </c>
      <c r="H29" s="350">
        <v>117</v>
      </c>
      <c r="I29" s="350">
        <f t="shared" si="21"/>
        <v>204</v>
      </c>
      <c r="J29" s="351">
        <f t="shared" si="22"/>
        <v>0.37090909090909091</v>
      </c>
      <c r="K29" s="350">
        <v>0</v>
      </c>
      <c r="L29" s="350">
        <v>0</v>
      </c>
      <c r="M29" s="350">
        <v>0</v>
      </c>
      <c r="N29" s="350">
        <f t="shared" si="23"/>
        <v>204</v>
      </c>
      <c r="O29" s="351">
        <f t="shared" si="17"/>
        <v>0.37090909090909091</v>
      </c>
      <c r="P29" s="350">
        <v>0</v>
      </c>
      <c r="Q29" s="350">
        <v>0</v>
      </c>
      <c r="R29" s="350">
        <v>0</v>
      </c>
      <c r="S29" s="350">
        <f t="shared" si="24"/>
        <v>204</v>
      </c>
      <c r="T29" s="351">
        <f t="shared" si="18"/>
        <v>0.37090909090909091</v>
      </c>
      <c r="U29" s="350">
        <v>0</v>
      </c>
      <c r="V29" s="350">
        <v>0</v>
      </c>
      <c r="W29" s="350">
        <v>0</v>
      </c>
      <c r="X29" s="350">
        <f t="shared" si="25"/>
        <v>204</v>
      </c>
      <c r="Y29" s="351">
        <f t="shared" si="19"/>
        <v>0.37090909090909091</v>
      </c>
    </row>
    <row r="30" spans="1:25" ht="45" x14ac:dyDescent="0.2">
      <c r="A30" s="405"/>
      <c r="B30" s="405"/>
      <c r="C30" s="352" t="s">
        <v>409</v>
      </c>
      <c r="D30" s="310">
        <v>65</v>
      </c>
      <c r="E30" s="349">
        <f t="shared" si="20"/>
        <v>15</v>
      </c>
      <c r="F30" s="350">
        <v>0</v>
      </c>
      <c r="G30" s="350">
        <v>4</v>
      </c>
      <c r="H30" s="350">
        <v>11</v>
      </c>
      <c r="I30" s="350">
        <f t="shared" si="21"/>
        <v>15</v>
      </c>
      <c r="J30" s="351">
        <f t="shared" si="22"/>
        <v>0.23076923076923078</v>
      </c>
      <c r="K30" s="350">
        <v>0</v>
      </c>
      <c r="L30" s="350">
        <v>0</v>
      </c>
      <c r="M30" s="350">
        <v>0</v>
      </c>
      <c r="N30" s="350">
        <f t="shared" si="23"/>
        <v>15</v>
      </c>
      <c r="O30" s="351">
        <f t="shared" si="17"/>
        <v>0.23076923076923078</v>
      </c>
      <c r="P30" s="350">
        <v>0</v>
      </c>
      <c r="Q30" s="350">
        <v>0</v>
      </c>
      <c r="R30" s="350">
        <v>0</v>
      </c>
      <c r="S30" s="350">
        <f t="shared" si="24"/>
        <v>15</v>
      </c>
      <c r="T30" s="351">
        <f t="shared" si="18"/>
        <v>0.23076923076923078</v>
      </c>
      <c r="U30" s="350">
        <v>0</v>
      </c>
      <c r="V30" s="350">
        <v>0</v>
      </c>
      <c r="W30" s="350">
        <v>0</v>
      </c>
      <c r="X30" s="350">
        <f t="shared" si="25"/>
        <v>15</v>
      </c>
      <c r="Y30" s="351">
        <f t="shared" si="19"/>
        <v>0.23076923076923078</v>
      </c>
    </row>
    <row r="31" spans="1:25" ht="75" customHeight="1" x14ac:dyDescent="0.2">
      <c r="A31" s="405"/>
      <c r="B31" s="405"/>
      <c r="C31" s="352" t="s">
        <v>864</v>
      </c>
      <c r="D31" s="310">
        <v>1000</v>
      </c>
      <c r="E31" s="349">
        <f t="shared" si="20"/>
        <v>128</v>
      </c>
      <c r="F31" s="350">
        <v>0</v>
      </c>
      <c r="G31" s="350">
        <v>71</v>
      </c>
      <c r="H31" s="350">
        <v>57</v>
      </c>
      <c r="I31" s="350">
        <f t="shared" si="21"/>
        <v>128</v>
      </c>
      <c r="J31" s="351">
        <f t="shared" si="22"/>
        <v>0.128</v>
      </c>
      <c r="K31" s="350">
        <v>0</v>
      </c>
      <c r="L31" s="350">
        <v>0</v>
      </c>
      <c r="M31" s="350">
        <v>0</v>
      </c>
      <c r="N31" s="350">
        <f t="shared" si="23"/>
        <v>128</v>
      </c>
      <c r="O31" s="351">
        <f t="shared" si="17"/>
        <v>0.128</v>
      </c>
      <c r="P31" s="350">
        <v>0</v>
      </c>
      <c r="Q31" s="350">
        <v>0</v>
      </c>
      <c r="R31" s="350">
        <v>0</v>
      </c>
      <c r="S31" s="350">
        <f t="shared" si="24"/>
        <v>128</v>
      </c>
      <c r="T31" s="351">
        <f t="shared" si="18"/>
        <v>0.128</v>
      </c>
      <c r="U31" s="350">
        <v>0</v>
      </c>
      <c r="V31" s="350">
        <v>0</v>
      </c>
      <c r="W31" s="350">
        <v>0</v>
      </c>
      <c r="X31" s="350">
        <f t="shared" si="25"/>
        <v>128</v>
      </c>
      <c r="Y31" s="351">
        <f t="shared" si="19"/>
        <v>0.128</v>
      </c>
    </row>
    <row r="32" spans="1:25" ht="30" x14ac:dyDescent="0.2">
      <c r="A32" s="405"/>
      <c r="B32" s="405"/>
      <c r="C32" s="352" t="s">
        <v>520</v>
      </c>
      <c r="D32" s="310">
        <v>150</v>
      </c>
      <c r="E32" s="349">
        <f>F32+G32+H32+K32+L32+M32+P32+Q32+R32+U32+V32+W32</f>
        <v>33</v>
      </c>
      <c r="F32" s="350">
        <v>0</v>
      </c>
      <c r="G32" s="350">
        <v>6</v>
      </c>
      <c r="H32" s="350">
        <v>27</v>
      </c>
      <c r="I32" s="350">
        <f t="shared" si="21"/>
        <v>33</v>
      </c>
      <c r="J32" s="351">
        <f t="shared" si="22"/>
        <v>0.22</v>
      </c>
      <c r="K32" s="350">
        <v>0</v>
      </c>
      <c r="L32" s="350">
        <v>0</v>
      </c>
      <c r="M32" s="350">
        <v>0</v>
      </c>
      <c r="N32" s="350">
        <f t="shared" si="23"/>
        <v>33</v>
      </c>
      <c r="O32" s="351">
        <f t="shared" si="17"/>
        <v>0.22</v>
      </c>
      <c r="P32" s="350">
        <v>0</v>
      </c>
      <c r="Q32" s="350">
        <v>0</v>
      </c>
      <c r="R32" s="350">
        <v>0</v>
      </c>
      <c r="S32" s="350">
        <f t="shared" si="24"/>
        <v>33</v>
      </c>
      <c r="T32" s="351">
        <f t="shared" si="18"/>
        <v>0.22</v>
      </c>
      <c r="U32" s="350">
        <v>0</v>
      </c>
      <c r="V32" s="350">
        <v>0</v>
      </c>
      <c r="W32" s="350">
        <v>0</v>
      </c>
      <c r="X32" s="350">
        <f t="shared" si="25"/>
        <v>33</v>
      </c>
      <c r="Y32" s="351">
        <f t="shared" si="19"/>
        <v>0.22</v>
      </c>
    </row>
    <row r="33" spans="1:25" s="347" customFormat="1" ht="33.75" customHeight="1" x14ac:dyDescent="0.25">
      <c r="A33" s="405"/>
      <c r="B33" s="405"/>
      <c r="C33" s="333" t="s">
        <v>861</v>
      </c>
      <c r="D33" s="353">
        <f t="shared" ref="D33:I33" si="26">SUM(D26:D32)</f>
        <v>155245</v>
      </c>
      <c r="E33" s="354">
        <f t="shared" si="26"/>
        <v>22416</v>
      </c>
      <c r="F33" s="353">
        <f t="shared" si="26"/>
        <v>4419</v>
      </c>
      <c r="G33" s="353">
        <f t="shared" si="26"/>
        <v>1231</v>
      </c>
      <c r="H33" s="353">
        <f t="shared" si="26"/>
        <v>16766</v>
      </c>
      <c r="I33" s="355">
        <f t="shared" si="26"/>
        <v>22416</v>
      </c>
      <c r="J33" s="356">
        <f>+I33/D33</f>
        <v>0.14439112370768784</v>
      </c>
      <c r="K33" s="353">
        <f>SUM(K26:K32)</f>
        <v>0</v>
      </c>
      <c r="L33" s="353">
        <f>SUM(L26:L32)</f>
        <v>0</v>
      </c>
      <c r="M33" s="353">
        <f>SUM(M26:M32)</f>
        <v>0</v>
      </c>
      <c r="N33" s="355">
        <f>SUM(N26:N32)</f>
        <v>22416</v>
      </c>
      <c r="O33" s="356">
        <f>+N33/D33</f>
        <v>0.14439112370768784</v>
      </c>
      <c r="P33" s="353">
        <f>SUM(P26:P32)</f>
        <v>0</v>
      </c>
      <c r="Q33" s="353">
        <f>SUM(Q26:Q32)</f>
        <v>0</v>
      </c>
      <c r="R33" s="353">
        <f>SUM(R26:R32)</f>
        <v>0</v>
      </c>
      <c r="S33" s="355">
        <f>SUM(S26:S32)</f>
        <v>22416</v>
      </c>
      <c r="T33" s="356">
        <f>+S33/D33</f>
        <v>0.14439112370768784</v>
      </c>
      <c r="U33" s="353">
        <f>SUM(U26:U32)</f>
        <v>0</v>
      </c>
      <c r="V33" s="353">
        <f>SUM(V26:V32)</f>
        <v>0</v>
      </c>
      <c r="W33" s="353">
        <f>SUM(W26:W32)</f>
        <v>0</v>
      </c>
      <c r="X33" s="355">
        <f>SUM(X26:X32)</f>
        <v>22416</v>
      </c>
      <c r="Y33" s="356">
        <f>+X33/D33</f>
        <v>0.14439112370768784</v>
      </c>
    </row>
    <row r="34" spans="1:25" ht="49.5" customHeight="1" x14ac:dyDescent="0.2"/>
    <row r="35" spans="1:25" x14ac:dyDescent="0.2">
      <c r="D35" s="284"/>
    </row>
    <row r="36" spans="1:25" s="359" customFormat="1" x14ac:dyDescent="0.2">
      <c r="A36" s="358"/>
    </row>
    <row r="37" spans="1:25" s="359" customFormat="1" ht="18" customHeight="1" x14ac:dyDescent="0.2">
      <c r="A37" s="360"/>
    </row>
    <row r="38" spans="1:25" x14ac:dyDescent="0.2">
      <c r="A38" s="358"/>
      <c r="D38" s="284"/>
    </row>
    <row r="39" spans="1:25" ht="15.75" x14ac:dyDescent="0.2">
      <c r="A39" s="361"/>
      <c r="D39" s="284"/>
    </row>
  </sheetData>
  <mergeCells count="16">
    <mergeCell ref="T5:U5"/>
    <mergeCell ref="AA5:AB5"/>
    <mergeCell ref="A1:F2"/>
    <mergeCell ref="T3:U3"/>
    <mergeCell ref="AA3:AB3"/>
    <mergeCell ref="T4:U4"/>
    <mergeCell ref="AA4:AB4"/>
    <mergeCell ref="A26:A33"/>
    <mergeCell ref="B26:B33"/>
    <mergeCell ref="T6:U6"/>
    <mergeCell ref="AA6:AB6"/>
    <mergeCell ref="A8:J8"/>
    <mergeCell ref="A11:A17"/>
    <mergeCell ref="B11:B17"/>
    <mergeCell ref="A20:A23"/>
    <mergeCell ref="B20:B23"/>
  </mergeCells>
  <conditionalFormatting sqref="H2:Q2">
    <cfRule type="iconSet" priority="3">
      <iconSet>
        <cfvo type="percent" val="0"/>
        <cfvo type="percent" val="33"/>
        <cfvo type="percent" val="67"/>
      </iconSet>
    </cfRule>
  </conditionalFormatting>
  <conditionalFormatting sqref="S2:T2">
    <cfRule type="iconSet" priority="2">
      <iconSet>
        <cfvo type="percent" val="0"/>
        <cfvo type="percent" val="33"/>
        <cfvo type="percent" val="67"/>
      </iconSet>
    </cfRule>
  </conditionalFormatting>
  <conditionalFormatting sqref="X2:Y2">
    <cfRule type="iconSet" priority="1">
      <iconSet>
        <cfvo type="percent" val="0"/>
        <cfvo type="percent" val="33"/>
        <cfvo type="percent" val="67"/>
      </iconSet>
    </cfRule>
  </conditionalFormatting>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28374-3636-4F10-B52B-2F93128D49EE}">
  <dimension ref="A1:AB31"/>
  <sheetViews>
    <sheetView showGridLines="0" zoomScale="55" zoomScaleNormal="55" zoomScaleSheetLayoutView="55" workbookViewId="0">
      <selection activeCell="AC15" sqref="AC15"/>
    </sheetView>
  </sheetViews>
  <sheetFormatPr baseColWidth="10" defaultColWidth="11.42578125" defaultRowHeight="15" x14ac:dyDescent="0.2"/>
  <cols>
    <col min="1" max="1" width="33.5703125" style="315" customWidth="1"/>
    <col min="2" max="2" width="43.5703125" style="284" customWidth="1"/>
    <col min="3" max="3" width="48.85546875" style="284" customWidth="1"/>
    <col min="4" max="4" width="25.28515625" style="357" customWidth="1"/>
    <col min="5" max="5" width="17.85546875" style="284" customWidth="1"/>
    <col min="6" max="6" width="15.5703125" style="284" customWidth="1"/>
    <col min="7" max="7" width="20.5703125" style="284" customWidth="1"/>
    <col min="8" max="8" width="17.140625" style="284" customWidth="1"/>
    <col min="9" max="9" width="17" style="284" customWidth="1"/>
    <col min="10" max="10" width="19.28515625" style="284" customWidth="1"/>
    <col min="11" max="11" width="16.28515625" style="284" hidden="1" customWidth="1"/>
    <col min="12" max="12" width="13.7109375" style="284" hidden="1" customWidth="1"/>
    <col min="13" max="15" width="18.85546875" style="284" hidden="1" customWidth="1"/>
    <col min="16" max="16" width="19.140625" style="284" hidden="1" customWidth="1"/>
    <col min="17" max="17" width="16.5703125" style="284" hidden="1" customWidth="1"/>
    <col min="18" max="18" width="16.7109375" style="284" hidden="1" customWidth="1"/>
    <col min="19" max="19" width="19" style="284" hidden="1" customWidth="1"/>
    <col min="20" max="21" width="16.7109375" style="284" hidden="1" customWidth="1"/>
    <col min="22" max="22" width="17.5703125" style="284" hidden="1" customWidth="1"/>
    <col min="23" max="23" width="18.42578125" style="284" hidden="1" customWidth="1"/>
    <col min="24" max="24" width="21.42578125" style="284" hidden="1" customWidth="1"/>
    <col min="25" max="25" width="20.28515625" style="284" hidden="1" customWidth="1"/>
    <col min="26" max="26" width="0" style="284" hidden="1" customWidth="1"/>
    <col min="27" max="16384" width="11.42578125" style="284"/>
  </cols>
  <sheetData>
    <row r="1" spans="1:28" ht="51" customHeight="1" thickBot="1" x14ac:dyDescent="0.25">
      <c r="A1" s="420" t="s">
        <v>865</v>
      </c>
      <c r="B1" s="420"/>
      <c r="C1" s="420"/>
      <c r="D1" s="420"/>
      <c r="E1" s="420"/>
      <c r="F1" s="421"/>
      <c r="G1" s="281" t="s">
        <v>800</v>
      </c>
      <c r="H1" s="281" t="s">
        <v>801</v>
      </c>
      <c r="I1" s="281" t="s">
        <v>802</v>
      </c>
      <c r="J1" s="282" t="s">
        <v>803</v>
      </c>
      <c r="K1" s="362"/>
      <c r="L1" s="362"/>
      <c r="M1" s="362"/>
      <c r="N1" s="362"/>
      <c r="O1" s="362"/>
      <c r="P1" s="362"/>
      <c r="Q1" s="362"/>
    </row>
    <row r="2" spans="1:28" ht="16.5" customHeight="1" thickBot="1" x14ac:dyDescent="0.25">
      <c r="A2" s="420"/>
      <c r="B2" s="420"/>
      <c r="C2" s="420"/>
      <c r="D2" s="420"/>
      <c r="E2" s="420"/>
      <c r="F2" s="421"/>
      <c r="G2" s="285">
        <f>AVERAGE(G5:G5)</f>
        <v>0</v>
      </c>
      <c r="H2" s="363">
        <v>0.42</v>
      </c>
      <c r="I2" s="363">
        <v>0.4</v>
      </c>
      <c r="J2" s="364">
        <v>0.53</v>
      </c>
      <c r="K2" s="288"/>
      <c r="L2" s="288"/>
      <c r="M2" s="288"/>
      <c r="N2" s="288"/>
      <c r="O2" s="288"/>
      <c r="P2" s="288"/>
      <c r="Q2" s="288"/>
      <c r="R2" s="289"/>
      <c r="S2" s="289"/>
      <c r="T2" s="289"/>
      <c r="U2" s="289"/>
      <c r="V2" s="289"/>
      <c r="W2" s="289"/>
      <c r="X2" s="289"/>
      <c r="Y2" s="289"/>
    </row>
    <row r="3" spans="1:28" ht="57" customHeight="1" x14ac:dyDescent="0.2">
      <c r="A3" s="290" t="s">
        <v>804</v>
      </c>
      <c r="B3" s="292" t="s">
        <v>805</v>
      </c>
      <c r="C3" s="292" t="s">
        <v>806</v>
      </c>
      <c r="D3" s="292" t="s">
        <v>807</v>
      </c>
      <c r="E3" s="293" t="s">
        <v>808</v>
      </c>
      <c r="F3" s="292" t="s">
        <v>866</v>
      </c>
      <c r="G3" s="294" t="s">
        <v>867</v>
      </c>
      <c r="H3" s="295" t="s">
        <v>811</v>
      </c>
      <c r="I3" s="295" t="s">
        <v>812</v>
      </c>
      <c r="J3" s="296" t="s">
        <v>813</v>
      </c>
      <c r="K3" s="295" t="s">
        <v>814</v>
      </c>
      <c r="L3" s="295" t="s">
        <v>815</v>
      </c>
      <c r="M3" s="296" t="s">
        <v>816</v>
      </c>
      <c r="N3" s="295" t="s">
        <v>817</v>
      </c>
      <c r="O3" s="295" t="s">
        <v>868</v>
      </c>
      <c r="P3" s="296" t="s">
        <v>869</v>
      </c>
      <c r="Q3" s="295" t="s">
        <v>820</v>
      </c>
      <c r="R3" s="295" t="s">
        <v>821</v>
      </c>
      <c r="S3" s="296" t="s">
        <v>822</v>
      </c>
      <c r="T3" s="416" t="s">
        <v>870</v>
      </c>
      <c r="U3" s="417"/>
      <c r="AA3" s="416" t="s">
        <v>870</v>
      </c>
      <c r="AB3" s="417"/>
    </row>
    <row r="4" spans="1:28" ht="135" customHeight="1" x14ac:dyDescent="0.2">
      <c r="A4" s="298">
        <v>2299011</v>
      </c>
      <c r="B4" s="300" t="s">
        <v>871</v>
      </c>
      <c r="C4" s="300" t="s">
        <v>871</v>
      </c>
      <c r="D4" s="365" t="s">
        <v>872</v>
      </c>
      <c r="E4" s="366">
        <v>1</v>
      </c>
      <c r="F4" s="367">
        <v>0.25</v>
      </c>
      <c r="G4" s="303">
        <f>S4/F4</f>
        <v>0</v>
      </c>
      <c r="H4" s="368">
        <f>F12</f>
        <v>0</v>
      </c>
      <c r="I4" s="369">
        <f>H4+G12</f>
        <v>0</v>
      </c>
      <c r="J4" s="370">
        <f>I4+H12</f>
        <v>0</v>
      </c>
      <c r="K4" s="368">
        <f>J4+K12</f>
        <v>0</v>
      </c>
      <c r="L4" s="368">
        <f>K4+L12</f>
        <v>0</v>
      </c>
      <c r="M4" s="370">
        <f>L4+M12</f>
        <v>0</v>
      </c>
      <c r="N4" s="368">
        <f>M4+P12</f>
        <v>0</v>
      </c>
      <c r="O4" s="368">
        <f>N4+Q12</f>
        <v>0</v>
      </c>
      <c r="P4" s="370">
        <f>O4+R12</f>
        <v>0</v>
      </c>
      <c r="Q4" s="368">
        <f>P4+U12</f>
        <v>0</v>
      </c>
      <c r="R4" s="368">
        <f>Q4+V12</f>
        <v>0</v>
      </c>
      <c r="S4" s="370">
        <f>R4+W12</f>
        <v>0</v>
      </c>
      <c r="T4" s="418" t="s">
        <v>873</v>
      </c>
      <c r="U4" s="419"/>
      <c r="AA4" s="418" t="s">
        <v>886</v>
      </c>
      <c r="AB4" s="419"/>
    </row>
    <row r="5" spans="1:28" ht="128.25" customHeight="1" x14ac:dyDescent="0.2">
      <c r="A5" s="298">
        <v>2299060</v>
      </c>
      <c r="B5" s="300" t="s">
        <v>320</v>
      </c>
      <c r="C5" s="300" t="s">
        <v>874</v>
      </c>
      <c r="D5" s="365" t="s">
        <v>875</v>
      </c>
      <c r="E5" s="366">
        <v>1</v>
      </c>
      <c r="F5" s="371">
        <v>0.25</v>
      </c>
      <c r="G5" s="303">
        <f>S5/F5</f>
        <v>0</v>
      </c>
      <c r="H5" s="368">
        <f>F20</f>
        <v>0</v>
      </c>
      <c r="I5" s="369">
        <f>H5+G20</f>
        <v>0</v>
      </c>
      <c r="J5" s="370">
        <f>I5+H20</f>
        <v>0</v>
      </c>
      <c r="K5" s="368">
        <f>J5+K20</f>
        <v>0</v>
      </c>
      <c r="L5" s="368">
        <f>K5+L20</f>
        <v>0</v>
      </c>
      <c r="M5" s="370">
        <f>L5+M20</f>
        <v>0</v>
      </c>
      <c r="N5" s="368">
        <f>M5+P20</f>
        <v>0</v>
      </c>
      <c r="O5" s="368">
        <f>N5+Q20</f>
        <v>0</v>
      </c>
      <c r="P5" s="370">
        <f>O5+R20</f>
        <v>0</v>
      </c>
      <c r="Q5" s="369">
        <f>P5+U20</f>
        <v>0</v>
      </c>
      <c r="R5" s="369">
        <f>Q5+V20</f>
        <v>0</v>
      </c>
      <c r="S5" s="370">
        <f>R5+W20</f>
        <v>0</v>
      </c>
      <c r="T5" s="418" t="s">
        <v>876</v>
      </c>
      <c r="U5" s="419"/>
      <c r="AA5" s="418" t="s">
        <v>887</v>
      </c>
      <c r="AB5" s="419"/>
    </row>
    <row r="6" spans="1:28" ht="36" customHeight="1" x14ac:dyDescent="0.2">
      <c r="B6" s="372"/>
      <c r="C6" s="316"/>
      <c r="D6" s="317"/>
      <c r="E6" s="317"/>
      <c r="F6" s="319">
        <f>G5*F5</f>
        <v>0</v>
      </c>
      <c r="G6" s="319"/>
      <c r="H6" s="373"/>
      <c r="I6" s="373"/>
      <c r="J6" s="373"/>
      <c r="K6" s="373"/>
      <c r="L6" s="373"/>
      <c r="M6" s="373"/>
      <c r="N6" s="373"/>
      <c r="O6" s="373"/>
      <c r="P6" s="373"/>
      <c r="Q6" s="373"/>
      <c r="R6" s="373"/>
      <c r="S6" s="373"/>
      <c r="T6" s="373"/>
      <c r="U6" s="373"/>
      <c r="V6" s="373"/>
      <c r="W6" s="373"/>
      <c r="X6" s="374"/>
      <c r="Y6" s="374"/>
    </row>
    <row r="7" spans="1:28" ht="36" customHeight="1" x14ac:dyDescent="0.2">
      <c r="A7" s="407" t="s">
        <v>835</v>
      </c>
      <c r="B7" s="407"/>
      <c r="C7" s="407"/>
      <c r="D7" s="407"/>
      <c r="E7" s="407"/>
      <c r="F7" s="407"/>
      <c r="G7" s="407"/>
      <c r="H7" s="407"/>
      <c r="I7" s="407"/>
      <c r="J7" s="407"/>
      <c r="K7" s="373"/>
      <c r="L7" s="373"/>
      <c r="M7" s="373"/>
      <c r="N7" s="373"/>
      <c r="O7" s="373"/>
      <c r="P7" s="373"/>
      <c r="Q7" s="373"/>
      <c r="R7" s="373"/>
      <c r="S7" s="373"/>
      <c r="T7" s="373"/>
      <c r="U7" s="373"/>
      <c r="V7" s="373"/>
      <c r="W7" s="373"/>
      <c r="X7" s="373"/>
      <c r="Y7" s="373"/>
    </row>
    <row r="8" spans="1:28" s="325" customFormat="1" ht="36" customHeight="1" x14ac:dyDescent="0.2">
      <c r="A8" s="375"/>
      <c r="B8" s="375"/>
      <c r="C8" s="375"/>
      <c r="D8" s="322"/>
      <c r="E8" s="322"/>
      <c r="F8" s="322"/>
      <c r="G8" s="322"/>
      <c r="H8" s="322"/>
      <c r="I8" s="322"/>
      <c r="J8" s="322"/>
      <c r="K8" s="374"/>
      <c r="L8" s="374"/>
      <c r="M8" s="374"/>
      <c r="N8" s="374"/>
      <c r="O8" s="374"/>
      <c r="P8" s="374"/>
      <c r="Q8" s="374"/>
      <c r="R8" s="374"/>
      <c r="S8" s="374"/>
      <c r="T8" s="374"/>
      <c r="U8" s="374"/>
      <c r="V8" s="374"/>
      <c r="W8" s="374"/>
      <c r="X8" s="374"/>
      <c r="Y8" s="374"/>
    </row>
    <row r="9" spans="1:28" s="325" customFormat="1" ht="38.25" customHeight="1" x14ac:dyDescent="0.2">
      <c r="A9" s="376"/>
      <c r="B9" s="377"/>
      <c r="C9" s="378"/>
      <c r="D9" s="379"/>
      <c r="E9" s="380"/>
      <c r="F9" s="380"/>
      <c r="G9" s="380"/>
      <c r="H9" s="380"/>
      <c r="I9" s="380"/>
      <c r="J9" s="381"/>
      <c r="K9" s="382" t="s">
        <v>877</v>
      </c>
      <c r="L9" s="382"/>
      <c r="M9" s="382"/>
      <c r="N9" s="382"/>
      <c r="O9" s="382"/>
      <c r="P9" s="382"/>
      <c r="Q9" s="382"/>
      <c r="R9" s="382"/>
      <c r="S9" s="382"/>
      <c r="T9" s="382" t="s">
        <v>878</v>
      </c>
      <c r="U9" s="382"/>
      <c r="V9" s="382"/>
      <c r="W9" s="383"/>
      <c r="X9" s="382"/>
      <c r="Y9" s="382"/>
    </row>
    <row r="10" spans="1:28" ht="48.75" customHeight="1" x14ac:dyDescent="0.2">
      <c r="A10" s="292" t="s">
        <v>836</v>
      </c>
      <c r="B10" s="292" t="s">
        <v>805</v>
      </c>
      <c r="C10" s="292" t="s">
        <v>879</v>
      </c>
      <c r="D10" s="290" t="s">
        <v>880</v>
      </c>
      <c r="E10" s="290" t="s">
        <v>839</v>
      </c>
      <c r="F10" s="290" t="s">
        <v>840</v>
      </c>
      <c r="G10" s="290" t="s">
        <v>841</v>
      </c>
      <c r="H10" s="290" t="s">
        <v>842</v>
      </c>
      <c r="I10" s="290" t="s">
        <v>843</v>
      </c>
      <c r="J10" s="290" t="s">
        <v>844</v>
      </c>
      <c r="K10" s="290" t="s">
        <v>845</v>
      </c>
      <c r="L10" s="290" t="s">
        <v>846</v>
      </c>
      <c r="M10" s="290" t="s">
        <v>847</v>
      </c>
      <c r="N10" s="290" t="s">
        <v>848</v>
      </c>
      <c r="O10" s="290" t="s">
        <v>849</v>
      </c>
      <c r="P10" s="290" t="s">
        <v>850</v>
      </c>
      <c r="Q10" s="290" t="s">
        <v>851</v>
      </c>
      <c r="R10" s="290" t="s">
        <v>852</v>
      </c>
      <c r="S10" s="290" t="s">
        <v>853</v>
      </c>
      <c r="T10" s="290" t="s">
        <v>854</v>
      </c>
      <c r="U10" s="290" t="s">
        <v>855</v>
      </c>
      <c r="V10" s="290" t="s">
        <v>856</v>
      </c>
      <c r="W10" s="290" t="s">
        <v>857</v>
      </c>
      <c r="X10" s="290" t="s">
        <v>858</v>
      </c>
      <c r="Y10" s="290" t="s">
        <v>859</v>
      </c>
    </row>
    <row r="11" spans="1:28" ht="58.5" customHeight="1" x14ac:dyDescent="0.2">
      <c r="A11" s="415" t="s">
        <v>881</v>
      </c>
      <c r="B11" s="405" t="s">
        <v>871</v>
      </c>
      <c r="C11" s="384" t="s">
        <v>553</v>
      </c>
      <c r="D11" s="385">
        <v>0.25</v>
      </c>
      <c r="E11" s="343">
        <f>F11+G11+H11+K11+L11+M11+P11+Q11+R11+U11+V11+W11</f>
        <v>0</v>
      </c>
      <c r="F11" s="343">
        <v>0</v>
      </c>
      <c r="G11" s="343">
        <v>0</v>
      </c>
      <c r="H11" s="343">
        <v>0</v>
      </c>
      <c r="I11" s="343">
        <f t="shared" ref="I11:I19" si="0">F11+G11+H11</f>
        <v>0</v>
      </c>
      <c r="J11" s="343">
        <f>+I11/D11</f>
        <v>0</v>
      </c>
      <c r="K11" s="343">
        <v>0</v>
      </c>
      <c r="L11" s="343">
        <v>0</v>
      </c>
      <c r="M11" s="343">
        <v>0</v>
      </c>
      <c r="N11" s="343">
        <f>K11+L11+M11+I11</f>
        <v>0</v>
      </c>
      <c r="O11" s="343">
        <f>+N11/$D11</f>
        <v>0</v>
      </c>
      <c r="P11" s="343">
        <v>0</v>
      </c>
      <c r="Q11" s="343">
        <v>0</v>
      </c>
      <c r="R11" s="343">
        <v>0</v>
      </c>
      <c r="S11" s="343">
        <f>P11+Q11+R11+N11</f>
        <v>0</v>
      </c>
      <c r="T11" s="343">
        <f>+S11/$D11</f>
        <v>0</v>
      </c>
      <c r="U11" s="343">
        <v>0</v>
      </c>
      <c r="V11" s="343">
        <v>0</v>
      </c>
      <c r="W11" s="343">
        <v>0</v>
      </c>
      <c r="X11" s="343">
        <f>U11+V11+W11+S11</f>
        <v>0</v>
      </c>
      <c r="Y11" s="343">
        <f>+X11/$D11</f>
        <v>0</v>
      </c>
    </row>
    <row r="12" spans="1:28" s="347" customFormat="1" ht="33.75" customHeight="1" x14ac:dyDescent="0.25">
      <c r="A12" s="415"/>
      <c r="B12" s="405"/>
      <c r="C12" s="333" t="s">
        <v>861</v>
      </c>
      <c r="D12" s="386">
        <f t="shared" ref="D12:I12" si="1">SUM(D11:D11)</f>
        <v>0.25</v>
      </c>
      <c r="E12" s="387">
        <f t="shared" si="1"/>
        <v>0</v>
      </c>
      <c r="F12" s="386">
        <f t="shared" si="1"/>
        <v>0</v>
      </c>
      <c r="G12" s="386">
        <f t="shared" si="1"/>
        <v>0</v>
      </c>
      <c r="H12" s="386">
        <f t="shared" si="1"/>
        <v>0</v>
      </c>
      <c r="I12" s="388">
        <f t="shared" si="1"/>
        <v>0</v>
      </c>
      <c r="J12" s="346">
        <f>+I12/$D12</f>
        <v>0</v>
      </c>
      <c r="K12" s="389">
        <f>SUM(K11:K11)</f>
        <v>0</v>
      </c>
      <c r="L12" s="389">
        <f>SUM(L11:L11)</f>
        <v>0</v>
      </c>
      <c r="M12" s="389">
        <f>SUM(M11:M11)</f>
        <v>0</v>
      </c>
      <c r="N12" s="388">
        <f>SUM(N11:N11)</f>
        <v>0</v>
      </c>
      <c r="O12" s="346">
        <f>+N12/$D12</f>
        <v>0</v>
      </c>
      <c r="P12" s="389">
        <f>SUM(P11:P11)</f>
        <v>0</v>
      </c>
      <c r="Q12" s="389">
        <f>SUM(Q11:Q11)</f>
        <v>0</v>
      </c>
      <c r="R12" s="389">
        <f>SUM(R11:R11)</f>
        <v>0</v>
      </c>
      <c r="S12" s="388">
        <f>SUM(S11:S11)</f>
        <v>0</v>
      </c>
      <c r="T12" s="346">
        <f>+S12/$D12</f>
        <v>0</v>
      </c>
      <c r="U12" s="389">
        <f>SUM(U11:U11)</f>
        <v>0</v>
      </c>
      <c r="V12" s="389">
        <f>SUM(V11:V11)</f>
        <v>0</v>
      </c>
      <c r="W12" s="389">
        <f>SUM(W11:W11)</f>
        <v>0</v>
      </c>
      <c r="X12" s="388">
        <f>SUM(X11:X11)</f>
        <v>0</v>
      </c>
      <c r="Y12" s="346">
        <f>+X12/$D12</f>
        <v>0</v>
      </c>
    </row>
    <row r="13" spans="1:28" s="395" customFormat="1" ht="33.75" customHeight="1" x14ac:dyDescent="0.2">
      <c r="A13" s="390"/>
      <c r="B13" s="325"/>
      <c r="C13" s="391"/>
      <c r="D13" s="392"/>
      <c r="E13" s="393"/>
      <c r="F13" s="393"/>
      <c r="G13" s="393"/>
      <c r="H13" s="393"/>
      <c r="I13" s="393"/>
      <c r="J13" s="394"/>
      <c r="K13" s="393"/>
      <c r="L13" s="393"/>
      <c r="M13" s="393"/>
      <c r="N13" s="393"/>
      <c r="O13" s="393"/>
      <c r="P13" s="393"/>
      <c r="Q13" s="393"/>
      <c r="R13" s="393"/>
      <c r="S13" s="393"/>
      <c r="T13" s="393"/>
      <c r="U13" s="392"/>
      <c r="V13" s="392"/>
      <c r="W13" s="392"/>
      <c r="X13" s="393"/>
      <c r="Y13" s="393"/>
    </row>
    <row r="14" spans="1:28" s="347" customFormat="1" ht="33.75" customHeight="1" x14ac:dyDescent="0.2">
      <c r="A14" s="396"/>
      <c r="B14" s="284"/>
      <c r="C14" s="391"/>
      <c r="D14" s="393"/>
      <c r="E14" s="393"/>
      <c r="F14" s="393"/>
      <c r="G14" s="393"/>
      <c r="H14" s="393"/>
      <c r="I14" s="393"/>
      <c r="J14" s="394"/>
      <c r="K14" s="393"/>
      <c r="L14" s="393"/>
      <c r="M14" s="393"/>
      <c r="N14" s="393"/>
      <c r="O14" s="393"/>
      <c r="P14" s="393"/>
      <c r="Q14" s="393"/>
      <c r="R14" s="393"/>
      <c r="S14" s="393"/>
      <c r="T14" s="393"/>
      <c r="U14" s="393"/>
      <c r="V14" s="393"/>
      <c r="W14" s="393"/>
      <c r="X14" s="393"/>
      <c r="Y14" s="393"/>
    </row>
    <row r="15" spans="1:28" ht="48.75" customHeight="1" x14ac:dyDescent="0.2">
      <c r="A15" s="290" t="s">
        <v>836</v>
      </c>
      <c r="B15" s="290" t="s">
        <v>805</v>
      </c>
      <c r="C15" s="290" t="s">
        <v>879</v>
      </c>
      <c r="D15" s="290" t="s">
        <v>880</v>
      </c>
      <c r="E15" s="290" t="s">
        <v>839</v>
      </c>
      <c r="F15" s="290" t="s">
        <v>840</v>
      </c>
      <c r="G15" s="290" t="s">
        <v>841</v>
      </c>
      <c r="H15" s="290" t="s">
        <v>842</v>
      </c>
      <c r="I15" s="290" t="s">
        <v>843</v>
      </c>
      <c r="J15" s="290" t="s">
        <v>844</v>
      </c>
      <c r="K15" s="290" t="s">
        <v>845</v>
      </c>
      <c r="L15" s="290" t="s">
        <v>846</v>
      </c>
      <c r="M15" s="290" t="s">
        <v>847</v>
      </c>
      <c r="N15" s="290" t="s">
        <v>848</v>
      </c>
      <c r="O15" s="290" t="s">
        <v>849</v>
      </c>
      <c r="P15" s="290" t="s">
        <v>850</v>
      </c>
      <c r="Q15" s="290" t="s">
        <v>851</v>
      </c>
      <c r="R15" s="290" t="s">
        <v>852</v>
      </c>
      <c r="S15" s="290" t="s">
        <v>853</v>
      </c>
      <c r="T15" s="290" t="s">
        <v>854</v>
      </c>
      <c r="U15" s="290" t="s">
        <v>855</v>
      </c>
      <c r="V15" s="290" t="s">
        <v>856</v>
      </c>
      <c r="W15" s="290" t="s">
        <v>857</v>
      </c>
      <c r="X15" s="290" t="s">
        <v>858</v>
      </c>
      <c r="Y15" s="290" t="s">
        <v>859</v>
      </c>
    </row>
    <row r="16" spans="1:28" ht="58.5" customHeight="1" x14ac:dyDescent="0.2">
      <c r="A16" s="415" t="s">
        <v>881</v>
      </c>
      <c r="B16" s="405" t="s">
        <v>320</v>
      </c>
      <c r="C16" s="384" t="s">
        <v>636</v>
      </c>
      <c r="D16" s="385">
        <v>0.25</v>
      </c>
      <c r="E16" s="343">
        <f>F16+G16+H16+K16+L16+M16+P16+Q16+R16+U16+V16+W16</f>
        <v>0</v>
      </c>
      <c r="F16" s="343">
        <v>0</v>
      </c>
      <c r="G16" s="343">
        <v>0</v>
      </c>
      <c r="H16" s="343">
        <v>0</v>
      </c>
      <c r="I16" s="343">
        <f t="shared" si="0"/>
        <v>0</v>
      </c>
      <c r="J16" s="343">
        <f>I16/$D16</f>
        <v>0</v>
      </c>
      <c r="K16" s="343">
        <v>0</v>
      </c>
      <c r="L16" s="343">
        <v>0</v>
      </c>
      <c r="M16" s="343">
        <v>0</v>
      </c>
      <c r="N16" s="343">
        <f>K16+L16+M16+I16</f>
        <v>0</v>
      </c>
      <c r="O16" s="343">
        <f>+N16/$D16</f>
        <v>0</v>
      </c>
      <c r="P16" s="343">
        <v>0</v>
      </c>
      <c r="Q16" s="343">
        <v>0</v>
      </c>
      <c r="R16" s="343">
        <v>0</v>
      </c>
      <c r="S16" s="343">
        <f>P16+Q16+R16+N16</f>
        <v>0</v>
      </c>
      <c r="T16" s="343">
        <f>+S16/$D16</f>
        <v>0</v>
      </c>
      <c r="U16" s="343">
        <v>0</v>
      </c>
      <c r="V16" s="343">
        <v>0</v>
      </c>
      <c r="W16" s="343">
        <v>0</v>
      </c>
      <c r="X16" s="343">
        <f>U16+V16+W16+S16</f>
        <v>0</v>
      </c>
      <c r="Y16" s="343">
        <f>+X16/$D16</f>
        <v>0</v>
      </c>
    </row>
    <row r="17" spans="1:25" ht="58.5" customHeight="1" x14ac:dyDescent="0.2">
      <c r="A17" s="415"/>
      <c r="B17" s="405"/>
      <c r="C17" s="384" t="s">
        <v>882</v>
      </c>
      <c r="D17" s="385">
        <v>0.25</v>
      </c>
      <c r="E17" s="343">
        <f t="shared" ref="E17:E18" si="2">F17+G17+H17+K17+L17+M17+P17+Q17+R17+U17+V17+W17</f>
        <v>0</v>
      </c>
      <c r="F17" s="343">
        <v>0</v>
      </c>
      <c r="G17" s="343">
        <v>0</v>
      </c>
      <c r="H17" s="343">
        <v>0</v>
      </c>
      <c r="I17" s="343">
        <f t="shared" si="0"/>
        <v>0</v>
      </c>
      <c r="J17" s="343">
        <f>I17/$D17</f>
        <v>0</v>
      </c>
      <c r="K17" s="343">
        <v>0</v>
      </c>
      <c r="L17" s="343">
        <v>0</v>
      </c>
      <c r="M17" s="343">
        <v>0</v>
      </c>
      <c r="N17" s="343">
        <f t="shared" ref="N17:N18" si="3">K17+L17+M17+I17</f>
        <v>0</v>
      </c>
      <c r="O17" s="343">
        <f t="shared" ref="O17:O18" si="4">+N17/$D17</f>
        <v>0</v>
      </c>
      <c r="P17" s="343">
        <v>0</v>
      </c>
      <c r="Q17" s="343">
        <v>0</v>
      </c>
      <c r="R17" s="343">
        <v>0</v>
      </c>
      <c r="S17" s="343">
        <f t="shared" ref="S17:S18" si="5">P17+Q17+R17+N17</f>
        <v>0</v>
      </c>
      <c r="T17" s="343">
        <f t="shared" ref="T17:T18" si="6">+S17/$D17</f>
        <v>0</v>
      </c>
      <c r="U17" s="343">
        <v>0</v>
      </c>
      <c r="V17" s="343">
        <v>0</v>
      </c>
      <c r="W17" s="343">
        <v>0</v>
      </c>
      <c r="X17" s="343">
        <f t="shared" ref="X17:X18" si="7">U17+V17+W17+S17</f>
        <v>0</v>
      </c>
      <c r="Y17" s="343">
        <f t="shared" ref="Y17:Y18" si="8">+X17/$D17</f>
        <v>0</v>
      </c>
    </row>
    <row r="18" spans="1:25" ht="58.5" customHeight="1" x14ac:dyDescent="0.2">
      <c r="A18" s="415"/>
      <c r="B18" s="405"/>
      <c r="C18" s="384" t="s">
        <v>322</v>
      </c>
      <c r="D18" s="385">
        <v>0.25</v>
      </c>
      <c r="E18" s="343">
        <f t="shared" si="2"/>
        <v>0</v>
      </c>
      <c r="F18" s="343">
        <v>0</v>
      </c>
      <c r="G18" s="343">
        <v>0</v>
      </c>
      <c r="H18" s="343">
        <v>0</v>
      </c>
      <c r="I18" s="343">
        <f t="shared" si="0"/>
        <v>0</v>
      </c>
      <c r="J18" s="343">
        <f>I18/$D18</f>
        <v>0</v>
      </c>
      <c r="K18" s="343">
        <v>0</v>
      </c>
      <c r="L18" s="343">
        <v>0</v>
      </c>
      <c r="M18" s="343">
        <v>0</v>
      </c>
      <c r="N18" s="343">
        <f t="shared" si="3"/>
        <v>0</v>
      </c>
      <c r="O18" s="343">
        <f t="shared" si="4"/>
        <v>0</v>
      </c>
      <c r="P18" s="343">
        <v>0</v>
      </c>
      <c r="Q18" s="343">
        <v>0</v>
      </c>
      <c r="R18" s="343">
        <v>0</v>
      </c>
      <c r="S18" s="343">
        <f t="shared" si="5"/>
        <v>0</v>
      </c>
      <c r="T18" s="343">
        <f t="shared" si="6"/>
        <v>0</v>
      </c>
      <c r="U18" s="343">
        <v>0</v>
      </c>
      <c r="V18" s="343">
        <v>0</v>
      </c>
      <c r="W18" s="343">
        <v>0</v>
      </c>
      <c r="X18" s="343">
        <f t="shared" si="7"/>
        <v>0</v>
      </c>
      <c r="Y18" s="343">
        <f t="shared" si="8"/>
        <v>0</v>
      </c>
    </row>
    <row r="19" spans="1:25" ht="58.5" customHeight="1" x14ac:dyDescent="0.2">
      <c r="A19" s="415"/>
      <c r="B19" s="405"/>
      <c r="C19" s="384" t="s">
        <v>883</v>
      </c>
      <c r="D19" s="385">
        <v>0.25</v>
      </c>
      <c r="E19" s="343">
        <f>F19+G19+H19+K19+L19+M19+P19+Q19+R19+U19+V19+W19</f>
        <v>0</v>
      </c>
      <c r="F19" s="343">
        <v>0</v>
      </c>
      <c r="G19" s="343">
        <v>0</v>
      </c>
      <c r="H19" s="343">
        <v>0</v>
      </c>
      <c r="I19" s="343">
        <f t="shared" si="0"/>
        <v>0</v>
      </c>
      <c r="J19" s="343">
        <f>I19/$D19</f>
        <v>0</v>
      </c>
      <c r="K19" s="343">
        <v>0</v>
      </c>
      <c r="L19" s="343">
        <v>0</v>
      </c>
      <c r="M19" s="343">
        <v>0</v>
      </c>
      <c r="N19" s="343">
        <f>K19+L19+M19+I19</f>
        <v>0</v>
      </c>
      <c r="O19" s="343">
        <f>+N19/$D19</f>
        <v>0</v>
      </c>
      <c r="P19" s="343">
        <v>0</v>
      </c>
      <c r="Q19" s="343">
        <v>0</v>
      </c>
      <c r="R19" s="343">
        <v>0</v>
      </c>
      <c r="S19" s="343">
        <f>P19+Q19+R19+N19</f>
        <v>0</v>
      </c>
      <c r="T19" s="343">
        <f>+S19/$D19</f>
        <v>0</v>
      </c>
      <c r="U19" s="343">
        <v>0</v>
      </c>
      <c r="V19" s="343">
        <v>0</v>
      </c>
      <c r="W19" s="343">
        <v>0</v>
      </c>
      <c r="X19" s="343">
        <f>U19+V19+W19+S19</f>
        <v>0</v>
      </c>
      <c r="Y19" s="343">
        <f>+X19/$D19</f>
        <v>0</v>
      </c>
    </row>
    <row r="20" spans="1:25" s="347" customFormat="1" ht="33.75" customHeight="1" x14ac:dyDescent="0.25">
      <c r="A20" s="415"/>
      <c r="B20" s="405"/>
      <c r="C20" s="333" t="s">
        <v>861</v>
      </c>
      <c r="D20" s="397">
        <f>SUM(D16:D19)</f>
        <v>1</v>
      </c>
      <c r="E20" s="387">
        <f>SUM(E16:E19)*25%</f>
        <v>0</v>
      </c>
      <c r="F20" s="387">
        <f t="shared" ref="F20" si="9">SUM(F16:F19)</f>
        <v>0</v>
      </c>
      <c r="G20" s="387">
        <f>SUM(G16:G19)*25%</f>
        <v>0</v>
      </c>
      <c r="H20" s="387">
        <f>SUM(H16:H19)*25%</f>
        <v>0</v>
      </c>
      <c r="I20" s="388">
        <f>SUM(I16:I19)*25%</f>
        <v>0</v>
      </c>
      <c r="J20" s="346">
        <f>+I20/$D20</f>
        <v>0</v>
      </c>
      <c r="K20" s="389">
        <f>SUM(K16:K19)*25%</f>
        <v>0</v>
      </c>
      <c r="L20" s="389">
        <f>SUM(L16:L19)*25%</f>
        <v>0</v>
      </c>
      <c r="M20" s="389">
        <f>SUM(M16:M19)*25%</f>
        <v>0</v>
      </c>
      <c r="N20" s="398">
        <f>SUM(N16:N19)*25%</f>
        <v>0</v>
      </c>
      <c r="O20" s="346">
        <f>+N20/$D20</f>
        <v>0</v>
      </c>
      <c r="P20" s="389">
        <f>SUM(P16:P19)*25%</f>
        <v>0</v>
      </c>
      <c r="Q20" s="389">
        <f>SUM(Q16:Q19)*25%</f>
        <v>0</v>
      </c>
      <c r="R20" s="389">
        <f>SUM(R16:R19)*25%</f>
        <v>0</v>
      </c>
      <c r="S20" s="398">
        <f>SUM(S16:S19)*25%</f>
        <v>0</v>
      </c>
      <c r="T20" s="346">
        <f>+S20/$D20</f>
        <v>0</v>
      </c>
      <c r="U20" s="389">
        <f>SUM(U16:U19)*25%</f>
        <v>0</v>
      </c>
      <c r="V20" s="389">
        <f>SUM(V16:V19)*25%</f>
        <v>0</v>
      </c>
      <c r="W20" s="389">
        <f>SUM(W16:W19)*25%</f>
        <v>0</v>
      </c>
      <c r="X20" s="398">
        <f>SUM(X16:X19)*25%</f>
        <v>0</v>
      </c>
      <c r="Y20" s="346">
        <f>+X20/$D20</f>
        <v>0</v>
      </c>
    </row>
    <row r="21" spans="1:25" s="395" customFormat="1" ht="33.75" customHeight="1" x14ac:dyDescent="0.25">
      <c r="A21" s="399"/>
      <c r="B21" s="400"/>
      <c r="C21" s="391"/>
      <c r="D21" s="392"/>
      <c r="E21" s="393"/>
      <c r="F21" s="393"/>
      <c r="G21" s="393"/>
      <c r="H21" s="393"/>
      <c r="I21" s="393"/>
      <c r="J21" s="394"/>
      <c r="K21" s="393"/>
      <c r="L21" s="393"/>
      <c r="M21" s="393"/>
      <c r="N21" s="393"/>
      <c r="O21" s="393"/>
      <c r="P21" s="393"/>
      <c r="Q21" s="393"/>
      <c r="R21" s="393"/>
      <c r="S21" s="401"/>
      <c r="T21" s="393"/>
      <c r="U21" s="393"/>
      <c r="V21" s="393"/>
      <c r="W21" s="393"/>
      <c r="X21" s="393"/>
      <c r="Y21" s="393"/>
    </row>
    <row r="22" spans="1:25" x14ac:dyDescent="0.2">
      <c r="A22" s="358"/>
      <c r="D22" s="284"/>
    </row>
    <row r="23" spans="1:25" s="315" customFormat="1" x14ac:dyDescent="0.25">
      <c r="A23" s="358"/>
    </row>
    <row r="24" spans="1:25" x14ac:dyDescent="0.2">
      <c r="A24" s="358"/>
      <c r="D24" s="284"/>
    </row>
    <row r="25" spans="1:25" x14ac:dyDescent="0.2">
      <c r="A25" s="358"/>
      <c r="D25" s="284"/>
    </row>
    <row r="26" spans="1:25" ht="15.75" x14ac:dyDescent="0.2">
      <c r="A26" s="361"/>
      <c r="D26" s="284"/>
    </row>
    <row r="27" spans="1:25" x14ac:dyDescent="0.2">
      <c r="D27" s="284"/>
    </row>
    <row r="28" spans="1:25" s="359" customFormat="1" x14ac:dyDescent="0.2">
      <c r="A28" s="358"/>
    </row>
    <row r="29" spans="1:25" s="359" customFormat="1" ht="18" customHeight="1" x14ac:dyDescent="0.2">
      <c r="A29" s="360"/>
    </row>
    <row r="30" spans="1:25" x14ac:dyDescent="0.2">
      <c r="A30" s="358"/>
      <c r="D30" s="284"/>
    </row>
    <row r="31" spans="1:25" ht="15.75" x14ac:dyDescent="0.2">
      <c r="A31" s="361"/>
      <c r="D31" s="284"/>
    </row>
  </sheetData>
  <mergeCells count="12">
    <mergeCell ref="A1:F2"/>
    <mergeCell ref="T3:U3"/>
    <mergeCell ref="T4:U4"/>
    <mergeCell ref="T5:U5"/>
    <mergeCell ref="A7:J7"/>
    <mergeCell ref="A16:A20"/>
    <mergeCell ref="B16:B20"/>
    <mergeCell ref="AA3:AB3"/>
    <mergeCell ref="AA4:AB4"/>
    <mergeCell ref="AA5:AB5"/>
    <mergeCell ref="A11:A12"/>
    <mergeCell ref="B11:B12"/>
  </mergeCells>
  <conditionalFormatting sqref="H2:Q2">
    <cfRule type="iconSet" priority="1">
      <iconSet>
        <cfvo type="percent" val="0"/>
        <cfvo type="percent" val="33"/>
        <cfvo type="percent" val="67"/>
      </iconSet>
    </cfRule>
  </conditionalFormatting>
  <dataValidations count="1">
    <dataValidation type="list" allowBlank="1" showInputMessage="1" showErrorMessage="1" sqref="C11 C19" xr:uid="{544DB021-52D6-483C-AFEC-3872B34AEC45}">
      <formula1>META</formula1>
    </dataValidation>
  </dataValidations>
  <pageMargins left="0.7" right="0.7" top="0.75" bottom="0.75" header="0.3" footer="0.3"/>
  <pageSetup scale="3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1439-1A8D-4D03-95B8-B3B4C7068925}">
  <dimension ref="A1:BJ203"/>
  <sheetViews>
    <sheetView tabSelected="1" zoomScale="70" zoomScaleNormal="70" workbookViewId="0">
      <selection activeCell="C3" sqref="C3"/>
    </sheetView>
  </sheetViews>
  <sheetFormatPr baseColWidth="10" defaultColWidth="0" defaultRowHeight="18.75" zeroHeight="1" x14ac:dyDescent="0.25"/>
  <cols>
    <col min="1" max="1" width="43.140625" style="32" customWidth="1"/>
    <col min="2" max="2" width="80.85546875" style="32" customWidth="1"/>
    <col min="3" max="3" width="43.28515625" style="32" customWidth="1"/>
    <col min="4" max="4" width="33.28515625" style="32" customWidth="1"/>
    <col min="5" max="5" width="28" style="32" customWidth="1"/>
    <col min="6" max="6" width="27.28515625" style="32" customWidth="1"/>
    <col min="7" max="7" width="27.140625" style="32" customWidth="1"/>
    <col min="8" max="8" width="44.140625" style="32" customWidth="1"/>
    <col min="9" max="9" width="21.28515625" style="32" customWidth="1"/>
    <col min="10" max="10" width="17.7109375" style="32" customWidth="1"/>
    <col min="11" max="11" width="17.85546875" style="32" customWidth="1"/>
    <col min="12" max="12" width="16.85546875" style="32" customWidth="1"/>
    <col min="13" max="13" width="36.140625" style="273" customWidth="1"/>
    <col min="14" max="14" width="0" style="274" hidden="1" customWidth="1"/>
    <col min="15" max="15" width="7.5703125" style="32" hidden="1" customWidth="1"/>
    <col min="16" max="16" width="19.5703125" style="32" customWidth="1"/>
    <col min="17" max="17" width="17.7109375" style="32" customWidth="1"/>
    <col min="18" max="18" width="36.140625" style="273" customWidth="1"/>
    <col min="19" max="19" width="23.28515625" style="273" hidden="1" customWidth="1"/>
    <col min="20" max="20" width="21.28515625" style="273" customWidth="1"/>
    <col min="21" max="21" width="19.5703125" style="273" customWidth="1"/>
    <col min="22" max="22" width="19" style="279" customWidth="1"/>
    <col min="23" max="23" width="36.140625" style="278" hidden="1" customWidth="1"/>
    <col min="24" max="25" width="36.140625" style="32" hidden="1" customWidth="1"/>
    <col min="26" max="26" width="22.42578125" style="32" customWidth="1"/>
    <col min="27" max="27" width="56.42578125" style="32" customWidth="1"/>
    <col min="28" max="28" width="23.42578125" style="32" customWidth="1"/>
    <col min="29" max="29" width="0" style="32" hidden="1" customWidth="1"/>
    <col min="30" max="30" width="36.140625" style="32" customWidth="1"/>
    <col min="31" max="31" width="25.140625" style="32" customWidth="1"/>
    <col min="32" max="32" width="0" style="32" hidden="1" customWidth="1"/>
    <col min="33" max="33" width="36.140625" style="32" customWidth="1"/>
    <col min="34" max="34" width="21.42578125" style="32" customWidth="1"/>
    <col min="35" max="35" width="40.5703125" style="32" hidden="1" customWidth="1"/>
    <col min="36" max="62" width="0" style="32" hidden="1" customWidth="1"/>
    <col min="63" max="16384" width="36.140625" style="32" hidden="1"/>
  </cols>
  <sheetData>
    <row r="1" spans="1:62" s="11" customFormat="1" ht="82.5" customHeight="1" x14ac:dyDescent="0.25">
      <c r="A1" s="1" t="s">
        <v>0</v>
      </c>
      <c r="B1" s="1" t="s">
        <v>1</v>
      </c>
      <c r="C1" s="1" t="s">
        <v>2</v>
      </c>
      <c r="D1" s="1" t="s">
        <v>3</v>
      </c>
      <c r="E1" s="2" t="s">
        <v>4</v>
      </c>
      <c r="F1" s="3" t="s">
        <v>5</v>
      </c>
      <c r="G1" s="3" t="s">
        <v>6</v>
      </c>
      <c r="H1" s="3" t="s">
        <v>7</v>
      </c>
      <c r="I1" s="3" t="s">
        <v>8</v>
      </c>
      <c r="J1" s="3" t="s">
        <v>9</v>
      </c>
      <c r="K1" s="3" t="s">
        <v>10</v>
      </c>
      <c r="L1" s="3" t="s">
        <v>11</v>
      </c>
      <c r="M1" s="3" t="s">
        <v>12</v>
      </c>
      <c r="N1" s="4" t="s">
        <v>13</v>
      </c>
      <c r="O1" s="3" t="s">
        <v>14</v>
      </c>
      <c r="P1" s="3" t="s">
        <v>15</v>
      </c>
      <c r="Q1" s="5" t="s">
        <v>16</v>
      </c>
      <c r="R1" s="6" t="s">
        <v>17</v>
      </c>
      <c r="S1" s="6" t="s">
        <v>18</v>
      </c>
      <c r="T1" s="6" t="s">
        <v>19</v>
      </c>
      <c r="U1" s="7" t="s">
        <v>20</v>
      </c>
      <c r="V1" s="8" t="s">
        <v>21</v>
      </c>
      <c r="W1" s="9" t="s">
        <v>22</v>
      </c>
      <c r="X1" s="7" t="s">
        <v>23</v>
      </c>
      <c r="Y1" s="7" t="s">
        <v>24</v>
      </c>
      <c r="Z1" s="5" t="s">
        <v>25</v>
      </c>
      <c r="AA1" s="10" t="s">
        <v>26</v>
      </c>
      <c r="AB1" s="10" t="s">
        <v>27</v>
      </c>
      <c r="AC1" s="10" t="s">
        <v>28</v>
      </c>
      <c r="AD1" s="10" t="s">
        <v>29</v>
      </c>
      <c r="AE1" s="10" t="s">
        <v>30</v>
      </c>
      <c r="AF1" s="10" t="s">
        <v>31</v>
      </c>
      <c r="AG1" s="10" t="s">
        <v>32</v>
      </c>
      <c r="AH1" s="10" t="s">
        <v>33</v>
      </c>
      <c r="AI1" s="10" t="s">
        <v>34</v>
      </c>
      <c r="AJ1" s="10" t="s">
        <v>35</v>
      </c>
      <c r="AK1" s="10" t="s">
        <v>36</v>
      </c>
      <c r="AL1" s="10" t="s">
        <v>37</v>
      </c>
      <c r="AM1" s="10" t="s">
        <v>38</v>
      </c>
      <c r="AN1" s="10" t="s">
        <v>39</v>
      </c>
      <c r="AO1" s="10" t="s">
        <v>40</v>
      </c>
      <c r="AP1" s="10" t="s">
        <v>41</v>
      </c>
      <c r="AQ1" s="10" t="s">
        <v>42</v>
      </c>
      <c r="AR1" s="10" t="s">
        <v>43</v>
      </c>
      <c r="AS1" s="10" t="s">
        <v>44</v>
      </c>
      <c r="AT1" s="10" t="s">
        <v>45</v>
      </c>
      <c r="AU1" s="10" t="s">
        <v>46</v>
      </c>
      <c r="AV1" s="10" t="s">
        <v>47</v>
      </c>
      <c r="AW1" s="10" t="s">
        <v>48</v>
      </c>
      <c r="AX1" s="10" t="s">
        <v>49</v>
      </c>
      <c r="AY1" s="10" t="s">
        <v>50</v>
      </c>
      <c r="AZ1" s="10" t="s">
        <v>51</v>
      </c>
      <c r="BA1" s="10" t="s">
        <v>52</v>
      </c>
      <c r="BB1" s="10" t="s">
        <v>53</v>
      </c>
      <c r="BC1" s="10" t="s">
        <v>54</v>
      </c>
      <c r="BD1" s="10" t="s">
        <v>55</v>
      </c>
      <c r="BE1" s="10" t="s">
        <v>56</v>
      </c>
      <c r="BF1" s="10" t="s">
        <v>57</v>
      </c>
      <c r="BG1" s="10" t="s">
        <v>58</v>
      </c>
      <c r="BH1" s="10" t="s">
        <v>59</v>
      </c>
      <c r="BI1" s="10" t="s">
        <v>60</v>
      </c>
      <c r="BJ1" s="10" t="s">
        <v>61</v>
      </c>
    </row>
    <row r="2" spans="1:62" ht="180" customHeight="1" x14ac:dyDescent="0.25">
      <c r="A2" s="12" t="s">
        <v>62</v>
      </c>
      <c r="B2" s="13" t="s">
        <v>63</v>
      </c>
      <c r="C2" s="13" t="s">
        <v>64</v>
      </c>
      <c r="D2" s="13" t="s">
        <v>65</v>
      </c>
      <c r="E2" s="14" t="s">
        <v>66</v>
      </c>
      <c r="F2" s="13" t="s">
        <v>67</v>
      </c>
      <c r="G2" s="13" t="s">
        <v>68</v>
      </c>
      <c r="H2" s="15" t="s">
        <v>69</v>
      </c>
      <c r="I2" s="16" t="s">
        <v>70</v>
      </c>
      <c r="J2" s="17" t="s">
        <v>71</v>
      </c>
      <c r="K2" s="18" t="s">
        <v>72</v>
      </c>
      <c r="L2" s="19" t="s">
        <v>73</v>
      </c>
      <c r="M2" s="20" t="s">
        <v>74</v>
      </c>
      <c r="N2" s="21">
        <v>36499265</v>
      </c>
      <c r="O2" s="18">
        <v>32</v>
      </c>
      <c r="P2" s="22">
        <v>8</v>
      </c>
      <c r="Q2" s="23">
        <f>Z5/P2</f>
        <v>0</v>
      </c>
      <c r="R2" s="19" t="s">
        <v>75</v>
      </c>
      <c r="S2" s="19">
        <v>6</v>
      </c>
      <c r="T2" s="19">
        <v>2</v>
      </c>
      <c r="U2" s="19" t="s">
        <v>76</v>
      </c>
      <c r="V2" s="24">
        <f>Tabla2[[#This Row],[Avance Acumulado númerico o Porcentaje de la Actividad]]/Tabla2[[#This Row],[META 2023 DE LA ACTIVIDAD (NÚMERO)]]</f>
        <v>0</v>
      </c>
      <c r="W2" s="25">
        <v>0.3</v>
      </c>
      <c r="X2" s="26">
        <v>45078</v>
      </c>
      <c r="Y2" s="27">
        <v>45291</v>
      </c>
      <c r="Z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2" s="13" t="s">
        <v>77</v>
      </c>
      <c r="AB2" s="29">
        <v>0</v>
      </c>
      <c r="AC2" s="29">
        <v>0</v>
      </c>
      <c r="AD2" s="30" t="s">
        <v>78</v>
      </c>
      <c r="AE2" s="30">
        <v>0</v>
      </c>
      <c r="AF2" s="30" t="s">
        <v>79</v>
      </c>
      <c r="AG2" s="31" t="s">
        <v>80</v>
      </c>
      <c r="AH2" s="31">
        <v>0</v>
      </c>
      <c r="AI2" s="31" t="s">
        <v>81</v>
      </c>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row>
    <row r="3" spans="1:62" ht="225" x14ac:dyDescent="0.25">
      <c r="A3" s="12" t="s">
        <v>62</v>
      </c>
      <c r="B3" s="13" t="s">
        <v>63</v>
      </c>
      <c r="C3" s="13" t="s">
        <v>82</v>
      </c>
      <c r="D3" s="13" t="s">
        <v>65</v>
      </c>
      <c r="E3" s="14" t="s">
        <v>66</v>
      </c>
      <c r="F3" s="13" t="s">
        <v>67</v>
      </c>
      <c r="G3" s="13" t="s">
        <v>68</v>
      </c>
      <c r="H3" s="15" t="s">
        <v>69</v>
      </c>
      <c r="I3" s="16" t="s">
        <v>70</v>
      </c>
      <c r="J3" s="17" t="s">
        <v>71</v>
      </c>
      <c r="K3" s="18" t="s">
        <v>72</v>
      </c>
      <c r="L3" s="19" t="s">
        <v>73</v>
      </c>
      <c r="M3" s="20" t="s">
        <v>74</v>
      </c>
      <c r="N3" s="21"/>
      <c r="O3" s="33" t="s">
        <v>79</v>
      </c>
      <c r="P3" s="34" t="s">
        <v>79</v>
      </c>
      <c r="Q3" s="35"/>
      <c r="R3" s="18" t="s">
        <v>83</v>
      </c>
      <c r="S3" s="19">
        <v>3</v>
      </c>
      <c r="T3" s="18">
        <v>1</v>
      </c>
      <c r="U3" s="18" t="s">
        <v>84</v>
      </c>
      <c r="V3" s="24">
        <f>Tabla2[[#This Row],[Avance Acumulado númerico o Porcentaje de la Actividad]]/Tabla2[[#This Row],[META 2023 DE LA ACTIVIDAD (NÚMERO)]]</f>
        <v>0</v>
      </c>
      <c r="W3" s="25">
        <v>0.1</v>
      </c>
      <c r="X3" s="26">
        <v>44958</v>
      </c>
      <c r="Y3" s="27">
        <v>45291</v>
      </c>
      <c r="Z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 s="13" t="s">
        <v>77</v>
      </c>
      <c r="AB3" s="29">
        <v>0</v>
      </c>
      <c r="AC3" s="29"/>
      <c r="AD3" s="30" t="s">
        <v>85</v>
      </c>
      <c r="AE3" s="30">
        <v>0</v>
      </c>
      <c r="AF3" s="30" t="s">
        <v>79</v>
      </c>
      <c r="AG3" s="31" t="s">
        <v>86</v>
      </c>
      <c r="AH3" s="31">
        <v>0</v>
      </c>
      <c r="AI3" s="31" t="s">
        <v>79</v>
      </c>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row>
    <row r="4" spans="1:62" ht="99.75" customHeight="1" x14ac:dyDescent="0.25">
      <c r="A4" s="12" t="s">
        <v>62</v>
      </c>
      <c r="B4" s="13" t="s">
        <v>63</v>
      </c>
      <c r="C4" s="13" t="s">
        <v>64</v>
      </c>
      <c r="D4" s="13" t="s">
        <v>65</v>
      </c>
      <c r="E4" s="14" t="s">
        <v>66</v>
      </c>
      <c r="F4" s="13" t="s">
        <v>67</v>
      </c>
      <c r="G4" s="13" t="s">
        <v>68</v>
      </c>
      <c r="H4" s="15" t="s">
        <v>69</v>
      </c>
      <c r="I4" s="16" t="s">
        <v>70</v>
      </c>
      <c r="J4" s="17" t="s">
        <v>71</v>
      </c>
      <c r="K4" s="18" t="s">
        <v>72</v>
      </c>
      <c r="L4" s="19" t="s">
        <v>73</v>
      </c>
      <c r="M4" s="20" t="s">
        <v>74</v>
      </c>
      <c r="N4" s="21"/>
      <c r="O4" s="33" t="s">
        <v>79</v>
      </c>
      <c r="P4" s="34" t="s">
        <v>79</v>
      </c>
      <c r="Q4" s="35"/>
      <c r="R4" s="18" t="s">
        <v>87</v>
      </c>
      <c r="S4" s="19">
        <v>4</v>
      </c>
      <c r="T4" s="18">
        <v>1</v>
      </c>
      <c r="U4" s="18" t="s">
        <v>88</v>
      </c>
      <c r="V4" s="24">
        <f>Tabla2[[#This Row],[Avance Acumulado númerico o Porcentaje de la Actividad]]/Tabla2[[#This Row],[META 2023 DE LA ACTIVIDAD (NÚMERO)]]</f>
        <v>0</v>
      </c>
      <c r="W4" s="25">
        <v>0.1</v>
      </c>
      <c r="X4" s="26">
        <v>44958</v>
      </c>
      <c r="Y4" s="27">
        <v>45291</v>
      </c>
      <c r="Z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 s="13" t="s">
        <v>77</v>
      </c>
      <c r="AB4" s="29">
        <v>0</v>
      </c>
      <c r="AC4" s="29"/>
      <c r="AD4" s="30" t="s">
        <v>89</v>
      </c>
      <c r="AE4" s="30">
        <v>0</v>
      </c>
      <c r="AF4" s="30" t="s">
        <v>79</v>
      </c>
      <c r="AG4" s="31" t="s">
        <v>79</v>
      </c>
      <c r="AH4" s="31">
        <v>0</v>
      </c>
      <c r="AI4" s="31" t="s">
        <v>79</v>
      </c>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row>
    <row r="5" spans="1:62" ht="210" customHeight="1" x14ac:dyDescent="0.25">
      <c r="A5" s="12" t="s">
        <v>62</v>
      </c>
      <c r="B5" s="13" t="s">
        <v>63</v>
      </c>
      <c r="C5" s="13" t="s">
        <v>90</v>
      </c>
      <c r="D5" s="13" t="s">
        <v>65</v>
      </c>
      <c r="E5" s="14" t="s">
        <v>66</v>
      </c>
      <c r="F5" s="13" t="s">
        <v>67</v>
      </c>
      <c r="G5" s="13" t="s">
        <v>68</v>
      </c>
      <c r="H5" s="15" t="s">
        <v>69</v>
      </c>
      <c r="I5" s="16" t="s">
        <v>70</v>
      </c>
      <c r="J5" s="17" t="s">
        <v>71</v>
      </c>
      <c r="K5" s="18" t="s">
        <v>72</v>
      </c>
      <c r="L5" s="19" t="s">
        <v>73</v>
      </c>
      <c r="M5" s="20" t="s">
        <v>74</v>
      </c>
      <c r="N5" s="21"/>
      <c r="O5" s="33" t="s">
        <v>79</v>
      </c>
      <c r="P5" s="34" t="s">
        <v>79</v>
      </c>
      <c r="Q5" s="35"/>
      <c r="R5" s="18" t="s">
        <v>91</v>
      </c>
      <c r="S5" s="36">
        <v>32</v>
      </c>
      <c r="T5" s="37">
        <v>8</v>
      </c>
      <c r="U5" s="38" t="s">
        <v>92</v>
      </c>
      <c r="V5" s="24">
        <f>Tabla2[[#This Row],[Avance Acumulado númerico o Porcentaje de la Actividad]]/Tabla2[[#This Row],[META 2023 DE LA ACTIVIDAD (NÚMERO)]]</f>
        <v>0</v>
      </c>
      <c r="W5" s="39">
        <v>0.5</v>
      </c>
      <c r="X5" s="26">
        <v>44958</v>
      </c>
      <c r="Y5" s="27">
        <v>45291</v>
      </c>
      <c r="Z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5" s="13" t="s">
        <v>77</v>
      </c>
      <c r="AB5" s="29">
        <v>0</v>
      </c>
      <c r="AC5" s="29"/>
      <c r="AD5" s="30" t="s">
        <v>93</v>
      </c>
      <c r="AE5" s="30">
        <v>0</v>
      </c>
      <c r="AF5" s="30" t="s">
        <v>79</v>
      </c>
      <c r="AG5" s="31" t="s">
        <v>94</v>
      </c>
      <c r="AH5" s="31">
        <v>0</v>
      </c>
      <c r="AI5" s="31" t="s">
        <v>79</v>
      </c>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row>
    <row r="6" spans="1:62" ht="102" customHeight="1" x14ac:dyDescent="0.25">
      <c r="A6" s="12" t="s">
        <v>62</v>
      </c>
      <c r="B6" s="13" t="s">
        <v>63</v>
      </c>
      <c r="C6" s="13" t="s">
        <v>64</v>
      </c>
      <c r="D6" s="13" t="s">
        <v>65</v>
      </c>
      <c r="E6" s="14" t="s">
        <v>66</v>
      </c>
      <c r="F6" s="13" t="s">
        <v>67</v>
      </c>
      <c r="G6" s="13" t="s">
        <v>68</v>
      </c>
      <c r="H6" s="15" t="s">
        <v>69</v>
      </c>
      <c r="I6" s="16" t="s">
        <v>70</v>
      </c>
      <c r="J6" s="17" t="s">
        <v>71</v>
      </c>
      <c r="K6" s="40" t="s">
        <v>72</v>
      </c>
      <c r="L6" s="40" t="s">
        <v>73</v>
      </c>
      <c r="M6" s="40" t="s">
        <v>95</v>
      </c>
      <c r="N6" s="41">
        <v>110822030</v>
      </c>
      <c r="O6" s="40">
        <v>96</v>
      </c>
      <c r="P6" s="40">
        <v>24</v>
      </c>
      <c r="Q6" s="42">
        <f>(Z8+Z9)/Tabla2[[#This Row],[Meta Plan Estratégico 2023]]</f>
        <v>0</v>
      </c>
      <c r="R6" s="40" t="s">
        <v>96</v>
      </c>
      <c r="S6" s="43">
        <v>1</v>
      </c>
      <c r="T6" s="40">
        <v>1</v>
      </c>
      <c r="U6" s="40" t="s">
        <v>84</v>
      </c>
      <c r="V6" s="24">
        <f>Tabla2[[#This Row],[Avance Acumulado númerico o Porcentaje de la Actividad]]/Tabla2[[#This Row],[META 2023 DE LA ACTIVIDAD (NÚMERO)]]</f>
        <v>0</v>
      </c>
      <c r="W6" s="42">
        <v>0.05</v>
      </c>
      <c r="X6" s="44">
        <v>44958</v>
      </c>
      <c r="Y6" s="45">
        <v>45137</v>
      </c>
      <c r="Z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6" s="13" t="s">
        <v>97</v>
      </c>
      <c r="AB6" s="29">
        <v>0</v>
      </c>
      <c r="AC6" s="29"/>
      <c r="AD6" s="30" t="s">
        <v>98</v>
      </c>
      <c r="AE6" s="30">
        <v>0</v>
      </c>
      <c r="AF6" s="30" t="s">
        <v>79</v>
      </c>
      <c r="AG6" s="31" t="s">
        <v>79</v>
      </c>
      <c r="AH6" s="31">
        <v>0</v>
      </c>
      <c r="AI6" s="31" t="s">
        <v>79</v>
      </c>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row>
    <row r="7" spans="1:62" ht="102" customHeight="1" x14ac:dyDescent="0.25">
      <c r="A7" s="12" t="s">
        <v>62</v>
      </c>
      <c r="B7" s="13" t="s">
        <v>63</v>
      </c>
      <c r="C7" s="13" t="s">
        <v>82</v>
      </c>
      <c r="D7" s="13" t="s">
        <v>65</v>
      </c>
      <c r="E7" s="14" t="s">
        <v>66</v>
      </c>
      <c r="F7" s="13" t="s">
        <v>67</v>
      </c>
      <c r="G7" s="13" t="s">
        <v>68</v>
      </c>
      <c r="H7" s="15" t="s">
        <v>69</v>
      </c>
      <c r="I7" s="16" t="s">
        <v>70</v>
      </c>
      <c r="J7" s="17" t="s">
        <v>71</v>
      </c>
      <c r="K7" s="40" t="s">
        <v>72</v>
      </c>
      <c r="L7" s="40" t="s">
        <v>73</v>
      </c>
      <c r="M7" s="40" t="s">
        <v>95</v>
      </c>
      <c r="N7" s="41"/>
      <c r="O7" s="40" t="s">
        <v>79</v>
      </c>
      <c r="P7" s="40" t="s">
        <v>79</v>
      </c>
      <c r="Q7" s="42"/>
      <c r="R7" s="40" t="s">
        <v>99</v>
      </c>
      <c r="S7" s="43">
        <v>32</v>
      </c>
      <c r="T7" s="40">
        <v>8</v>
      </c>
      <c r="U7" s="40" t="s">
        <v>100</v>
      </c>
      <c r="V7" s="24">
        <f>Tabla2[[#This Row],[Avance Acumulado númerico o Porcentaje de la Actividad]]/Tabla2[[#This Row],[META 2023 DE LA ACTIVIDAD (NÚMERO)]]</f>
        <v>0</v>
      </c>
      <c r="W7" s="42">
        <v>0.05</v>
      </c>
      <c r="X7" s="44">
        <v>45139</v>
      </c>
      <c r="Y7" s="45">
        <v>45291</v>
      </c>
      <c r="Z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7" s="13" t="s">
        <v>97</v>
      </c>
      <c r="AB7" s="29">
        <v>0</v>
      </c>
      <c r="AC7" s="29"/>
      <c r="AD7" s="30" t="s">
        <v>101</v>
      </c>
      <c r="AE7" s="30">
        <v>0</v>
      </c>
      <c r="AF7" s="30" t="s">
        <v>79</v>
      </c>
      <c r="AG7" s="31" t="s">
        <v>102</v>
      </c>
      <c r="AH7" s="31">
        <v>0</v>
      </c>
      <c r="AI7" s="31" t="s">
        <v>79</v>
      </c>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row>
    <row r="8" spans="1:62" ht="120.75" customHeight="1" x14ac:dyDescent="0.25">
      <c r="A8" s="12" t="s">
        <v>62</v>
      </c>
      <c r="B8" s="13" t="s">
        <v>63</v>
      </c>
      <c r="C8" s="13" t="s">
        <v>64</v>
      </c>
      <c r="D8" s="13" t="s">
        <v>65</v>
      </c>
      <c r="E8" s="14" t="s">
        <v>66</v>
      </c>
      <c r="F8" s="13" t="s">
        <v>67</v>
      </c>
      <c r="G8" s="13" t="s">
        <v>68</v>
      </c>
      <c r="H8" s="15" t="s">
        <v>69</v>
      </c>
      <c r="I8" s="16" t="s">
        <v>70</v>
      </c>
      <c r="J8" s="17" t="s">
        <v>71</v>
      </c>
      <c r="K8" s="40" t="s">
        <v>72</v>
      </c>
      <c r="L8" s="40" t="s">
        <v>73</v>
      </c>
      <c r="M8" s="40" t="s">
        <v>95</v>
      </c>
      <c r="N8" s="41"/>
      <c r="O8" s="40" t="s">
        <v>79</v>
      </c>
      <c r="P8" s="40" t="s">
        <v>79</v>
      </c>
      <c r="Q8" s="42"/>
      <c r="R8" s="46" t="s">
        <v>103</v>
      </c>
      <c r="S8" s="43">
        <v>32</v>
      </c>
      <c r="T8" s="37">
        <v>8</v>
      </c>
      <c r="U8" s="37" t="s">
        <v>104</v>
      </c>
      <c r="V8" s="24">
        <f>Tabla2[[#This Row],[Avance Acumulado númerico o Porcentaje de la Actividad]]/Tabla2[[#This Row],[META 2023 DE LA ACTIVIDAD (NÚMERO)]]</f>
        <v>0</v>
      </c>
      <c r="W8" s="47">
        <v>0.2</v>
      </c>
      <c r="X8" s="44">
        <v>44958</v>
      </c>
      <c r="Y8" s="45">
        <v>45291</v>
      </c>
      <c r="Z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8" s="13" t="s">
        <v>105</v>
      </c>
      <c r="AB8" s="29">
        <v>0</v>
      </c>
      <c r="AC8" s="29"/>
      <c r="AD8" s="30" t="s">
        <v>106</v>
      </c>
      <c r="AE8" s="30">
        <v>0</v>
      </c>
      <c r="AF8" s="30" t="s">
        <v>79</v>
      </c>
      <c r="AG8" s="31" t="s">
        <v>107</v>
      </c>
      <c r="AH8" s="31">
        <v>0</v>
      </c>
      <c r="AI8" s="31" t="s">
        <v>79</v>
      </c>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row>
    <row r="9" spans="1:62" ht="126.75" customHeight="1" x14ac:dyDescent="0.25">
      <c r="A9" s="12" t="s">
        <v>62</v>
      </c>
      <c r="B9" s="13" t="s">
        <v>63</v>
      </c>
      <c r="C9" s="13" t="s">
        <v>90</v>
      </c>
      <c r="D9" s="13" t="s">
        <v>65</v>
      </c>
      <c r="E9" s="14" t="s">
        <v>66</v>
      </c>
      <c r="F9" s="13" t="s">
        <v>67</v>
      </c>
      <c r="G9" s="13" t="s">
        <v>68</v>
      </c>
      <c r="H9" s="15" t="s">
        <v>69</v>
      </c>
      <c r="I9" s="16" t="s">
        <v>70</v>
      </c>
      <c r="J9" s="17" t="s">
        <v>71</v>
      </c>
      <c r="K9" s="40" t="s">
        <v>72</v>
      </c>
      <c r="L9" s="40" t="s">
        <v>73</v>
      </c>
      <c r="M9" s="40" t="s">
        <v>95</v>
      </c>
      <c r="N9" s="41"/>
      <c r="O9" s="40" t="s">
        <v>79</v>
      </c>
      <c r="P9" s="40" t="s">
        <v>79</v>
      </c>
      <c r="Q9" s="42"/>
      <c r="R9" s="48" t="s">
        <v>108</v>
      </c>
      <c r="S9" s="43">
        <v>64</v>
      </c>
      <c r="T9" s="37">
        <v>16</v>
      </c>
      <c r="U9" s="38" t="s">
        <v>109</v>
      </c>
      <c r="V9" s="24">
        <f>Tabla2[[#This Row],[Avance Acumulado númerico o Porcentaje de la Actividad]]/Tabla2[[#This Row],[META 2023 DE LA ACTIVIDAD (NÚMERO)]]</f>
        <v>0</v>
      </c>
      <c r="W9" s="49">
        <v>0.2</v>
      </c>
      <c r="X9" s="44">
        <v>44958</v>
      </c>
      <c r="Y9" s="45">
        <v>45291</v>
      </c>
      <c r="Z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 s="13" t="s">
        <v>110</v>
      </c>
      <c r="AB9" s="29">
        <v>0</v>
      </c>
      <c r="AC9" s="29"/>
      <c r="AD9" s="30" t="s">
        <v>111</v>
      </c>
      <c r="AE9" s="30">
        <v>0</v>
      </c>
      <c r="AF9" s="30" t="s">
        <v>79</v>
      </c>
      <c r="AG9" s="31" t="s">
        <v>112</v>
      </c>
      <c r="AH9" s="31">
        <v>0</v>
      </c>
      <c r="AI9" s="31" t="s">
        <v>79</v>
      </c>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row>
    <row r="10" spans="1:62" ht="99" customHeight="1" x14ac:dyDescent="0.25">
      <c r="A10" s="12" t="s">
        <v>62</v>
      </c>
      <c r="B10" s="13" t="s">
        <v>63</v>
      </c>
      <c r="C10" s="13" t="s">
        <v>90</v>
      </c>
      <c r="D10" s="13" t="s">
        <v>65</v>
      </c>
      <c r="E10" s="14" t="s">
        <v>66</v>
      </c>
      <c r="F10" s="13" t="s">
        <v>67</v>
      </c>
      <c r="G10" s="13" t="s">
        <v>68</v>
      </c>
      <c r="H10" s="15" t="s">
        <v>69</v>
      </c>
      <c r="I10" s="16" t="s">
        <v>70</v>
      </c>
      <c r="J10" s="17" t="s">
        <v>71</v>
      </c>
      <c r="K10" s="40" t="s">
        <v>72</v>
      </c>
      <c r="L10" s="40" t="s">
        <v>73</v>
      </c>
      <c r="M10" s="40" t="s">
        <v>95</v>
      </c>
      <c r="N10" s="41"/>
      <c r="O10" s="40" t="s">
        <v>79</v>
      </c>
      <c r="P10" s="40" t="s">
        <v>79</v>
      </c>
      <c r="Q10" s="42"/>
      <c r="R10" s="46" t="s">
        <v>113</v>
      </c>
      <c r="S10" s="43">
        <v>40</v>
      </c>
      <c r="T10" s="40">
        <v>10</v>
      </c>
      <c r="U10" s="46" t="s">
        <v>114</v>
      </c>
      <c r="V10" s="24">
        <f>Tabla2[[#This Row],[Avance Acumulado númerico o Porcentaje de la Actividad]]/Tabla2[[#This Row],[META 2023 DE LA ACTIVIDAD (NÚMERO)]]</f>
        <v>2.4</v>
      </c>
      <c r="W10" s="50">
        <v>0.1</v>
      </c>
      <c r="X10" s="44">
        <v>44958</v>
      </c>
      <c r="Y10" s="45">
        <v>45291</v>
      </c>
      <c r="Z1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24</v>
      </c>
      <c r="AA10" s="13" t="s">
        <v>115</v>
      </c>
      <c r="AB10" s="29">
        <v>0</v>
      </c>
      <c r="AC10" s="29"/>
      <c r="AD10" s="30" t="s">
        <v>116</v>
      </c>
      <c r="AE10" s="30">
        <v>9</v>
      </c>
      <c r="AF10" s="30" t="s">
        <v>117</v>
      </c>
      <c r="AG10" s="31" t="s">
        <v>118</v>
      </c>
      <c r="AH10" s="31">
        <v>15</v>
      </c>
      <c r="AI10" s="31" t="s">
        <v>119</v>
      </c>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row>
    <row r="11" spans="1:62" ht="225" x14ac:dyDescent="0.25">
      <c r="A11" s="12" t="s">
        <v>62</v>
      </c>
      <c r="B11" s="13" t="s">
        <v>63</v>
      </c>
      <c r="C11" s="13" t="s">
        <v>90</v>
      </c>
      <c r="D11" s="13" t="s">
        <v>65</v>
      </c>
      <c r="E11" s="14" t="s">
        <v>66</v>
      </c>
      <c r="F11" s="13" t="s">
        <v>67</v>
      </c>
      <c r="G11" s="13" t="s">
        <v>68</v>
      </c>
      <c r="H11" s="15" t="s">
        <v>69</v>
      </c>
      <c r="I11" s="16" t="s">
        <v>70</v>
      </c>
      <c r="J11" s="17" t="s">
        <v>71</v>
      </c>
      <c r="K11" s="40" t="s">
        <v>72</v>
      </c>
      <c r="L11" s="40" t="s">
        <v>73</v>
      </c>
      <c r="M11" s="40" t="s">
        <v>95</v>
      </c>
      <c r="N11" s="41"/>
      <c r="O11" s="40" t="s">
        <v>79</v>
      </c>
      <c r="P11" s="40" t="s">
        <v>79</v>
      </c>
      <c r="Q11" s="42"/>
      <c r="R11" s="40" t="s">
        <v>120</v>
      </c>
      <c r="S11" s="43">
        <v>3</v>
      </c>
      <c r="T11" s="40">
        <v>1</v>
      </c>
      <c r="U11" s="40" t="s">
        <v>121</v>
      </c>
      <c r="V11" s="24">
        <f>Tabla2[[#This Row],[Avance Acumulado númerico o Porcentaje de la Actividad]]/Tabla2[[#This Row],[META 2023 DE LA ACTIVIDAD (NÚMERO)]]</f>
        <v>0</v>
      </c>
      <c r="W11" s="42">
        <v>0.05</v>
      </c>
      <c r="X11" s="44">
        <v>44958</v>
      </c>
      <c r="Y11" s="45">
        <v>45291</v>
      </c>
      <c r="Z1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 s="13" t="s">
        <v>79</v>
      </c>
      <c r="AB11" s="29">
        <v>0</v>
      </c>
      <c r="AC11" s="29"/>
      <c r="AD11" s="30" t="s">
        <v>122</v>
      </c>
      <c r="AE11" s="30">
        <v>0</v>
      </c>
      <c r="AF11" s="30" t="s">
        <v>79</v>
      </c>
      <c r="AG11" s="31" t="s">
        <v>123</v>
      </c>
      <c r="AH11" s="31">
        <v>0</v>
      </c>
      <c r="AI11" s="31" t="s">
        <v>79</v>
      </c>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row>
    <row r="12" spans="1:62" ht="225" x14ac:dyDescent="0.25">
      <c r="A12" s="12" t="s">
        <v>62</v>
      </c>
      <c r="B12" s="13" t="s">
        <v>63</v>
      </c>
      <c r="C12" s="13" t="s">
        <v>90</v>
      </c>
      <c r="D12" s="13" t="s">
        <v>65</v>
      </c>
      <c r="E12" s="14" t="s">
        <v>66</v>
      </c>
      <c r="F12" s="13" t="s">
        <v>67</v>
      </c>
      <c r="G12" s="13" t="s">
        <v>68</v>
      </c>
      <c r="H12" s="15" t="s">
        <v>69</v>
      </c>
      <c r="I12" s="16" t="s">
        <v>70</v>
      </c>
      <c r="J12" s="17" t="s">
        <v>71</v>
      </c>
      <c r="K12" s="40" t="s">
        <v>72</v>
      </c>
      <c r="L12" s="40" t="s">
        <v>73</v>
      </c>
      <c r="M12" s="40" t="s">
        <v>95</v>
      </c>
      <c r="N12" s="41"/>
      <c r="O12" s="40" t="s">
        <v>79</v>
      </c>
      <c r="P12" s="40" t="s">
        <v>79</v>
      </c>
      <c r="Q12" s="42"/>
      <c r="R12" s="40" t="s">
        <v>124</v>
      </c>
      <c r="S12" s="43">
        <v>1</v>
      </c>
      <c r="T12" s="40">
        <v>1</v>
      </c>
      <c r="U12" s="40" t="s">
        <v>125</v>
      </c>
      <c r="V12" s="24">
        <f>Tabla2[[#This Row],[Avance Acumulado númerico o Porcentaje de la Actividad]]/Tabla2[[#This Row],[META 2023 DE LA ACTIVIDAD (NÚMERO)]]</f>
        <v>0</v>
      </c>
      <c r="W12" s="42">
        <v>0.05</v>
      </c>
      <c r="X12" s="44">
        <v>44958</v>
      </c>
      <c r="Y12" s="45">
        <v>45107</v>
      </c>
      <c r="Z1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 s="13" t="s">
        <v>79</v>
      </c>
      <c r="AB12" s="29">
        <v>0</v>
      </c>
      <c r="AC12" s="29"/>
      <c r="AD12" s="30" t="s">
        <v>79</v>
      </c>
      <c r="AE12" s="30">
        <v>0</v>
      </c>
      <c r="AF12" s="30"/>
      <c r="AG12" s="31" t="s">
        <v>79</v>
      </c>
      <c r="AH12" s="31">
        <v>0</v>
      </c>
      <c r="AI12" s="31"/>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row>
    <row r="13" spans="1:62" ht="225" x14ac:dyDescent="0.25">
      <c r="A13" s="12" t="s">
        <v>62</v>
      </c>
      <c r="B13" s="13" t="s">
        <v>63</v>
      </c>
      <c r="C13" s="13" t="s">
        <v>90</v>
      </c>
      <c r="D13" s="13" t="s">
        <v>65</v>
      </c>
      <c r="E13" s="14" t="s">
        <v>66</v>
      </c>
      <c r="F13" s="13" t="s">
        <v>67</v>
      </c>
      <c r="G13" s="13" t="s">
        <v>68</v>
      </c>
      <c r="H13" s="15" t="s">
        <v>69</v>
      </c>
      <c r="I13" s="16" t="s">
        <v>70</v>
      </c>
      <c r="J13" s="17" t="s">
        <v>71</v>
      </c>
      <c r="K13" s="40" t="s">
        <v>72</v>
      </c>
      <c r="L13" s="40" t="s">
        <v>73</v>
      </c>
      <c r="M13" s="40" t="s">
        <v>126</v>
      </c>
      <c r="N13" s="41"/>
      <c r="O13" s="40" t="s">
        <v>79</v>
      </c>
      <c r="P13" s="40" t="s">
        <v>79</v>
      </c>
      <c r="Q13" s="42"/>
      <c r="R13" s="40" t="s">
        <v>127</v>
      </c>
      <c r="S13" s="43">
        <v>36</v>
      </c>
      <c r="T13" s="40">
        <v>9</v>
      </c>
      <c r="U13" s="40" t="s">
        <v>128</v>
      </c>
      <c r="V13" s="24">
        <f>Tabla2[[#This Row],[Avance Acumulado númerico o Porcentaje de la Actividad]]/Tabla2[[#This Row],[META 2023 DE LA ACTIVIDAD (NÚMERO)]]</f>
        <v>0</v>
      </c>
      <c r="W13" s="42">
        <v>0.05</v>
      </c>
      <c r="X13" s="44">
        <v>44986</v>
      </c>
      <c r="Y13" s="45">
        <v>45291</v>
      </c>
      <c r="Z1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 s="13" t="s">
        <v>79</v>
      </c>
      <c r="AB13" s="29">
        <v>0</v>
      </c>
      <c r="AC13" s="29"/>
      <c r="AD13" s="30" t="s">
        <v>79</v>
      </c>
      <c r="AE13" s="30">
        <v>0</v>
      </c>
      <c r="AF13" s="30"/>
      <c r="AG13" s="31" t="s">
        <v>129</v>
      </c>
      <c r="AH13" s="31">
        <v>0</v>
      </c>
      <c r="AI13" s="31" t="s">
        <v>130</v>
      </c>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row>
    <row r="14" spans="1:62" ht="123.75" customHeight="1" x14ac:dyDescent="0.25">
      <c r="A14" s="12" t="s">
        <v>62</v>
      </c>
      <c r="B14" s="13" t="s">
        <v>63</v>
      </c>
      <c r="C14" s="13" t="s">
        <v>90</v>
      </c>
      <c r="D14" s="13" t="s">
        <v>65</v>
      </c>
      <c r="E14" s="14" t="s">
        <v>66</v>
      </c>
      <c r="F14" s="13" t="s">
        <v>67</v>
      </c>
      <c r="G14" s="13" t="s">
        <v>68</v>
      </c>
      <c r="H14" s="15" t="s">
        <v>69</v>
      </c>
      <c r="I14" s="16" t="s">
        <v>70</v>
      </c>
      <c r="J14" s="17" t="s">
        <v>71</v>
      </c>
      <c r="K14" s="40" t="s">
        <v>72</v>
      </c>
      <c r="L14" s="40" t="s">
        <v>131</v>
      </c>
      <c r="M14" s="40" t="s">
        <v>126</v>
      </c>
      <c r="N14" s="41"/>
      <c r="O14" s="40" t="s">
        <v>79</v>
      </c>
      <c r="P14" s="40" t="s">
        <v>79</v>
      </c>
      <c r="Q14" s="42"/>
      <c r="R14" s="40" t="s">
        <v>132</v>
      </c>
      <c r="S14" s="43">
        <v>17</v>
      </c>
      <c r="T14" s="40">
        <v>2</v>
      </c>
      <c r="U14" s="40" t="s">
        <v>133</v>
      </c>
      <c r="V14" s="24">
        <f>Tabla2[[#This Row],[Avance Acumulado númerico o Porcentaje de la Actividad]]/Tabla2[[#This Row],[META 2023 DE LA ACTIVIDAD (NÚMERO)]]</f>
        <v>0</v>
      </c>
      <c r="W14" s="42">
        <v>0.1</v>
      </c>
      <c r="X14" s="44">
        <v>44958</v>
      </c>
      <c r="Y14" s="45">
        <v>45291</v>
      </c>
      <c r="Z1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 s="13" t="s">
        <v>134</v>
      </c>
      <c r="AB14" s="29">
        <v>0</v>
      </c>
      <c r="AC14" s="29"/>
      <c r="AD14" s="30" t="s">
        <v>79</v>
      </c>
      <c r="AE14" s="30">
        <v>0</v>
      </c>
      <c r="AF14" s="30">
        <v>0</v>
      </c>
      <c r="AG14" s="31" t="s">
        <v>79</v>
      </c>
      <c r="AH14" s="31">
        <v>0</v>
      </c>
      <c r="AI14" s="31">
        <v>0</v>
      </c>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row>
    <row r="15" spans="1:62" ht="96.75" customHeight="1" x14ac:dyDescent="0.25">
      <c r="A15" s="12" t="s">
        <v>62</v>
      </c>
      <c r="B15" s="13" t="s">
        <v>63</v>
      </c>
      <c r="C15" s="13" t="s">
        <v>90</v>
      </c>
      <c r="D15" s="13" t="s">
        <v>65</v>
      </c>
      <c r="E15" s="14" t="s">
        <v>66</v>
      </c>
      <c r="F15" s="13" t="s">
        <v>67</v>
      </c>
      <c r="G15" s="13" t="s">
        <v>68</v>
      </c>
      <c r="H15" s="15" t="s">
        <v>69</v>
      </c>
      <c r="I15" s="16" t="s">
        <v>70</v>
      </c>
      <c r="J15" s="17" t="s">
        <v>71</v>
      </c>
      <c r="K15" s="40" t="s">
        <v>72</v>
      </c>
      <c r="L15" s="40" t="s">
        <v>73</v>
      </c>
      <c r="M15" s="40" t="s">
        <v>95</v>
      </c>
      <c r="N15" s="41"/>
      <c r="O15" s="40" t="s">
        <v>79</v>
      </c>
      <c r="P15" s="40" t="s">
        <v>79</v>
      </c>
      <c r="Q15" s="42"/>
      <c r="R15" s="40" t="s">
        <v>135</v>
      </c>
      <c r="S15" s="43">
        <v>8</v>
      </c>
      <c r="T15" s="40">
        <v>2</v>
      </c>
      <c r="U15" s="40" t="s">
        <v>136</v>
      </c>
      <c r="V15" s="24">
        <f>Tabla2[[#This Row],[Avance Acumulado númerico o Porcentaje de la Actividad]]/Tabla2[[#This Row],[META 2023 DE LA ACTIVIDAD (NÚMERO)]]</f>
        <v>0</v>
      </c>
      <c r="W15" s="42">
        <v>0.05</v>
      </c>
      <c r="X15" s="44">
        <v>44958</v>
      </c>
      <c r="Y15" s="45">
        <v>45291</v>
      </c>
      <c r="Z1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 s="13" t="s">
        <v>79</v>
      </c>
      <c r="AB15" s="29">
        <v>0</v>
      </c>
      <c r="AC15" s="29"/>
      <c r="AD15" s="30" t="s">
        <v>79</v>
      </c>
      <c r="AE15" s="30">
        <v>0</v>
      </c>
      <c r="AF15" s="30"/>
      <c r="AG15" s="31" t="s">
        <v>79</v>
      </c>
      <c r="AH15" s="31">
        <v>0</v>
      </c>
      <c r="AI15" s="31"/>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row>
    <row r="16" spans="1:62" ht="118.5" customHeight="1" x14ac:dyDescent="0.25">
      <c r="A16" s="12" t="s">
        <v>62</v>
      </c>
      <c r="B16" s="13" t="s">
        <v>63</v>
      </c>
      <c r="C16" s="13" t="s">
        <v>90</v>
      </c>
      <c r="D16" s="13" t="s">
        <v>65</v>
      </c>
      <c r="E16" s="14" t="s">
        <v>66</v>
      </c>
      <c r="F16" s="13" t="s">
        <v>67</v>
      </c>
      <c r="G16" s="13" t="s">
        <v>68</v>
      </c>
      <c r="H16" s="15" t="s">
        <v>69</v>
      </c>
      <c r="I16" s="16" t="s">
        <v>70</v>
      </c>
      <c r="J16" s="17" t="s">
        <v>71</v>
      </c>
      <c r="K16" s="40" t="s">
        <v>72</v>
      </c>
      <c r="L16" s="40" t="s">
        <v>73</v>
      </c>
      <c r="M16" s="40" t="s">
        <v>126</v>
      </c>
      <c r="N16" s="41"/>
      <c r="O16" s="40" t="s">
        <v>79</v>
      </c>
      <c r="P16" s="40" t="s">
        <v>79</v>
      </c>
      <c r="Q16" s="42"/>
      <c r="R16" s="40" t="s">
        <v>137</v>
      </c>
      <c r="S16" s="43">
        <v>96</v>
      </c>
      <c r="T16" s="40">
        <v>24</v>
      </c>
      <c r="U16" s="40" t="s">
        <v>138</v>
      </c>
      <c r="V16" s="24">
        <f>Tabla2[[#This Row],[Avance Acumulado númerico o Porcentaje de la Actividad]]/Tabla2[[#This Row],[META 2023 DE LA ACTIVIDAD (NÚMERO)]]</f>
        <v>0</v>
      </c>
      <c r="W16" s="42">
        <v>0.1</v>
      </c>
      <c r="X16" s="44">
        <v>45108</v>
      </c>
      <c r="Y16" s="45">
        <v>45291</v>
      </c>
      <c r="Z1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 s="13" t="s">
        <v>139</v>
      </c>
      <c r="AB16" s="29">
        <v>0</v>
      </c>
      <c r="AC16" s="29"/>
      <c r="AD16" s="30" t="s">
        <v>140</v>
      </c>
      <c r="AE16" s="30">
        <v>0</v>
      </c>
      <c r="AF16" s="30"/>
      <c r="AG16" s="31" t="s">
        <v>79</v>
      </c>
      <c r="AH16" s="31">
        <v>0</v>
      </c>
      <c r="AI16" s="31"/>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row>
    <row r="17" spans="1:62" ht="151.5" customHeight="1" x14ac:dyDescent="0.25">
      <c r="A17" s="12" t="s">
        <v>62</v>
      </c>
      <c r="B17" s="13" t="s">
        <v>63</v>
      </c>
      <c r="C17" s="13" t="s">
        <v>90</v>
      </c>
      <c r="D17" s="13" t="s">
        <v>141</v>
      </c>
      <c r="E17" s="14" t="s">
        <v>66</v>
      </c>
      <c r="F17" s="13" t="s">
        <v>67</v>
      </c>
      <c r="G17" s="13" t="s">
        <v>142</v>
      </c>
      <c r="H17" s="15" t="s">
        <v>69</v>
      </c>
      <c r="I17" s="51" t="s">
        <v>143</v>
      </c>
      <c r="J17" s="12" t="s">
        <v>144</v>
      </c>
      <c r="K17" s="52" t="s">
        <v>72</v>
      </c>
      <c r="L17" s="53" t="s">
        <v>73</v>
      </c>
      <c r="M17" s="52" t="s">
        <v>145</v>
      </c>
      <c r="N17" s="54">
        <v>4000000</v>
      </c>
      <c r="O17" s="52">
        <v>1920</v>
      </c>
      <c r="P17" s="52">
        <v>480</v>
      </c>
      <c r="Q17" s="55">
        <f>(Tabla2[[#This Row],[Avance Acumulado númerico o Porcentaje de la Actividad]]+Z18)/Tabla2[[#This Row],[Meta Plan Estratégico 2023]]</f>
        <v>0</v>
      </c>
      <c r="R17" s="52" t="s">
        <v>146</v>
      </c>
      <c r="S17" s="56">
        <v>1600</v>
      </c>
      <c r="T17" s="37">
        <v>400</v>
      </c>
      <c r="U17" s="57" t="s">
        <v>147</v>
      </c>
      <c r="V17" s="24">
        <f>Tabla2[[#This Row],[Avance Acumulado númerico o Porcentaje de la Actividad]]/Tabla2[[#This Row],[META 2023 DE LA ACTIVIDAD (NÚMERO)]]</f>
        <v>0</v>
      </c>
      <c r="W17" s="58">
        <v>0.8</v>
      </c>
      <c r="X17" s="59">
        <v>44958</v>
      </c>
      <c r="Y17" s="59">
        <v>45291</v>
      </c>
      <c r="Z1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 s="13" t="s">
        <v>148</v>
      </c>
      <c r="AB17" s="29">
        <v>0</v>
      </c>
      <c r="AC17" s="29"/>
      <c r="AD17" s="30" t="s">
        <v>149</v>
      </c>
      <c r="AE17" s="30">
        <v>0</v>
      </c>
      <c r="AF17" s="30"/>
      <c r="AG17" s="31" t="s">
        <v>150</v>
      </c>
      <c r="AH17" s="31">
        <v>0</v>
      </c>
      <c r="AI17" s="31"/>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row>
    <row r="18" spans="1:62" ht="101.25" customHeight="1" x14ac:dyDescent="0.25">
      <c r="A18" s="12" t="s">
        <v>62</v>
      </c>
      <c r="B18" s="13" t="s">
        <v>63</v>
      </c>
      <c r="C18" s="13" t="s">
        <v>90</v>
      </c>
      <c r="D18" s="13" t="s">
        <v>141</v>
      </c>
      <c r="E18" s="14" t="s">
        <v>66</v>
      </c>
      <c r="F18" s="13" t="s">
        <v>67</v>
      </c>
      <c r="G18" s="13" t="s">
        <v>142</v>
      </c>
      <c r="H18" s="15" t="s">
        <v>69</v>
      </c>
      <c r="I18" s="51" t="s">
        <v>143</v>
      </c>
      <c r="J18" s="12" t="s">
        <v>144</v>
      </c>
      <c r="K18" s="52" t="s">
        <v>72</v>
      </c>
      <c r="L18" s="53" t="s">
        <v>131</v>
      </c>
      <c r="M18" s="52" t="s">
        <v>145</v>
      </c>
      <c r="N18" s="54"/>
      <c r="O18" s="52" t="s">
        <v>79</v>
      </c>
      <c r="P18" s="52" t="s">
        <v>79</v>
      </c>
      <c r="Q18" s="55"/>
      <c r="R18" s="52" t="s">
        <v>151</v>
      </c>
      <c r="S18" s="56">
        <v>320</v>
      </c>
      <c r="T18" s="37">
        <v>80</v>
      </c>
      <c r="U18" s="57" t="s">
        <v>152</v>
      </c>
      <c r="V18" s="24">
        <f>Tabla2[[#This Row],[Avance Acumulado númerico o Porcentaje de la Actividad]]/Tabla2[[#This Row],[META 2023 DE LA ACTIVIDAD (NÚMERO)]]</f>
        <v>0</v>
      </c>
      <c r="W18" s="58">
        <v>0.2</v>
      </c>
      <c r="X18" s="59">
        <v>44958</v>
      </c>
      <c r="Y18" s="59">
        <v>45291</v>
      </c>
      <c r="Z1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 s="29" t="s">
        <v>79</v>
      </c>
      <c r="AB18" s="29"/>
      <c r="AC18" s="29"/>
      <c r="AD18" s="30" t="s">
        <v>79</v>
      </c>
      <c r="AE18" s="30">
        <v>0</v>
      </c>
      <c r="AF18" s="30">
        <v>0</v>
      </c>
      <c r="AG18" s="31" t="s">
        <v>79</v>
      </c>
      <c r="AH18" s="31">
        <v>0</v>
      </c>
      <c r="AI18" s="31">
        <v>0</v>
      </c>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row>
    <row r="19" spans="1:62" ht="124.5" customHeight="1" x14ac:dyDescent="0.25">
      <c r="A19" s="12" t="s">
        <v>62</v>
      </c>
      <c r="B19" s="13" t="s">
        <v>63</v>
      </c>
      <c r="C19" s="13" t="s">
        <v>90</v>
      </c>
      <c r="D19" s="13" t="s">
        <v>153</v>
      </c>
      <c r="E19" s="14" t="s">
        <v>66</v>
      </c>
      <c r="F19" s="13" t="s">
        <v>67</v>
      </c>
      <c r="G19" s="13" t="s">
        <v>68</v>
      </c>
      <c r="H19" s="15" t="s">
        <v>69</v>
      </c>
      <c r="I19" s="16" t="s">
        <v>70</v>
      </c>
      <c r="J19" s="17" t="s">
        <v>71</v>
      </c>
      <c r="K19" s="60" t="s">
        <v>72</v>
      </c>
      <c r="L19" s="61" t="s">
        <v>154</v>
      </c>
      <c r="M19" s="62" t="s">
        <v>155</v>
      </c>
      <c r="N19" s="63">
        <v>52711265</v>
      </c>
      <c r="O19" s="61">
        <v>100</v>
      </c>
      <c r="P19" s="61">
        <v>25</v>
      </c>
      <c r="Q19" s="64">
        <f>Z22/Tabla2[[#This Row],[Meta Plan Estratégico 2023]]</f>
        <v>0.08</v>
      </c>
      <c r="R19" s="62" t="s">
        <v>156</v>
      </c>
      <c r="S19" s="65">
        <v>4</v>
      </c>
      <c r="T19" s="66">
        <v>1</v>
      </c>
      <c r="U19" s="67" t="s">
        <v>157</v>
      </c>
      <c r="V19" s="24">
        <f>Tabla2[[#This Row],[Avance Acumulado númerico o Porcentaje de la Actividad]]/Tabla2[[#This Row],[META 2023 DE LA ACTIVIDAD (NÚMERO)]]</f>
        <v>0</v>
      </c>
      <c r="W19" s="68">
        <v>0.1</v>
      </c>
      <c r="X19" s="69">
        <v>44958</v>
      </c>
      <c r="Y19" s="69">
        <v>45291</v>
      </c>
      <c r="Z1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 s="13" t="s">
        <v>158</v>
      </c>
      <c r="AB19" s="29">
        <v>0</v>
      </c>
      <c r="AC19" s="29" t="s">
        <v>79</v>
      </c>
      <c r="AD19" s="30" t="s">
        <v>79</v>
      </c>
      <c r="AE19" s="30">
        <v>0</v>
      </c>
      <c r="AF19" s="30" t="s">
        <v>79</v>
      </c>
      <c r="AG19" s="31" t="s">
        <v>79</v>
      </c>
      <c r="AH19" s="31">
        <v>0</v>
      </c>
      <c r="AI19" s="31" t="s">
        <v>79</v>
      </c>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row>
    <row r="20" spans="1:62" ht="132.75" customHeight="1" x14ac:dyDescent="0.25">
      <c r="A20" s="12" t="s">
        <v>62</v>
      </c>
      <c r="B20" s="13" t="s">
        <v>63</v>
      </c>
      <c r="C20" s="13" t="s">
        <v>90</v>
      </c>
      <c r="D20" s="13" t="s">
        <v>153</v>
      </c>
      <c r="E20" s="14" t="s">
        <v>66</v>
      </c>
      <c r="F20" s="13" t="s">
        <v>67</v>
      </c>
      <c r="G20" s="13" t="s">
        <v>68</v>
      </c>
      <c r="H20" s="15" t="s">
        <v>69</v>
      </c>
      <c r="I20" s="16" t="s">
        <v>70</v>
      </c>
      <c r="J20" s="17" t="s">
        <v>71</v>
      </c>
      <c r="K20" s="60" t="s">
        <v>72</v>
      </c>
      <c r="L20" s="61" t="s">
        <v>154</v>
      </c>
      <c r="M20" s="62" t="s">
        <v>155</v>
      </c>
      <c r="N20" s="70"/>
      <c r="O20" s="71" t="s">
        <v>79</v>
      </c>
      <c r="P20" s="71" t="s">
        <v>79</v>
      </c>
      <c r="Q20" s="72"/>
      <c r="R20" s="62" t="s">
        <v>159</v>
      </c>
      <c r="S20" s="65">
        <v>200</v>
      </c>
      <c r="T20" s="66">
        <v>50</v>
      </c>
      <c r="U20" s="67" t="s">
        <v>160</v>
      </c>
      <c r="V20" s="24">
        <f>Tabla2[[#This Row],[Avance Acumulado númerico o Porcentaje de la Actividad]]/Tabla2[[#This Row],[META 2023 DE LA ACTIVIDAD (NÚMERO)]]</f>
        <v>0.18</v>
      </c>
      <c r="W20" s="68">
        <v>0.05</v>
      </c>
      <c r="X20" s="69">
        <v>44927</v>
      </c>
      <c r="Y20" s="69">
        <v>45291</v>
      </c>
      <c r="Z2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9</v>
      </c>
      <c r="AA20" s="13" t="s">
        <v>161</v>
      </c>
      <c r="AB20" s="29">
        <v>0</v>
      </c>
      <c r="AC20" s="29" t="s">
        <v>79</v>
      </c>
      <c r="AD20" s="30" t="s">
        <v>162</v>
      </c>
      <c r="AE20" s="30">
        <v>5</v>
      </c>
      <c r="AF20" s="30" t="s">
        <v>163</v>
      </c>
      <c r="AG20" s="31" t="s">
        <v>164</v>
      </c>
      <c r="AH20" s="31">
        <v>4</v>
      </c>
      <c r="AI20" s="31" t="s">
        <v>165</v>
      </c>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row>
    <row r="21" spans="1:62" ht="147" customHeight="1" x14ac:dyDescent="0.25">
      <c r="A21" s="12" t="s">
        <v>62</v>
      </c>
      <c r="B21" s="13" t="s">
        <v>63</v>
      </c>
      <c r="C21" s="13" t="s">
        <v>90</v>
      </c>
      <c r="D21" s="13" t="s">
        <v>153</v>
      </c>
      <c r="E21" s="14" t="s">
        <v>66</v>
      </c>
      <c r="F21" s="13" t="s">
        <v>67</v>
      </c>
      <c r="G21" s="13" t="s">
        <v>68</v>
      </c>
      <c r="H21" s="15" t="s">
        <v>69</v>
      </c>
      <c r="I21" s="16" t="s">
        <v>70</v>
      </c>
      <c r="J21" s="17" t="s">
        <v>71</v>
      </c>
      <c r="K21" s="60" t="s">
        <v>72</v>
      </c>
      <c r="L21" s="61" t="s">
        <v>154</v>
      </c>
      <c r="M21" s="62" t="s">
        <v>155</v>
      </c>
      <c r="N21" s="70"/>
      <c r="O21" s="71" t="s">
        <v>79</v>
      </c>
      <c r="P21" s="71" t="s">
        <v>79</v>
      </c>
      <c r="Q21" s="72"/>
      <c r="R21" s="62" t="s">
        <v>166</v>
      </c>
      <c r="S21" s="65">
        <v>400</v>
      </c>
      <c r="T21" s="66">
        <v>100</v>
      </c>
      <c r="U21" s="67" t="s">
        <v>167</v>
      </c>
      <c r="V21" s="24">
        <f>Tabla2[[#This Row],[Avance Acumulado númerico o Porcentaje de la Actividad]]/Tabla2[[#This Row],[META 2023 DE LA ACTIVIDAD (NÚMERO)]]</f>
        <v>1.75</v>
      </c>
      <c r="W21" s="68">
        <v>0.1</v>
      </c>
      <c r="X21" s="69">
        <v>44958</v>
      </c>
      <c r="Y21" s="69">
        <v>45291</v>
      </c>
      <c r="Z2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175</v>
      </c>
      <c r="AA21" s="13" t="s">
        <v>168</v>
      </c>
      <c r="AB21" s="29">
        <v>0</v>
      </c>
      <c r="AC21" s="29" t="s">
        <v>79</v>
      </c>
      <c r="AD21" s="30" t="s">
        <v>169</v>
      </c>
      <c r="AE21" s="30">
        <v>62</v>
      </c>
      <c r="AF21" s="30" t="s">
        <v>170</v>
      </c>
      <c r="AG21" s="31" t="s">
        <v>171</v>
      </c>
      <c r="AH21" s="31">
        <v>113</v>
      </c>
      <c r="AI21" s="73" t="s">
        <v>172</v>
      </c>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row>
    <row r="22" spans="1:62" ht="123" customHeight="1" x14ac:dyDescent="0.25">
      <c r="A22" s="12" t="s">
        <v>62</v>
      </c>
      <c r="B22" s="13" t="s">
        <v>63</v>
      </c>
      <c r="C22" s="13" t="s">
        <v>90</v>
      </c>
      <c r="D22" s="13" t="s">
        <v>153</v>
      </c>
      <c r="E22" s="14" t="s">
        <v>66</v>
      </c>
      <c r="F22" s="13" t="s">
        <v>67</v>
      </c>
      <c r="G22" s="13" t="s">
        <v>68</v>
      </c>
      <c r="H22" s="15" t="s">
        <v>69</v>
      </c>
      <c r="I22" s="16" t="s">
        <v>70</v>
      </c>
      <c r="J22" s="17" t="s">
        <v>71</v>
      </c>
      <c r="K22" s="60" t="s">
        <v>72</v>
      </c>
      <c r="L22" s="61" t="s">
        <v>154</v>
      </c>
      <c r="M22" s="62" t="s">
        <v>155</v>
      </c>
      <c r="N22" s="70"/>
      <c r="O22" s="71" t="s">
        <v>79</v>
      </c>
      <c r="P22" s="71" t="s">
        <v>79</v>
      </c>
      <c r="Q22" s="72"/>
      <c r="R22" s="62" t="s">
        <v>173</v>
      </c>
      <c r="S22" s="65">
        <v>100</v>
      </c>
      <c r="T22" s="38">
        <v>25</v>
      </c>
      <c r="U22" s="57" t="s">
        <v>174</v>
      </c>
      <c r="V22" s="24">
        <f>Tabla2[[#This Row],[Avance Acumulado númerico o Porcentaje de la Actividad]]/Tabla2[[#This Row],[META 2023 DE LA ACTIVIDAD (NÚMERO)]]</f>
        <v>0.08</v>
      </c>
      <c r="W22" s="58">
        <v>0.5</v>
      </c>
      <c r="X22" s="69">
        <v>45017</v>
      </c>
      <c r="Y22" s="69">
        <v>45291</v>
      </c>
      <c r="Z2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22" s="13" t="s">
        <v>175</v>
      </c>
      <c r="AB22" s="29">
        <v>0</v>
      </c>
      <c r="AC22" s="29" t="s">
        <v>79</v>
      </c>
      <c r="AD22" s="30" t="s">
        <v>176</v>
      </c>
      <c r="AE22" s="30">
        <v>1</v>
      </c>
      <c r="AF22" s="30" t="s">
        <v>177</v>
      </c>
      <c r="AG22" s="31" t="s">
        <v>178</v>
      </c>
      <c r="AH22" s="31">
        <v>1</v>
      </c>
      <c r="AI22" s="31" t="s">
        <v>179</v>
      </c>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row>
    <row r="23" spans="1:62" ht="110.25" customHeight="1" x14ac:dyDescent="0.25">
      <c r="A23" s="12" t="s">
        <v>62</v>
      </c>
      <c r="B23" s="13" t="s">
        <v>63</v>
      </c>
      <c r="C23" s="13" t="s">
        <v>90</v>
      </c>
      <c r="D23" s="13" t="s">
        <v>153</v>
      </c>
      <c r="E23" s="14" t="s">
        <v>66</v>
      </c>
      <c r="F23" s="13" t="s">
        <v>67</v>
      </c>
      <c r="G23" s="13" t="s">
        <v>68</v>
      </c>
      <c r="H23" s="15" t="s">
        <v>69</v>
      </c>
      <c r="I23" s="16" t="s">
        <v>70</v>
      </c>
      <c r="J23" s="17" t="s">
        <v>71</v>
      </c>
      <c r="K23" s="60" t="s">
        <v>72</v>
      </c>
      <c r="L23" s="61" t="s">
        <v>154</v>
      </c>
      <c r="M23" s="62" t="s">
        <v>155</v>
      </c>
      <c r="N23" s="70"/>
      <c r="O23" s="71" t="s">
        <v>79</v>
      </c>
      <c r="P23" s="71" t="s">
        <v>79</v>
      </c>
      <c r="Q23" s="72"/>
      <c r="R23" s="62" t="s">
        <v>180</v>
      </c>
      <c r="S23" s="65">
        <v>80</v>
      </c>
      <c r="T23" s="66">
        <v>20</v>
      </c>
      <c r="U23" s="67" t="s">
        <v>181</v>
      </c>
      <c r="V23" s="24">
        <f>Tabla2[[#This Row],[Avance Acumulado númerico o Porcentaje de la Actividad]]/Tabla2[[#This Row],[META 2023 DE LA ACTIVIDAD (NÚMERO)]]</f>
        <v>0.05</v>
      </c>
      <c r="W23" s="68">
        <v>0.05</v>
      </c>
      <c r="X23" s="69">
        <v>44927</v>
      </c>
      <c r="Y23" s="69">
        <v>45291</v>
      </c>
      <c r="Z2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23" s="13" t="s">
        <v>182</v>
      </c>
      <c r="AB23" s="29">
        <v>0</v>
      </c>
      <c r="AC23" s="29" t="s">
        <v>79</v>
      </c>
      <c r="AD23" s="30" t="s">
        <v>183</v>
      </c>
      <c r="AE23" s="30">
        <v>1</v>
      </c>
      <c r="AF23" s="30" t="s">
        <v>79</v>
      </c>
      <c r="AG23" s="31" t="s">
        <v>79</v>
      </c>
      <c r="AH23" s="31">
        <v>0</v>
      </c>
      <c r="AI23" s="31" t="s">
        <v>79</v>
      </c>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row>
    <row r="24" spans="1:62" ht="129.75" customHeight="1" x14ac:dyDescent="0.25">
      <c r="A24" s="12" t="s">
        <v>62</v>
      </c>
      <c r="B24" s="13" t="s">
        <v>63</v>
      </c>
      <c r="C24" s="13" t="s">
        <v>90</v>
      </c>
      <c r="D24" s="13" t="s">
        <v>153</v>
      </c>
      <c r="E24" s="14" t="s">
        <v>66</v>
      </c>
      <c r="F24" s="13" t="s">
        <v>67</v>
      </c>
      <c r="G24" s="13" t="s">
        <v>68</v>
      </c>
      <c r="H24" s="15" t="s">
        <v>69</v>
      </c>
      <c r="I24" s="16" t="s">
        <v>70</v>
      </c>
      <c r="J24" s="17" t="s">
        <v>71</v>
      </c>
      <c r="K24" s="60" t="s">
        <v>72</v>
      </c>
      <c r="L24" s="61" t="s">
        <v>154</v>
      </c>
      <c r="M24" s="62" t="s">
        <v>155</v>
      </c>
      <c r="N24" s="70"/>
      <c r="O24" s="71" t="s">
        <v>79</v>
      </c>
      <c r="P24" s="71" t="s">
        <v>79</v>
      </c>
      <c r="Q24" s="72"/>
      <c r="R24" s="62" t="s">
        <v>184</v>
      </c>
      <c r="S24" s="65">
        <v>80</v>
      </c>
      <c r="T24" s="66">
        <v>20</v>
      </c>
      <c r="U24" s="67" t="s">
        <v>185</v>
      </c>
      <c r="V24" s="24">
        <f>Tabla2[[#This Row],[Avance Acumulado númerico o Porcentaje de la Actividad]]/Tabla2[[#This Row],[META 2023 DE LA ACTIVIDAD (NÚMERO)]]</f>
        <v>0.25</v>
      </c>
      <c r="W24" s="68">
        <v>0.1</v>
      </c>
      <c r="X24" s="69">
        <v>44958</v>
      </c>
      <c r="Y24" s="69">
        <v>45291</v>
      </c>
      <c r="Z2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5</v>
      </c>
      <c r="AA24" s="13" t="s">
        <v>186</v>
      </c>
      <c r="AB24" s="29">
        <v>0</v>
      </c>
      <c r="AC24" s="29" t="s">
        <v>79</v>
      </c>
      <c r="AD24" s="30" t="s">
        <v>79</v>
      </c>
      <c r="AE24" s="30">
        <v>0</v>
      </c>
      <c r="AF24" s="30" t="s">
        <v>79</v>
      </c>
      <c r="AG24" s="31" t="s">
        <v>187</v>
      </c>
      <c r="AH24" s="31">
        <v>5</v>
      </c>
      <c r="AI24" s="31" t="s">
        <v>79</v>
      </c>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row>
    <row r="25" spans="1:62" ht="123" customHeight="1" x14ac:dyDescent="0.25">
      <c r="A25" s="12" t="s">
        <v>62</v>
      </c>
      <c r="B25" s="13" t="s">
        <v>63</v>
      </c>
      <c r="C25" s="13" t="s">
        <v>90</v>
      </c>
      <c r="D25" s="13" t="s">
        <v>153</v>
      </c>
      <c r="E25" s="14" t="s">
        <v>66</v>
      </c>
      <c r="F25" s="13" t="s">
        <v>67</v>
      </c>
      <c r="G25" s="13" t="s">
        <v>68</v>
      </c>
      <c r="H25" s="15" t="s">
        <v>69</v>
      </c>
      <c r="I25" s="16" t="s">
        <v>70</v>
      </c>
      <c r="J25" s="17" t="s">
        <v>71</v>
      </c>
      <c r="K25" s="60" t="s">
        <v>72</v>
      </c>
      <c r="L25" s="61" t="s">
        <v>154</v>
      </c>
      <c r="M25" s="62" t="s">
        <v>155</v>
      </c>
      <c r="N25" s="74"/>
      <c r="O25" s="75" t="s">
        <v>79</v>
      </c>
      <c r="P25" s="75" t="s">
        <v>79</v>
      </c>
      <c r="Q25" s="76"/>
      <c r="R25" s="62" t="s">
        <v>188</v>
      </c>
      <c r="S25" s="65">
        <v>4</v>
      </c>
      <c r="T25" s="66">
        <v>1</v>
      </c>
      <c r="U25" s="67" t="s">
        <v>189</v>
      </c>
      <c r="V25" s="24">
        <f>Tabla2[[#This Row],[Avance Acumulado númerico o Porcentaje de la Actividad]]/Tabla2[[#This Row],[META 2023 DE LA ACTIVIDAD (NÚMERO)]]</f>
        <v>0</v>
      </c>
      <c r="W25" s="68">
        <v>0.1</v>
      </c>
      <c r="X25" s="69">
        <v>44743</v>
      </c>
      <c r="Y25" s="69">
        <v>45291</v>
      </c>
      <c r="Z2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25" s="13" t="s">
        <v>190</v>
      </c>
      <c r="AB25" s="29">
        <v>0</v>
      </c>
      <c r="AC25" s="29" t="s">
        <v>79</v>
      </c>
      <c r="AD25" s="30" t="s">
        <v>191</v>
      </c>
      <c r="AE25" s="30">
        <v>0</v>
      </c>
      <c r="AF25" s="30" t="s">
        <v>79</v>
      </c>
      <c r="AG25" s="31" t="s">
        <v>192</v>
      </c>
      <c r="AH25" s="31">
        <v>0</v>
      </c>
      <c r="AI25" s="31" t="s">
        <v>79</v>
      </c>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row>
    <row r="26" spans="1:62" ht="174" customHeight="1" x14ac:dyDescent="0.25">
      <c r="A26" s="12" t="s">
        <v>62</v>
      </c>
      <c r="B26" s="13" t="s">
        <v>63</v>
      </c>
      <c r="C26" s="13" t="s">
        <v>64</v>
      </c>
      <c r="D26" s="13" t="s">
        <v>193</v>
      </c>
      <c r="E26" s="14" t="s">
        <v>66</v>
      </c>
      <c r="F26" s="13" t="s">
        <v>67</v>
      </c>
      <c r="G26" s="13" t="s">
        <v>68</v>
      </c>
      <c r="H26" s="15" t="s">
        <v>69</v>
      </c>
      <c r="I26" s="16" t="s">
        <v>70</v>
      </c>
      <c r="J26" s="17" t="s">
        <v>71</v>
      </c>
      <c r="K26" s="77" t="s">
        <v>72</v>
      </c>
      <c r="L26" s="78" t="s">
        <v>154</v>
      </c>
      <c r="M26" s="79" t="s">
        <v>194</v>
      </c>
      <c r="N26" s="80">
        <v>72998530</v>
      </c>
      <c r="O26" s="81">
        <v>80</v>
      </c>
      <c r="P26" s="77">
        <v>20</v>
      </c>
      <c r="Q26" s="82">
        <f>Z29/Tabla2[[#This Row],[Meta Plan Estratégico 2023]]</f>
        <v>0.1</v>
      </c>
      <c r="R26" s="81" t="s">
        <v>195</v>
      </c>
      <c r="S26" s="83">
        <v>4</v>
      </c>
      <c r="T26" s="84">
        <v>1</v>
      </c>
      <c r="U26" s="85" t="s">
        <v>196</v>
      </c>
      <c r="V26" s="24">
        <f>Tabla2[[#This Row],[Avance Acumulado númerico o Porcentaje de la Actividad]]/Tabla2[[#This Row],[META 2023 DE LA ACTIVIDAD (NÚMERO)]]</f>
        <v>0</v>
      </c>
      <c r="W26" s="86">
        <v>0.1</v>
      </c>
      <c r="X26" s="87">
        <v>44927</v>
      </c>
      <c r="Y26" s="87">
        <v>45291</v>
      </c>
      <c r="Z2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26" s="13" t="s">
        <v>197</v>
      </c>
      <c r="AB26" s="29">
        <v>0</v>
      </c>
      <c r="AC26" s="29" t="s">
        <v>79</v>
      </c>
      <c r="AD26" s="30" t="s">
        <v>198</v>
      </c>
      <c r="AE26" s="30">
        <v>0</v>
      </c>
      <c r="AF26" s="30" t="s">
        <v>79</v>
      </c>
      <c r="AG26" s="31" t="s">
        <v>199</v>
      </c>
      <c r="AH26" s="31">
        <v>0</v>
      </c>
      <c r="AI26" s="31" t="s">
        <v>79</v>
      </c>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row>
    <row r="27" spans="1:62" ht="110.25" customHeight="1" x14ac:dyDescent="0.25">
      <c r="A27" s="12" t="s">
        <v>62</v>
      </c>
      <c r="B27" s="13" t="s">
        <v>63</v>
      </c>
      <c r="C27" s="13" t="s">
        <v>90</v>
      </c>
      <c r="D27" s="13" t="s">
        <v>153</v>
      </c>
      <c r="E27" s="14" t="s">
        <v>66</v>
      </c>
      <c r="F27" s="13" t="s">
        <v>67</v>
      </c>
      <c r="G27" s="13" t="s">
        <v>68</v>
      </c>
      <c r="H27" s="15" t="s">
        <v>69</v>
      </c>
      <c r="I27" s="16" t="s">
        <v>70</v>
      </c>
      <c r="J27" s="17" t="s">
        <v>71</v>
      </c>
      <c r="K27" s="77" t="s">
        <v>72</v>
      </c>
      <c r="L27" s="78" t="s">
        <v>154</v>
      </c>
      <c r="M27" s="79" t="s">
        <v>194</v>
      </c>
      <c r="N27" s="80"/>
      <c r="O27" s="81" t="s">
        <v>79</v>
      </c>
      <c r="P27" s="77" t="s">
        <v>79</v>
      </c>
      <c r="Q27" s="82"/>
      <c r="R27" s="81" t="s">
        <v>200</v>
      </c>
      <c r="S27" s="83">
        <v>320</v>
      </c>
      <c r="T27" s="84">
        <v>80</v>
      </c>
      <c r="U27" s="85" t="s">
        <v>201</v>
      </c>
      <c r="V27" s="24">
        <f>Tabla2[[#This Row],[Avance Acumulado númerico o Porcentaje de la Actividad]]/Tabla2[[#This Row],[META 2023 DE LA ACTIVIDAD (NÚMERO)]]</f>
        <v>7.4999999999999997E-2</v>
      </c>
      <c r="W27" s="86">
        <v>0.1</v>
      </c>
      <c r="X27" s="87">
        <v>44927</v>
      </c>
      <c r="Y27" s="87">
        <v>45291</v>
      </c>
      <c r="Z2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6</v>
      </c>
      <c r="AA27" s="13" t="s">
        <v>202</v>
      </c>
      <c r="AB27" s="29">
        <v>0</v>
      </c>
      <c r="AC27" s="29" t="s">
        <v>79</v>
      </c>
      <c r="AD27" s="30" t="s">
        <v>203</v>
      </c>
      <c r="AE27" s="30">
        <v>3</v>
      </c>
      <c r="AF27" s="30" t="s">
        <v>204</v>
      </c>
      <c r="AG27" s="31" t="s">
        <v>205</v>
      </c>
      <c r="AH27" s="31">
        <v>3</v>
      </c>
      <c r="AI27" s="31" t="s">
        <v>204</v>
      </c>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row>
    <row r="28" spans="1:62" ht="110.25" customHeight="1" x14ac:dyDescent="0.25">
      <c r="A28" s="12" t="s">
        <v>62</v>
      </c>
      <c r="B28" s="13" t="s">
        <v>63</v>
      </c>
      <c r="C28" s="13" t="s">
        <v>90</v>
      </c>
      <c r="D28" s="13" t="s">
        <v>153</v>
      </c>
      <c r="E28" s="14" t="s">
        <v>66</v>
      </c>
      <c r="F28" s="13" t="s">
        <v>67</v>
      </c>
      <c r="G28" s="13" t="s">
        <v>68</v>
      </c>
      <c r="H28" s="15" t="s">
        <v>69</v>
      </c>
      <c r="I28" s="16" t="s">
        <v>70</v>
      </c>
      <c r="J28" s="17" t="s">
        <v>71</v>
      </c>
      <c r="K28" s="77" t="s">
        <v>72</v>
      </c>
      <c r="L28" s="78" t="s">
        <v>154</v>
      </c>
      <c r="M28" s="79" t="s">
        <v>194</v>
      </c>
      <c r="N28" s="80"/>
      <c r="O28" s="81" t="s">
        <v>79</v>
      </c>
      <c r="P28" s="77" t="s">
        <v>79</v>
      </c>
      <c r="Q28" s="82"/>
      <c r="R28" s="81" t="s">
        <v>206</v>
      </c>
      <c r="S28" s="83">
        <v>160</v>
      </c>
      <c r="T28" s="84">
        <v>40</v>
      </c>
      <c r="U28" s="85" t="s">
        <v>207</v>
      </c>
      <c r="V28" s="24">
        <f>Tabla2[[#This Row],[Avance Acumulado númerico o Porcentaje de la Actividad]]/Tabla2[[#This Row],[META 2023 DE LA ACTIVIDAD (NÚMERO)]]</f>
        <v>0.15</v>
      </c>
      <c r="W28" s="86">
        <v>0.2</v>
      </c>
      <c r="X28" s="87">
        <v>44958</v>
      </c>
      <c r="Y28" s="87">
        <v>45291</v>
      </c>
      <c r="Z2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6</v>
      </c>
      <c r="AA28" s="13" t="s">
        <v>208</v>
      </c>
      <c r="AB28" s="29">
        <v>0</v>
      </c>
      <c r="AC28" s="29" t="s">
        <v>79</v>
      </c>
      <c r="AD28" s="30" t="s">
        <v>209</v>
      </c>
      <c r="AE28" s="30">
        <v>2</v>
      </c>
      <c r="AF28" s="30" t="s">
        <v>210</v>
      </c>
      <c r="AG28" s="31" t="s">
        <v>211</v>
      </c>
      <c r="AH28" s="31">
        <v>4</v>
      </c>
      <c r="AI28" s="31" t="s">
        <v>210</v>
      </c>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row>
    <row r="29" spans="1:62" ht="110.25" customHeight="1" x14ac:dyDescent="0.25">
      <c r="A29" s="12" t="s">
        <v>62</v>
      </c>
      <c r="B29" s="13" t="s">
        <v>63</v>
      </c>
      <c r="C29" s="13" t="s">
        <v>90</v>
      </c>
      <c r="D29" s="13" t="s">
        <v>153</v>
      </c>
      <c r="E29" s="14" t="s">
        <v>66</v>
      </c>
      <c r="F29" s="13" t="s">
        <v>67</v>
      </c>
      <c r="G29" s="13" t="s">
        <v>68</v>
      </c>
      <c r="H29" s="15" t="s">
        <v>69</v>
      </c>
      <c r="I29" s="16" t="s">
        <v>70</v>
      </c>
      <c r="J29" s="17" t="s">
        <v>71</v>
      </c>
      <c r="K29" s="77" t="s">
        <v>72</v>
      </c>
      <c r="L29" s="78" t="s">
        <v>154</v>
      </c>
      <c r="M29" s="79" t="s">
        <v>194</v>
      </c>
      <c r="N29" s="80"/>
      <c r="O29" s="81" t="s">
        <v>79</v>
      </c>
      <c r="P29" s="77" t="s">
        <v>79</v>
      </c>
      <c r="Q29" s="82"/>
      <c r="R29" s="81" t="s">
        <v>212</v>
      </c>
      <c r="S29" s="83">
        <v>80</v>
      </c>
      <c r="T29" s="38">
        <v>20</v>
      </c>
      <c r="U29" s="57" t="s">
        <v>213</v>
      </c>
      <c r="V29" s="24">
        <f>Tabla2[[#This Row],[Avance Acumulado númerico o Porcentaje de la Actividad]]/Tabla2[[#This Row],[META 2023 DE LA ACTIVIDAD (NÚMERO)]]</f>
        <v>0.1</v>
      </c>
      <c r="W29" s="58">
        <v>0.5</v>
      </c>
      <c r="X29" s="87">
        <v>45017</v>
      </c>
      <c r="Y29" s="87">
        <v>45291</v>
      </c>
      <c r="Z2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29" s="13" t="s">
        <v>214</v>
      </c>
      <c r="AB29" s="29">
        <v>0</v>
      </c>
      <c r="AC29" s="29" t="s">
        <v>79</v>
      </c>
      <c r="AD29" s="30" t="s">
        <v>215</v>
      </c>
      <c r="AE29" s="30">
        <v>2</v>
      </c>
      <c r="AF29" s="30" t="s">
        <v>216</v>
      </c>
      <c r="AG29" s="31" t="s">
        <v>217</v>
      </c>
      <c r="AH29" s="31">
        <v>0</v>
      </c>
      <c r="AI29" s="31" t="s">
        <v>79</v>
      </c>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row>
    <row r="30" spans="1:62" ht="110.25" customHeight="1" x14ac:dyDescent="0.25">
      <c r="A30" s="12" t="s">
        <v>62</v>
      </c>
      <c r="B30" s="13" t="s">
        <v>63</v>
      </c>
      <c r="C30" s="13" t="s">
        <v>90</v>
      </c>
      <c r="D30" s="13" t="s">
        <v>153</v>
      </c>
      <c r="E30" s="14" t="s">
        <v>66</v>
      </c>
      <c r="F30" s="13" t="s">
        <v>67</v>
      </c>
      <c r="G30" s="13" t="s">
        <v>68</v>
      </c>
      <c r="H30" s="15" t="s">
        <v>69</v>
      </c>
      <c r="I30" s="16" t="s">
        <v>70</v>
      </c>
      <c r="J30" s="17" t="s">
        <v>71</v>
      </c>
      <c r="K30" s="77" t="s">
        <v>72</v>
      </c>
      <c r="L30" s="78" t="s">
        <v>154</v>
      </c>
      <c r="M30" s="79" t="s">
        <v>194</v>
      </c>
      <c r="N30" s="80"/>
      <c r="O30" s="81" t="s">
        <v>79</v>
      </c>
      <c r="P30" s="77" t="s">
        <v>79</v>
      </c>
      <c r="Q30" s="82"/>
      <c r="R30" s="81" t="s">
        <v>218</v>
      </c>
      <c r="S30" s="83">
        <v>4</v>
      </c>
      <c r="T30" s="83">
        <v>1</v>
      </c>
      <c r="U30" s="83" t="s">
        <v>189</v>
      </c>
      <c r="V30" s="24">
        <f>Tabla2[[#This Row],[Avance Acumulado númerico o Porcentaje de la Actividad]]/Tabla2[[#This Row],[META 2023 DE LA ACTIVIDAD (NÚMERO)]]</f>
        <v>0</v>
      </c>
      <c r="W30" s="88">
        <v>0.1</v>
      </c>
      <c r="X30" s="87">
        <v>44958</v>
      </c>
      <c r="Y30" s="87">
        <v>45291</v>
      </c>
      <c r="Z3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0" s="13" t="s">
        <v>219</v>
      </c>
      <c r="AB30" s="29">
        <v>0</v>
      </c>
      <c r="AC30" s="29" t="s">
        <v>79</v>
      </c>
      <c r="AD30" s="30" t="s">
        <v>220</v>
      </c>
      <c r="AE30" s="30">
        <v>0</v>
      </c>
      <c r="AF30" s="30" t="s">
        <v>79</v>
      </c>
      <c r="AG30" s="31" t="s">
        <v>221</v>
      </c>
      <c r="AH30" s="31">
        <v>0</v>
      </c>
      <c r="AI30" s="31" t="s">
        <v>79</v>
      </c>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row>
    <row r="31" spans="1:62" ht="225" x14ac:dyDescent="0.25">
      <c r="A31" s="12" t="s">
        <v>62</v>
      </c>
      <c r="B31" s="13" t="s">
        <v>63</v>
      </c>
      <c r="C31" s="13" t="s">
        <v>222</v>
      </c>
      <c r="D31" s="13" t="s">
        <v>141</v>
      </c>
      <c r="E31" s="14" t="s">
        <v>66</v>
      </c>
      <c r="F31" s="13" t="s">
        <v>67</v>
      </c>
      <c r="G31" s="13" t="s">
        <v>68</v>
      </c>
      <c r="H31" s="15" t="s">
        <v>69</v>
      </c>
      <c r="I31" s="16" t="s">
        <v>70</v>
      </c>
      <c r="J31" s="17" t="s">
        <v>71</v>
      </c>
      <c r="K31" s="12" t="s">
        <v>72</v>
      </c>
      <c r="L31" s="12" t="s">
        <v>131</v>
      </c>
      <c r="M31" s="12" t="s">
        <v>223</v>
      </c>
      <c r="N31" s="89">
        <v>99353530</v>
      </c>
      <c r="O31" s="12">
        <v>60</v>
      </c>
      <c r="P31" s="12">
        <v>15</v>
      </c>
      <c r="Q31" s="90">
        <f>(Tabla2[[#This Row],[Avance Acumulado númerico o Porcentaje de la Actividad]]+Z32+Z33)/Tabla2[[#This Row],[Meta Plan Estratégico 2023]]</f>
        <v>0</v>
      </c>
      <c r="R31" s="12" t="s">
        <v>224</v>
      </c>
      <c r="S31" s="91">
        <v>20</v>
      </c>
      <c r="T31" s="38">
        <v>5</v>
      </c>
      <c r="U31" s="57" t="s">
        <v>225</v>
      </c>
      <c r="V31" s="24">
        <f>Tabla2[[#This Row],[Avance Acumulado númerico o Porcentaje de la Actividad]]/Tabla2[[#This Row],[META 2023 DE LA ACTIVIDAD (NÚMERO)]]</f>
        <v>0</v>
      </c>
      <c r="W31" s="58">
        <v>0.2</v>
      </c>
      <c r="X31" s="92">
        <v>44958</v>
      </c>
      <c r="Y31" s="92">
        <v>45260</v>
      </c>
      <c r="Z3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1" s="29" t="s">
        <v>79</v>
      </c>
      <c r="AB31" s="29"/>
      <c r="AC31" s="29"/>
      <c r="AD31" s="30" t="s">
        <v>79</v>
      </c>
      <c r="AE31" s="30">
        <v>0</v>
      </c>
      <c r="AF31" s="30">
        <v>0</v>
      </c>
      <c r="AG31" s="31" t="s">
        <v>226</v>
      </c>
      <c r="AH31" s="31">
        <v>0</v>
      </c>
      <c r="AI31" s="31" t="s">
        <v>227</v>
      </c>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row>
    <row r="32" spans="1:62" ht="93.75" customHeight="1" x14ac:dyDescent="0.25">
      <c r="A32" s="12" t="s">
        <v>62</v>
      </c>
      <c r="B32" s="13" t="s">
        <v>63</v>
      </c>
      <c r="C32" s="13" t="s">
        <v>222</v>
      </c>
      <c r="D32" s="13" t="s">
        <v>141</v>
      </c>
      <c r="E32" s="14" t="s">
        <v>66</v>
      </c>
      <c r="F32" s="13" t="s">
        <v>67</v>
      </c>
      <c r="G32" s="13" t="s">
        <v>68</v>
      </c>
      <c r="H32" s="15" t="s">
        <v>69</v>
      </c>
      <c r="I32" s="16" t="s">
        <v>70</v>
      </c>
      <c r="J32" s="17" t="s">
        <v>71</v>
      </c>
      <c r="K32" s="93" t="s">
        <v>72</v>
      </c>
      <c r="L32" s="12" t="s">
        <v>131</v>
      </c>
      <c r="M32" s="12" t="s">
        <v>223</v>
      </c>
      <c r="N32" s="89"/>
      <c r="O32" s="12" t="s">
        <v>79</v>
      </c>
      <c r="P32" s="12" t="s">
        <v>79</v>
      </c>
      <c r="Q32" s="90"/>
      <c r="R32" s="12" t="s">
        <v>228</v>
      </c>
      <c r="S32" s="91">
        <v>32</v>
      </c>
      <c r="T32" s="37">
        <v>8</v>
      </c>
      <c r="U32" s="57" t="s">
        <v>229</v>
      </c>
      <c r="V32" s="24">
        <f>Tabla2[[#This Row],[Avance Acumulado númerico o Porcentaje de la Actividad]]/Tabla2[[#This Row],[META 2023 DE LA ACTIVIDAD (NÚMERO)]]</f>
        <v>0</v>
      </c>
      <c r="W32" s="58">
        <v>0.2</v>
      </c>
      <c r="X32" s="92">
        <v>44958</v>
      </c>
      <c r="Y32" s="92">
        <v>45260</v>
      </c>
      <c r="Z3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2" s="13" t="s">
        <v>230</v>
      </c>
      <c r="AB32" s="29">
        <v>0</v>
      </c>
      <c r="AC32" s="13" t="s">
        <v>231</v>
      </c>
      <c r="AD32" s="30" t="s">
        <v>232</v>
      </c>
      <c r="AE32" s="30">
        <v>0</v>
      </c>
      <c r="AF32" s="30" t="s">
        <v>233</v>
      </c>
      <c r="AG32" s="31" t="s">
        <v>234</v>
      </c>
      <c r="AH32" s="31">
        <v>0</v>
      </c>
      <c r="AI32" s="31" t="s">
        <v>233</v>
      </c>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row>
    <row r="33" spans="1:62" ht="225" x14ac:dyDescent="0.25">
      <c r="A33" s="12" t="s">
        <v>62</v>
      </c>
      <c r="B33" s="13" t="s">
        <v>63</v>
      </c>
      <c r="C33" s="13" t="s">
        <v>222</v>
      </c>
      <c r="D33" s="13" t="s">
        <v>141</v>
      </c>
      <c r="E33" s="14" t="s">
        <v>66</v>
      </c>
      <c r="F33" s="13" t="s">
        <v>67</v>
      </c>
      <c r="G33" s="13" t="s">
        <v>68</v>
      </c>
      <c r="H33" s="15" t="s">
        <v>69</v>
      </c>
      <c r="I33" s="16" t="s">
        <v>70</v>
      </c>
      <c r="J33" s="17" t="s">
        <v>71</v>
      </c>
      <c r="K33" s="93" t="s">
        <v>72</v>
      </c>
      <c r="L33" s="12" t="s">
        <v>131</v>
      </c>
      <c r="M33" s="12" t="s">
        <v>223</v>
      </c>
      <c r="N33" s="89"/>
      <c r="O33" s="12" t="s">
        <v>79</v>
      </c>
      <c r="P33" s="12" t="s">
        <v>79</v>
      </c>
      <c r="Q33" s="90"/>
      <c r="R33" s="12" t="s">
        <v>235</v>
      </c>
      <c r="S33" s="91">
        <v>8</v>
      </c>
      <c r="T33" s="37">
        <v>2</v>
      </c>
      <c r="U33" s="57" t="s">
        <v>236</v>
      </c>
      <c r="V33" s="24">
        <f>Tabla2[[#This Row],[Avance Acumulado númerico o Porcentaje de la Actividad]]/Tabla2[[#This Row],[META 2023 DE LA ACTIVIDAD (NÚMERO)]]</f>
        <v>0</v>
      </c>
      <c r="W33" s="58">
        <v>0.15</v>
      </c>
      <c r="X33" s="92">
        <v>44958</v>
      </c>
      <c r="Y33" s="92">
        <v>45260</v>
      </c>
      <c r="Z3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3" s="13" t="s">
        <v>237</v>
      </c>
      <c r="AB33" s="29">
        <v>0</v>
      </c>
      <c r="AC33" s="29"/>
      <c r="AD33" s="30" t="s">
        <v>79</v>
      </c>
      <c r="AE33" s="30">
        <v>0</v>
      </c>
      <c r="AF33" s="30"/>
      <c r="AG33" s="31" t="s">
        <v>238</v>
      </c>
      <c r="AH33" s="31">
        <v>0</v>
      </c>
      <c r="AI33" s="31" t="s">
        <v>227</v>
      </c>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row>
    <row r="34" spans="1:62" ht="95.25" customHeight="1" x14ac:dyDescent="0.25">
      <c r="A34" s="12" t="s">
        <v>62</v>
      </c>
      <c r="B34" s="13" t="s">
        <v>63</v>
      </c>
      <c r="C34" s="13" t="s">
        <v>222</v>
      </c>
      <c r="D34" s="13" t="s">
        <v>141</v>
      </c>
      <c r="E34" s="14" t="s">
        <v>66</v>
      </c>
      <c r="F34" s="13" t="s">
        <v>67</v>
      </c>
      <c r="G34" s="13" t="s">
        <v>68</v>
      </c>
      <c r="H34" s="15" t="s">
        <v>69</v>
      </c>
      <c r="I34" s="16" t="s">
        <v>70</v>
      </c>
      <c r="J34" s="17" t="s">
        <v>71</v>
      </c>
      <c r="K34" s="93" t="s">
        <v>72</v>
      </c>
      <c r="L34" s="12" t="s">
        <v>131</v>
      </c>
      <c r="M34" s="12" t="s">
        <v>223</v>
      </c>
      <c r="N34" s="89"/>
      <c r="O34" s="12" t="s">
        <v>79</v>
      </c>
      <c r="P34" s="12" t="s">
        <v>79</v>
      </c>
      <c r="Q34" s="90"/>
      <c r="R34" s="12" t="s">
        <v>239</v>
      </c>
      <c r="S34" s="91">
        <v>80</v>
      </c>
      <c r="T34" s="12">
        <v>20</v>
      </c>
      <c r="U34" s="94" t="s">
        <v>240</v>
      </c>
      <c r="V34" s="24">
        <f>Tabla2[[#This Row],[Avance Acumulado númerico o Porcentaje de la Actividad]]/Tabla2[[#This Row],[META 2023 DE LA ACTIVIDAD (NÚMERO)]]</f>
        <v>0</v>
      </c>
      <c r="W34" s="95">
        <v>0.1</v>
      </c>
      <c r="X34" s="92">
        <v>44958</v>
      </c>
      <c r="Y34" s="92">
        <v>45260</v>
      </c>
      <c r="Z3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4" s="29" t="s">
        <v>79</v>
      </c>
      <c r="AB34" s="29">
        <v>0</v>
      </c>
      <c r="AC34" s="29"/>
      <c r="AD34" s="30" t="s">
        <v>241</v>
      </c>
      <c r="AE34" s="30">
        <v>0</v>
      </c>
      <c r="AF34" s="96" t="s">
        <v>242</v>
      </c>
      <c r="AG34" s="31" t="s">
        <v>243</v>
      </c>
      <c r="AH34" s="31">
        <v>0</v>
      </c>
      <c r="AI34" s="73" t="s">
        <v>244</v>
      </c>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row>
    <row r="35" spans="1:62" ht="93" customHeight="1" x14ac:dyDescent="0.25">
      <c r="A35" s="12" t="s">
        <v>62</v>
      </c>
      <c r="B35" s="13" t="s">
        <v>63</v>
      </c>
      <c r="C35" s="13" t="s">
        <v>222</v>
      </c>
      <c r="D35" s="13" t="s">
        <v>141</v>
      </c>
      <c r="E35" s="14" t="s">
        <v>66</v>
      </c>
      <c r="F35" s="13" t="s">
        <v>67</v>
      </c>
      <c r="G35" s="13" t="s">
        <v>68</v>
      </c>
      <c r="H35" s="15" t="s">
        <v>69</v>
      </c>
      <c r="I35" s="16" t="s">
        <v>70</v>
      </c>
      <c r="J35" s="17" t="s">
        <v>71</v>
      </c>
      <c r="K35" s="93" t="s">
        <v>72</v>
      </c>
      <c r="L35" s="12" t="s">
        <v>131</v>
      </c>
      <c r="M35" s="12" t="s">
        <v>223</v>
      </c>
      <c r="N35" s="89"/>
      <c r="O35" s="12" t="s">
        <v>79</v>
      </c>
      <c r="P35" s="12" t="s">
        <v>79</v>
      </c>
      <c r="Q35" s="90"/>
      <c r="R35" s="97" t="s">
        <v>245</v>
      </c>
      <c r="S35" s="91">
        <v>4</v>
      </c>
      <c r="T35" s="12">
        <v>1</v>
      </c>
      <c r="U35" s="98" t="s">
        <v>246</v>
      </c>
      <c r="V35" s="24">
        <f>Tabla2[[#This Row],[Avance Acumulado númerico o Porcentaje de la Actividad]]/Tabla2[[#This Row],[META 2023 DE LA ACTIVIDAD (NÚMERO)]]</f>
        <v>0</v>
      </c>
      <c r="W35" s="99">
        <v>0.05</v>
      </c>
      <c r="X35" s="92">
        <v>45108</v>
      </c>
      <c r="Y35" s="92">
        <v>45260</v>
      </c>
      <c r="Z3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5" s="29" t="s">
        <v>79</v>
      </c>
      <c r="AB35" s="29">
        <v>0</v>
      </c>
      <c r="AC35" s="29"/>
      <c r="AD35" s="30" t="s">
        <v>79</v>
      </c>
      <c r="AE35" s="30">
        <v>0</v>
      </c>
      <c r="AF35" s="30"/>
      <c r="AG35" s="31" t="s">
        <v>79</v>
      </c>
      <c r="AH35" s="31">
        <v>0</v>
      </c>
      <c r="AI35" s="31"/>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row>
    <row r="36" spans="1:62" ht="88.15" customHeight="1" x14ac:dyDescent="0.25">
      <c r="A36" s="12" t="s">
        <v>62</v>
      </c>
      <c r="B36" s="13" t="s">
        <v>63</v>
      </c>
      <c r="C36" s="13" t="s">
        <v>222</v>
      </c>
      <c r="D36" s="13" t="s">
        <v>141</v>
      </c>
      <c r="E36" s="14" t="s">
        <v>66</v>
      </c>
      <c r="F36" s="13" t="s">
        <v>67</v>
      </c>
      <c r="G36" s="13" t="s">
        <v>68</v>
      </c>
      <c r="H36" s="15" t="s">
        <v>69</v>
      </c>
      <c r="I36" s="16" t="s">
        <v>70</v>
      </c>
      <c r="J36" s="17" t="s">
        <v>71</v>
      </c>
      <c r="K36" s="93" t="s">
        <v>72</v>
      </c>
      <c r="L36" s="12" t="s">
        <v>131</v>
      </c>
      <c r="M36" s="12" t="s">
        <v>223</v>
      </c>
      <c r="N36" s="89"/>
      <c r="O36" s="12" t="s">
        <v>79</v>
      </c>
      <c r="P36" s="12" t="s">
        <v>79</v>
      </c>
      <c r="Q36" s="90"/>
      <c r="R36" s="12" t="s">
        <v>247</v>
      </c>
      <c r="S36" s="91">
        <v>8</v>
      </c>
      <c r="T36" s="12">
        <v>2</v>
      </c>
      <c r="U36" s="98" t="s">
        <v>248</v>
      </c>
      <c r="V36" s="24">
        <f>Tabla2[[#This Row],[Avance Acumulado númerico o Porcentaje de la Actividad]]/Tabla2[[#This Row],[META 2023 DE LA ACTIVIDAD (NÚMERO)]]</f>
        <v>0</v>
      </c>
      <c r="W36" s="99">
        <v>0.1</v>
      </c>
      <c r="X36" s="92">
        <v>45047</v>
      </c>
      <c r="Y36" s="92">
        <v>45260</v>
      </c>
      <c r="Z3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6" s="29" t="s">
        <v>79</v>
      </c>
      <c r="AB36" s="29">
        <v>0</v>
      </c>
      <c r="AC36" s="29"/>
      <c r="AD36" s="30" t="s">
        <v>79</v>
      </c>
      <c r="AE36" s="30">
        <v>0</v>
      </c>
      <c r="AF36" s="30"/>
      <c r="AG36" s="31" t="s">
        <v>79</v>
      </c>
      <c r="AH36" s="31">
        <v>0</v>
      </c>
      <c r="AI36" s="31"/>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row>
    <row r="37" spans="1:62" ht="225" x14ac:dyDescent="0.25">
      <c r="A37" s="12" t="s">
        <v>62</v>
      </c>
      <c r="B37" s="13" t="s">
        <v>63</v>
      </c>
      <c r="C37" s="13" t="s">
        <v>222</v>
      </c>
      <c r="D37" s="13" t="s">
        <v>141</v>
      </c>
      <c r="E37" s="14" t="s">
        <v>66</v>
      </c>
      <c r="F37" s="13" t="s">
        <v>67</v>
      </c>
      <c r="G37" s="13" t="s">
        <v>68</v>
      </c>
      <c r="H37" s="15" t="s">
        <v>69</v>
      </c>
      <c r="I37" s="16" t="s">
        <v>70</v>
      </c>
      <c r="J37" s="17" t="s">
        <v>71</v>
      </c>
      <c r="K37" s="93" t="s">
        <v>72</v>
      </c>
      <c r="L37" s="12" t="s">
        <v>131</v>
      </c>
      <c r="M37" s="12" t="s">
        <v>223</v>
      </c>
      <c r="N37" s="89"/>
      <c r="O37" s="12" t="s">
        <v>79</v>
      </c>
      <c r="P37" s="12" t="s">
        <v>79</v>
      </c>
      <c r="Q37" s="90"/>
      <c r="R37" s="12" t="s">
        <v>249</v>
      </c>
      <c r="S37" s="91">
        <v>20</v>
      </c>
      <c r="T37" s="12">
        <v>5</v>
      </c>
      <c r="U37" s="98" t="s">
        <v>250</v>
      </c>
      <c r="V37" s="24">
        <f>Tabla2[[#This Row],[Avance Acumulado númerico o Porcentaje de la Actividad]]/Tabla2[[#This Row],[META 2023 DE LA ACTIVIDAD (NÚMERO)]]</f>
        <v>0.8</v>
      </c>
      <c r="W37" s="99">
        <v>0.1</v>
      </c>
      <c r="X37" s="92">
        <v>44986</v>
      </c>
      <c r="Y37" s="92">
        <v>45260</v>
      </c>
      <c r="Z3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4</v>
      </c>
      <c r="AA37" s="29" t="s">
        <v>79</v>
      </c>
      <c r="AB37" s="29">
        <v>0</v>
      </c>
      <c r="AC37" s="29"/>
      <c r="AD37" s="30" t="s">
        <v>251</v>
      </c>
      <c r="AE37" s="30">
        <v>2</v>
      </c>
      <c r="AF37" s="30" t="s">
        <v>252</v>
      </c>
      <c r="AG37" s="31" t="s">
        <v>253</v>
      </c>
      <c r="AH37" s="31">
        <v>2</v>
      </c>
      <c r="AI37" s="73" t="s">
        <v>254</v>
      </c>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row>
    <row r="38" spans="1:62" ht="107.25" customHeight="1" x14ac:dyDescent="0.25">
      <c r="A38" s="12" t="s">
        <v>62</v>
      </c>
      <c r="B38" s="13" t="s">
        <v>63</v>
      </c>
      <c r="C38" s="13" t="s">
        <v>222</v>
      </c>
      <c r="D38" s="13" t="s">
        <v>141</v>
      </c>
      <c r="E38" s="14" t="s">
        <v>66</v>
      </c>
      <c r="F38" s="13" t="s">
        <v>67</v>
      </c>
      <c r="G38" s="13" t="s">
        <v>68</v>
      </c>
      <c r="H38" s="15" t="s">
        <v>69</v>
      </c>
      <c r="I38" s="16" t="s">
        <v>70</v>
      </c>
      <c r="J38" s="17" t="s">
        <v>71</v>
      </c>
      <c r="K38" s="93" t="s">
        <v>72</v>
      </c>
      <c r="L38" s="12" t="s">
        <v>131</v>
      </c>
      <c r="M38" s="12" t="s">
        <v>223</v>
      </c>
      <c r="N38" s="89"/>
      <c r="O38" s="12" t="s">
        <v>79</v>
      </c>
      <c r="P38" s="12" t="s">
        <v>79</v>
      </c>
      <c r="Q38" s="90"/>
      <c r="R38" s="12" t="s">
        <v>255</v>
      </c>
      <c r="S38" s="91">
        <v>40</v>
      </c>
      <c r="T38" s="12">
        <v>10</v>
      </c>
      <c r="U38" s="12" t="s">
        <v>256</v>
      </c>
      <c r="V38" s="24">
        <f>Tabla2[[#This Row],[Avance Acumulado númerico o Porcentaje de la Actividad]]/Tabla2[[#This Row],[META 2023 DE LA ACTIVIDAD (NÚMERO)]]</f>
        <v>0</v>
      </c>
      <c r="W38" s="99">
        <v>0.05</v>
      </c>
      <c r="X38" s="92">
        <v>44986</v>
      </c>
      <c r="Y38" s="92">
        <v>45260</v>
      </c>
      <c r="Z3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8" s="29" t="s">
        <v>79</v>
      </c>
      <c r="AB38" s="29">
        <v>0</v>
      </c>
      <c r="AC38" s="29"/>
      <c r="AD38" s="30" t="s">
        <v>79</v>
      </c>
      <c r="AE38" s="30">
        <v>0</v>
      </c>
      <c r="AF38" s="30" t="s">
        <v>79</v>
      </c>
      <c r="AG38" s="31" t="s">
        <v>79</v>
      </c>
      <c r="AH38" s="31">
        <v>0</v>
      </c>
      <c r="AI38" s="31" t="s">
        <v>79</v>
      </c>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row>
    <row r="39" spans="1:62" ht="107.25" customHeight="1" x14ac:dyDescent="0.25">
      <c r="A39" s="12" t="s">
        <v>62</v>
      </c>
      <c r="B39" s="13" t="s">
        <v>63</v>
      </c>
      <c r="C39" s="13" t="s">
        <v>222</v>
      </c>
      <c r="D39" s="13" t="s">
        <v>141</v>
      </c>
      <c r="E39" s="14" t="s">
        <v>66</v>
      </c>
      <c r="F39" s="13" t="s">
        <v>67</v>
      </c>
      <c r="G39" s="13" t="s">
        <v>68</v>
      </c>
      <c r="H39" s="15" t="s">
        <v>69</v>
      </c>
      <c r="I39" s="16" t="s">
        <v>70</v>
      </c>
      <c r="J39" s="17" t="s">
        <v>71</v>
      </c>
      <c r="K39" s="93" t="s">
        <v>72</v>
      </c>
      <c r="L39" s="12" t="s">
        <v>131</v>
      </c>
      <c r="M39" s="12" t="s">
        <v>223</v>
      </c>
      <c r="N39" s="89"/>
      <c r="O39" s="12" t="s">
        <v>79</v>
      </c>
      <c r="P39" s="12" t="s">
        <v>79</v>
      </c>
      <c r="Q39" s="90"/>
      <c r="R39" s="12" t="s">
        <v>257</v>
      </c>
      <c r="S39" s="91">
        <v>4</v>
      </c>
      <c r="T39" s="12">
        <v>1</v>
      </c>
      <c r="U39" s="98" t="s">
        <v>258</v>
      </c>
      <c r="V39" s="24">
        <f>Tabla2[[#This Row],[Avance Acumulado númerico o Porcentaje de la Actividad]]/Tabla2[[#This Row],[META 2023 DE LA ACTIVIDAD (NÚMERO)]]</f>
        <v>0</v>
      </c>
      <c r="W39" s="99">
        <v>0.05</v>
      </c>
      <c r="X39" s="92">
        <v>44958</v>
      </c>
      <c r="Y39" s="92">
        <v>45260</v>
      </c>
      <c r="Z3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39" s="29" t="s">
        <v>79</v>
      </c>
      <c r="AB39" s="29">
        <v>0</v>
      </c>
      <c r="AC39" s="29"/>
      <c r="AD39" s="30" t="s">
        <v>259</v>
      </c>
      <c r="AE39" s="30">
        <v>0</v>
      </c>
      <c r="AF39" s="30" t="s">
        <v>79</v>
      </c>
      <c r="AG39" s="31" t="s">
        <v>79</v>
      </c>
      <c r="AH39" s="31">
        <v>0</v>
      </c>
      <c r="AI39" s="31" t="s">
        <v>79</v>
      </c>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row>
    <row r="40" spans="1:62" ht="122.25" customHeight="1" x14ac:dyDescent="0.25">
      <c r="A40" s="12" t="s">
        <v>62</v>
      </c>
      <c r="B40" s="13" t="s">
        <v>63</v>
      </c>
      <c r="C40" s="13" t="s">
        <v>90</v>
      </c>
      <c r="D40" s="13" t="s">
        <v>260</v>
      </c>
      <c r="E40" s="14" t="s">
        <v>66</v>
      </c>
      <c r="F40" s="13" t="s">
        <v>67</v>
      </c>
      <c r="G40" s="13" t="s">
        <v>261</v>
      </c>
      <c r="H40" s="15" t="s">
        <v>69</v>
      </c>
      <c r="I40" s="100" t="s">
        <v>262</v>
      </c>
      <c r="J40" s="101" t="s">
        <v>263</v>
      </c>
      <c r="K40" s="40" t="s">
        <v>72</v>
      </c>
      <c r="L40" s="40" t="s">
        <v>131</v>
      </c>
      <c r="M40" s="40" t="s">
        <v>264</v>
      </c>
      <c r="N40" s="41">
        <v>36499265</v>
      </c>
      <c r="O40" s="102">
        <v>4</v>
      </c>
      <c r="P40" s="102">
        <v>1</v>
      </c>
      <c r="Q40" s="103">
        <f>Tabla2[[#This Row],[Avance Acumulado númerico o Porcentaje de la Actividad]]/Tabla2[[#This Row],[Meta Plan Estratégico 2023]]</f>
        <v>0</v>
      </c>
      <c r="R40" s="40" t="s">
        <v>265</v>
      </c>
      <c r="S40" s="43">
        <v>2</v>
      </c>
      <c r="T40" s="104">
        <v>1</v>
      </c>
      <c r="U40" s="37" t="s">
        <v>266</v>
      </c>
      <c r="V40" s="24">
        <f>Tabla2[[#This Row],[Avance Acumulado númerico o Porcentaje de la Actividad]]/Tabla2[[#This Row],[META 2023 DE LA ACTIVIDAD (NÚMERO)]]</f>
        <v>0</v>
      </c>
      <c r="W40" s="105">
        <v>0.5</v>
      </c>
      <c r="X40" s="44">
        <v>45078</v>
      </c>
      <c r="Y40" s="45">
        <v>45260</v>
      </c>
      <c r="Z4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0" s="29" t="s">
        <v>79</v>
      </c>
      <c r="AB40" s="29">
        <v>0</v>
      </c>
      <c r="AC40" s="29"/>
      <c r="AD40" s="30" t="s">
        <v>79</v>
      </c>
      <c r="AE40" s="30">
        <v>0</v>
      </c>
      <c r="AF40" s="30"/>
      <c r="AG40" s="31" t="s">
        <v>79</v>
      </c>
      <c r="AH40" s="31">
        <v>0</v>
      </c>
      <c r="AI40" s="31"/>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row>
    <row r="41" spans="1:62" ht="151.5" customHeight="1" x14ac:dyDescent="0.25">
      <c r="A41" s="12" t="s">
        <v>62</v>
      </c>
      <c r="B41" s="13" t="s">
        <v>63</v>
      </c>
      <c r="C41" s="13" t="s">
        <v>64</v>
      </c>
      <c r="D41" s="13" t="s">
        <v>260</v>
      </c>
      <c r="E41" s="14" t="s">
        <v>66</v>
      </c>
      <c r="F41" s="13" t="s">
        <v>67</v>
      </c>
      <c r="G41" s="13" t="s">
        <v>261</v>
      </c>
      <c r="H41" s="15" t="s">
        <v>69</v>
      </c>
      <c r="I41" s="100" t="s">
        <v>262</v>
      </c>
      <c r="J41" s="101" t="s">
        <v>263</v>
      </c>
      <c r="K41" s="40" t="s">
        <v>72</v>
      </c>
      <c r="L41" s="40" t="s">
        <v>131</v>
      </c>
      <c r="M41" s="40" t="s">
        <v>264</v>
      </c>
      <c r="N41" s="41"/>
      <c r="O41" s="102" t="s">
        <v>79</v>
      </c>
      <c r="P41" s="102" t="s">
        <v>79</v>
      </c>
      <c r="Q41" s="103"/>
      <c r="R41" s="40" t="s">
        <v>267</v>
      </c>
      <c r="S41" s="43">
        <v>40</v>
      </c>
      <c r="T41" s="40">
        <v>10</v>
      </c>
      <c r="U41" s="40" t="s">
        <v>268</v>
      </c>
      <c r="V41" s="24">
        <f>Tabla2[[#This Row],[Avance Acumulado númerico o Porcentaje de la Actividad]]/Tabla2[[#This Row],[META 2023 DE LA ACTIVIDAD (NÚMERO)]]</f>
        <v>0</v>
      </c>
      <c r="W41" s="42">
        <v>0.25</v>
      </c>
      <c r="X41" s="44">
        <v>44958</v>
      </c>
      <c r="Y41" s="45">
        <v>45260</v>
      </c>
      <c r="Z4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1" s="29" t="s">
        <v>79</v>
      </c>
      <c r="AB41" s="29">
        <v>0</v>
      </c>
      <c r="AC41" s="29"/>
      <c r="AD41" s="402" t="s">
        <v>269</v>
      </c>
      <c r="AE41" s="30">
        <v>0</v>
      </c>
      <c r="AF41" s="30" t="s">
        <v>270</v>
      </c>
      <c r="AG41" s="403" t="s">
        <v>271</v>
      </c>
      <c r="AH41" s="106">
        <v>0</v>
      </c>
      <c r="AI41" s="106" t="s">
        <v>272</v>
      </c>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row>
    <row r="42" spans="1:62" ht="225" x14ac:dyDescent="0.25">
      <c r="A42" s="12" t="s">
        <v>62</v>
      </c>
      <c r="B42" s="13" t="s">
        <v>63</v>
      </c>
      <c r="C42" s="13" t="s">
        <v>82</v>
      </c>
      <c r="D42" s="13" t="s">
        <v>260</v>
      </c>
      <c r="E42" s="14" t="s">
        <v>66</v>
      </c>
      <c r="F42" s="13" t="s">
        <v>67</v>
      </c>
      <c r="G42" s="13" t="s">
        <v>261</v>
      </c>
      <c r="H42" s="15" t="s">
        <v>69</v>
      </c>
      <c r="I42" s="100" t="s">
        <v>262</v>
      </c>
      <c r="J42" s="101" t="s">
        <v>263</v>
      </c>
      <c r="K42" s="40" t="s">
        <v>72</v>
      </c>
      <c r="L42" s="40" t="s">
        <v>131</v>
      </c>
      <c r="M42" s="40" t="s">
        <v>264</v>
      </c>
      <c r="N42" s="41"/>
      <c r="O42" s="102" t="s">
        <v>79</v>
      </c>
      <c r="P42" s="102" t="s">
        <v>79</v>
      </c>
      <c r="Q42" s="103"/>
      <c r="R42" s="46" t="s">
        <v>273</v>
      </c>
      <c r="S42" s="43" t="s">
        <v>79</v>
      </c>
      <c r="T42" s="40">
        <v>3</v>
      </c>
      <c r="U42" s="40" t="s">
        <v>274</v>
      </c>
      <c r="V42" s="24">
        <f>Tabla2[[#This Row],[Avance Acumulado númerico o Porcentaje de la Actividad]]/Tabla2[[#This Row],[META 2023 DE LA ACTIVIDAD (NÚMERO)]]</f>
        <v>0.33333333333333331</v>
      </c>
      <c r="W42" s="42">
        <v>0.25</v>
      </c>
      <c r="X42" s="44">
        <v>44958</v>
      </c>
      <c r="Y42" s="45">
        <v>45260</v>
      </c>
      <c r="Z4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42" s="29">
        <v>0</v>
      </c>
      <c r="AB42" s="29">
        <v>0</v>
      </c>
      <c r="AC42" s="29"/>
      <c r="AD42" s="30" t="s">
        <v>79</v>
      </c>
      <c r="AE42" s="30">
        <v>0</v>
      </c>
      <c r="AF42" s="30" t="s">
        <v>79</v>
      </c>
      <c r="AG42" s="31" t="s">
        <v>275</v>
      </c>
      <c r="AH42" s="31">
        <v>1</v>
      </c>
      <c r="AI42" s="73" t="s">
        <v>276</v>
      </c>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row>
    <row r="43" spans="1:62" ht="127.15" customHeight="1" x14ac:dyDescent="0.25">
      <c r="A43" s="12" t="s">
        <v>62</v>
      </c>
      <c r="B43" s="13" t="s">
        <v>63</v>
      </c>
      <c r="C43" s="13" t="s">
        <v>82</v>
      </c>
      <c r="D43" s="13" t="s">
        <v>277</v>
      </c>
      <c r="E43" s="14" t="s">
        <v>66</v>
      </c>
      <c r="F43" s="13" t="s">
        <v>67</v>
      </c>
      <c r="G43" s="13" t="s">
        <v>261</v>
      </c>
      <c r="H43" s="15" t="s">
        <v>69</v>
      </c>
      <c r="I43" s="100" t="s">
        <v>262</v>
      </c>
      <c r="J43" s="51" t="s">
        <v>263</v>
      </c>
      <c r="K43" s="52" t="s">
        <v>72</v>
      </c>
      <c r="L43" s="52" t="s">
        <v>131</v>
      </c>
      <c r="M43" s="52" t="s">
        <v>278</v>
      </c>
      <c r="N43" s="54">
        <v>67636690</v>
      </c>
      <c r="O43" s="107">
        <v>32</v>
      </c>
      <c r="P43" s="107">
        <v>8</v>
      </c>
      <c r="Q43" s="108">
        <f>((Tabla2[[#This Row],[Avance Acumulado númerico o Porcentaje de la Actividad]]+Z45)/2)/Tabla2[[#This Row],[Meta Plan Estratégico 2023]]</f>
        <v>0</v>
      </c>
      <c r="R43" s="52" t="s">
        <v>279</v>
      </c>
      <c r="S43" s="56">
        <v>32</v>
      </c>
      <c r="T43" s="37">
        <v>8</v>
      </c>
      <c r="U43" s="37" t="s">
        <v>104</v>
      </c>
      <c r="V43" s="24">
        <f>Tabla2[[#This Row],[Avance Acumulado númerico o Porcentaje de la Actividad]]/Tabla2[[#This Row],[META 2023 DE LA ACTIVIDAD (NÚMERO)]]</f>
        <v>0</v>
      </c>
      <c r="W43" s="105">
        <v>0.4</v>
      </c>
      <c r="X43" s="109">
        <v>44986</v>
      </c>
      <c r="Y43" s="59">
        <v>45260</v>
      </c>
      <c r="Z4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3" s="29" t="s">
        <v>79</v>
      </c>
      <c r="AB43" s="29">
        <v>0</v>
      </c>
      <c r="AC43" s="29"/>
      <c r="AD43" s="30" t="s">
        <v>79</v>
      </c>
      <c r="AE43" s="30">
        <v>0</v>
      </c>
      <c r="AF43" s="30"/>
      <c r="AG43" s="31" t="s">
        <v>79</v>
      </c>
      <c r="AH43" s="31">
        <v>0</v>
      </c>
      <c r="AI43" s="31"/>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row>
    <row r="44" spans="1:62" ht="156.75" customHeight="1" x14ac:dyDescent="0.25">
      <c r="A44" s="12" t="s">
        <v>62</v>
      </c>
      <c r="B44" s="13" t="s">
        <v>63</v>
      </c>
      <c r="C44" s="13" t="s">
        <v>82</v>
      </c>
      <c r="D44" s="13" t="s">
        <v>280</v>
      </c>
      <c r="E44" s="14" t="s">
        <v>66</v>
      </c>
      <c r="F44" s="13" t="s">
        <v>67</v>
      </c>
      <c r="G44" s="13" t="s">
        <v>261</v>
      </c>
      <c r="H44" s="15" t="s">
        <v>69</v>
      </c>
      <c r="I44" s="100" t="s">
        <v>262</v>
      </c>
      <c r="J44" s="51" t="s">
        <v>263</v>
      </c>
      <c r="K44" s="52" t="s">
        <v>72</v>
      </c>
      <c r="L44" s="52" t="s">
        <v>131</v>
      </c>
      <c r="M44" s="52" t="s">
        <v>278</v>
      </c>
      <c r="N44" s="54"/>
      <c r="O44" s="107" t="s">
        <v>79</v>
      </c>
      <c r="P44" s="107" t="s">
        <v>79</v>
      </c>
      <c r="Q44" s="108"/>
      <c r="R44" s="52" t="s">
        <v>281</v>
      </c>
      <c r="S44" s="56">
        <v>120</v>
      </c>
      <c r="T44" s="52">
        <v>30</v>
      </c>
      <c r="U44" s="52" t="s">
        <v>282</v>
      </c>
      <c r="V44" s="24">
        <f>Tabla2[[#This Row],[Avance Acumulado númerico o Porcentaje de la Actividad]]/Tabla2[[#This Row],[META 2023 DE LA ACTIVIDAD (NÚMERO)]]</f>
        <v>1.7333333333333334</v>
      </c>
      <c r="W44" s="55">
        <v>0.2</v>
      </c>
      <c r="X44" s="109">
        <v>44958</v>
      </c>
      <c r="Y44" s="59">
        <v>45260</v>
      </c>
      <c r="Z4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52</v>
      </c>
      <c r="AA44" s="13" t="s">
        <v>283</v>
      </c>
      <c r="AB44" s="29">
        <v>9</v>
      </c>
      <c r="AC44" s="13" t="s">
        <v>284</v>
      </c>
      <c r="AD44" s="30" t="s">
        <v>285</v>
      </c>
      <c r="AE44" s="30">
        <v>13</v>
      </c>
      <c r="AF44" s="30" t="s">
        <v>286</v>
      </c>
      <c r="AG44" s="31" t="s">
        <v>287</v>
      </c>
      <c r="AH44" s="31">
        <v>30</v>
      </c>
      <c r="AI44" s="31" t="s">
        <v>288</v>
      </c>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row>
    <row r="45" spans="1:62" ht="225" x14ac:dyDescent="0.25">
      <c r="A45" s="12" t="s">
        <v>62</v>
      </c>
      <c r="B45" s="13" t="s">
        <v>63</v>
      </c>
      <c r="C45" s="13" t="s">
        <v>82</v>
      </c>
      <c r="D45" s="13" t="s">
        <v>277</v>
      </c>
      <c r="E45" s="14" t="s">
        <v>66</v>
      </c>
      <c r="F45" s="13" t="s">
        <v>67</v>
      </c>
      <c r="G45" s="13" t="s">
        <v>261</v>
      </c>
      <c r="H45" s="15" t="s">
        <v>69</v>
      </c>
      <c r="I45" s="100" t="s">
        <v>262</v>
      </c>
      <c r="J45" s="51" t="s">
        <v>263</v>
      </c>
      <c r="K45" s="52" t="s">
        <v>72</v>
      </c>
      <c r="L45" s="52" t="s">
        <v>131</v>
      </c>
      <c r="M45" s="52" t="s">
        <v>278</v>
      </c>
      <c r="N45" s="54"/>
      <c r="O45" s="107" t="s">
        <v>79</v>
      </c>
      <c r="P45" s="107" t="s">
        <v>79</v>
      </c>
      <c r="Q45" s="108"/>
      <c r="R45" s="52" t="s">
        <v>289</v>
      </c>
      <c r="S45" s="56">
        <v>32</v>
      </c>
      <c r="T45" s="37">
        <v>8</v>
      </c>
      <c r="U45" s="37" t="s">
        <v>290</v>
      </c>
      <c r="V45" s="24">
        <f>Tabla2[[#This Row],[Avance Acumulado númerico o Porcentaje de la Actividad]]/Tabla2[[#This Row],[META 2023 DE LA ACTIVIDAD (NÚMERO)]]</f>
        <v>0</v>
      </c>
      <c r="W45" s="105">
        <v>0.4</v>
      </c>
      <c r="X45" s="109">
        <v>44958</v>
      </c>
      <c r="Y45" s="59">
        <v>45260</v>
      </c>
      <c r="Z4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5" s="29" t="s">
        <v>79</v>
      </c>
      <c r="AB45" s="29">
        <v>0</v>
      </c>
      <c r="AC45" s="29"/>
      <c r="AD45" s="30" t="s">
        <v>79</v>
      </c>
      <c r="AE45" s="30">
        <v>0</v>
      </c>
      <c r="AF45" s="30"/>
      <c r="AG45" s="31" t="s">
        <v>79</v>
      </c>
      <c r="AH45" s="31">
        <v>0</v>
      </c>
      <c r="AI45" s="31"/>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row>
    <row r="46" spans="1:62" ht="225" x14ac:dyDescent="0.25">
      <c r="A46" s="12" t="s">
        <v>62</v>
      </c>
      <c r="B46" s="13" t="s">
        <v>63</v>
      </c>
      <c r="C46" s="13" t="s">
        <v>82</v>
      </c>
      <c r="D46" s="13" t="s">
        <v>277</v>
      </c>
      <c r="E46" s="14" t="s">
        <v>66</v>
      </c>
      <c r="F46" s="13" t="s">
        <v>67</v>
      </c>
      <c r="G46" s="13" t="s">
        <v>261</v>
      </c>
      <c r="H46" s="15" t="s">
        <v>69</v>
      </c>
      <c r="I46" s="100" t="s">
        <v>262</v>
      </c>
      <c r="J46" s="51" t="s">
        <v>263</v>
      </c>
      <c r="K46" s="110" t="s">
        <v>72</v>
      </c>
      <c r="L46" s="110" t="s">
        <v>131</v>
      </c>
      <c r="M46" s="110" t="s">
        <v>291</v>
      </c>
      <c r="N46" s="111">
        <v>36499265</v>
      </c>
      <c r="O46" s="112">
        <v>16</v>
      </c>
      <c r="P46" s="112">
        <v>4</v>
      </c>
      <c r="Q46" s="113">
        <f>Tabla2[[#This Row],[Avance Acumulado númerico o Porcentaje de la Actividad]]/Tabla2[[#This Row],[Meta Plan Estratégico 2023]]</f>
        <v>0</v>
      </c>
      <c r="R46" s="110" t="s">
        <v>292</v>
      </c>
      <c r="S46" s="114">
        <v>16</v>
      </c>
      <c r="T46" s="37">
        <v>4</v>
      </c>
      <c r="U46" s="37" t="s">
        <v>293</v>
      </c>
      <c r="V46" s="24">
        <f>Tabla2[[#This Row],[Avance Acumulado númerico o Porcentaje de la Actividad]]/Tabla2[[#This Row],[META 2023 DE LA ACTIVIDAD (NÚMERO)]]</f>
        <v>0</v>
      </c>
      <c r="W46" s="58">
        <v>0.4</v>
      </c>
      <c r="X46" s="115">
        <v>44958</v>
      </c>
      <c r="Y46" s="115">
        <v>45260</v>
      </c>
      <c r="Z4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6" s="29" t="s">
        <v>79</v>
      </c>
      <c r="AB46" s="29">
        <v>0</v>
      </c>
      <c r="AC46" s="29"/>
      <c r="AD46" s="30" t="s">
        <v>79</v>
      </c>
      <c r="AE46" s="30">
        <v>0</v>
      </c>
      <c r="AF46" s="30"/>
      <c r="AG46" s="31" t="s">
        <v>79</v>
      </c>
      <c r="AH46" s="31">
        <v>0</v>
      </c>
      <c r="AI46" s="31"/>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row>
    <row r="47" spans="1:62" ht="225" x14ac:dyDescent="0.25">
      <c r="A47" s="12" t="s">
        <v>62</v>
      </c>
      <c r="B47" s="13" t="s">
        <v>63</v>
      </c>
      <c r="C47" s="13" t="s">
        <v>82</v>
      </c>
      <c r="D47" s="13" t="s">
        <v>277</v>
      </c>
      <c r="E47" s="14" t="s">
        <v>66</v>
      </c>
      <c r="F47" s="13" t="s">
        <v>67</v>
      </c>
      <c r="G47" s="13" t="s">
        <v>261</v>
      </c>
      <c r="H47" s="15" t="s">
        <v>69</v>
      </c>
      <c r="I47" s="100" t="s">
        <v>262</v>
      </c>
      <c r="J47" s="51" t="s">
        <v>263</v>
      </c>
      <c r="K47" s="110" t="s">
        <v>72</v>
      </c>
      <c r="L47" s="110" t="s">
        <v>131</v>
      </c>
      <c r="M47" s="110" t="s">
        <v>291</v>
      </c>
      <c r="N47" s="111"/>
      <c r="O47" s="112" t="s">
        <v>79</v>
      </c>
      <c r="P47" s="112" t="s">
        <v>79</v>
      </c>
      <c r="Q47" s="113"/>
      <c r="R47" s="110" t="s">
        <v>294</v>
      </c>
      <c r="S47" s="114">
        <v>8</v>
      </c>
      <c r="T47" s="110">
        <v>2</v>
      </c>
      <c r="U47" s="110" t="s">
        <v>295</v>
      </c>
      <c r="V47" s="24">
        <f>Tabla2[[#This Row],[Avance Acumulado númerico o Porcentaje de la Actividad]]/Tabla2[[#This Row],[META 2023 DE LA ACTIVIDAD (NÚMERO)]]</f>
        <v>0</v>
      </c>
      <c r="W47" s="116">
        <v>0.1</v>
      </c>
      <c r="X47" s="115">
        <v>45108</v>
      </c>
      <c r="Y47" s="115">
        <v>45291</v>
      </c>
      <c r="Z4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7" s="29" t="s">
        <v>79</v>
      </c>
      <c r="AB47" s="29">
        <v>0</v>
      </c>
      <c r="AC47" s="29"/>
      <c r="AD47" s="30" t="s">
        <v>79</v>
      </c>
      <c r="AE47" s="30">
        <v>0</v>
      </c>
      <c r="AF47" s="30"/>
      <c r="AG47" s="31" t="s">
        <v>296</v>
      </c>
      <c r="AH47" s="31">
        <v>0</v>
      </c>
      <c r="AI47" s="31" t="s">
        <v>297</v>
      </c>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row>
    <row r="48" spans="1:62" ht="225" x14ac:dyDescent="0.25">
      <c r="A48" s="12" t="s">
        <v>62</v>
      </c>
      <c r="B48" s="13" t="s">
        <v>63</v>
      </c>
      <c r="C48" s="13" t="s">
        <v>82</v>
      </c>
      <c r="D48" s="13" t="s">
        <v>277</v>
      </c>
      <c r="E48" s="14" t="s">
        <v>66</v>
      </c>
      <c r="F48" s="13" t="s">
        <v>67</v>
      </c>
      <c r="G48" s="13" t="s">
        <v>261</v>
      </c>
      <c r="H48" s="15" t="s">
        <v>69</v>
      </c>
      <c r="I48" s="100" t="s">
        <v>262</v>
      </c>
      <c r="J48" s="51" t="s">
        <v>263</v>
      </c>
      <c r="K48" s="110" t="s">
        <v>72</v>
      </c>
      <c r="L48" s="110" t="s">
        <v>131</v>
      </c>
      <c r="M48" s="110" t="s">
        <v>291</v>
      </c>
      <c r="N48" s="111"/>
      <c r="O48" s="112" t="s">
        <v>79</v>
      </c>
      <c r="P48" s="112" t="s">
        <v>79</v>
      </c>
      <c r="Q48" s="113"/>
      <c r="R48" s="117" t="s">
        <v>298</v>
      </c>
      <c r="S48" s="114">
        <v>8</v>
      </c>
      <c r="T48" s="110">
        <v>2</v>
      </c>
      <c r="U48" s="110" t="s">
        <v>295</v>
      </c>
      <c r="V48" s="24">
        <f>Tabla2[[#This Row],[Avance Acumulado númerico o Porcentaje de la Actividad]]/Tabla2[[#This Row],[META 2023 DE LA ACTIVIDAD (NÚMERO)]]</f>
        <v>0</v>
      </c>
      <c r="W48" s="116">
        <v>0.1</v>
      </c>
      <c r="X48" s="115">
        <v>45108</v>
      </c>
      <c r="Y48" s="115">
        <v>45291</v>
      </c>
      <c r="Z4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8" s="29" t="s">
        <v>79</v>
      </c>
      <c r="AB48" s="29">
        <v>0</v>
      </c>
      <c r="AC48" s="29"/>
      <c r="AD48" s="30" t="s">
        <v>79</v>
      </c>
      <c r="AE48" s="30">
        <v>0</v>
      </c>
      <c r="AF48" s="30"/>
      <c r="AG48" s="31" t="s">
        <v>79</v>
      </c>
      <c r="AH48" s="31">
        <v>0</v>
      </c>
      <c r="AI48" s="31" t="s">
        <v>79</v>
      </c>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row>
    <row r="49" spans="1:62" ht="189.75" customHeight="1" x14ac:dyDescent="0.25">
      <c r="A49" s="12" t="s">
        <v>62</v>
      </c>
      <c r="B49" s="13" t="s">
        <v>63</v>
      </c>
      <c r="C49" s="13" t="s">
        <v>82</v>
      </c>
      <c r="D49" s="13" t="s">
        <v>277</v>
      </c>
      <c r="E49" s="14" t="s">
        <v>66</v>
      </c>
      <c r="F49" s="13" t="s">
        <v>67</v>
      </c>
      <c r="G49" s="13" t="s">
        <v>261</v>
      </c>
      <c r="H49" s="15" t="s">
        <v>69</v>
      </c>
      <c r="I49" s="100" t="s">
        <v>262</v>
      </c>
      <c r="J49" s="51" t="s">
        <v>263</v>
      </c>
      <c r="K49" s="110" t="s">
        <v>72</v>
      </c>
      <c r="L49" s="110" t="s">
        <v>299</v>
      </c>
      <c r="M49" s="110" t="s">
        <v>291</v>
      </c>
      <c r="N49" s="111"/>
      <c r="O49" s="112" t="s">
        <v>79</v>
      </c>
      <c r="P49" s="112" t="s">
        <v>79</v>
      </c>
      <c r="Q49" s="113"/>
      <c r="R49" s="110" t="s">
        <v>300</v>
      </c>
      <c r="S49" s="114">
        <v>8</v>
      </c>
      <c r="T49" s="110">
        <v>2</v>
      </c>
      <c r="U49" s="110" t="s">
        <v>295</v>
      </c>
      <c r="V49" s="24">
        <f>Tabla2[[#This Row],[Avance Acumulado númerico o Porcentaje de la Actividad]]/Tabla2[[#This Row],[META 2023 DE LA ACTIVIDAD (NÚMERO)]]</f>
        <v>0</v>
      </c>
      <c r="W49" s="116">
        <v>0.1</v>
      </c>
      <c r="X49" s="115">
        <v>45078</v>
      </c>
      <c r="Y49" s="115">
        <v>45291</v>
      </c>
      <c r="Z4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49" s="29">
        <v>0</v>
      </c>
      <c r="AB49" s="29">
        <v>0</v>
      </c>
      <c r="AC49" s="29"/>
      <c r="AD49" s="30" t="s">
        <v>301</v>
      </c>
      <c r="AE49" s="30">
        <v>0</v>
      </c>
      <c r="AF49" s="30" t="s">
        <v>79</v>
      </c>
      <c r="AG49" s="31" t="s">
        <v>302</v>
      </c>
      <c r="AH49" s="31">
        <v>0</v>
      </c>
      <c r="AI49" s="31" t="s">
        <v>79</v>
      </c>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row>
    <row r="50" spans="1:62" ht="225" x14ac:dyDescent="0.25">
      <c r="A50" s="12" t="s">
        <v>62</v>
      </c>
      <c r="B50" s="13" t="s">
        <v>63</v>
      </c>
      <c r="C50" s="13" t="s">
        <v>82</v>
      </c>
      <c r="D50" s="13" t="s">
        <v>277</v>
      </c>
      <c r="E50" s="14" t="s">
        <v>66</v>
      </c>
      <c r="F50" s="13" t="s">
        <v>67</v>
      </c>
      <c r="G50" s="13" t="s">
        <v>261</v>
      </c>
      <c r="H50" s="15" t="s">
        <v>69</v>
      </c>
      <c r="I50" s="100" t="s">
        <v>262</v>
      </c>
      <c r="J50" s="51" t="s">
        <v>263</v>
      </c>
      <c r="K50" s="110" t="s">
        <v>72</v>
      </c>
      <c r="L50" s="110" t="s">
        <v>154</v>
      </c>
      <c r="M50" s="110" t="s">
        <v>291</v>
      </c>
      <c r="N50" s="111"/>
      <c r="O50" s="112" t="s">
        <v>79</v>
      </c>
      <c r="P50" s="112" t="s">
        <v>79</v>
      </c>
      <c r="Q50" s="113"/>
      <c r="R50" s="110" t="s">
        <v>303</v>
      </c>
      <c r="S50" s="114">
        <v>4</v>
      </c>
      <c r="T50" s="110">
        <v>2</v>
      </c>
      <c r="U50" s="110" t="s">
        <v>295</v>
      </c>
      <c r="V50" s="24">
        <f>Tabla2[[#This Row],[Avance Acumulado númerico o Porcentaje de la Actividad]]/Tabla2[[#This Row],[META 2023 DE LA ACTIVIDAD (NÚMERO)]]</f>
        <v>0</v>
      </c>
      <c r="W50" s="116">
        <v>0.1</v>
      </c>
      <c r="X50" s="115">
        <v>45078</v>
      </c>
      <c r="Y50" s="115">
        <v>45291</v>
      </c>
      <c r="Z5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50" s="29">
        <v>0</v>
      </c>
      <c r="AB50" s="29">
        <v>0</v>
      </c>
      <c r="AC50" s="29"/>
      <c r="AD50" s="30" t="s">
        <v>304</v>
      </c>
      <c r="AE50" s="30">
        <v>0</v>
      </c>
      <c r="AF50" s="30"/>
      <c r="AG50" s="31" t="s">
        <v>304</v>
      </c>
      <c r="AH50" s="31">
        <v>0</v>
      </c>
      <c r="AI50" s="31" t="s">
        <v>79</v>
      </c>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row>
    <row r="51" spans="1:62" ht="225" x14ac:dyDescent="0.25">
      <c r="A51" s="12" t="s">
        <v>62</v>
      </c>
      <c r="B51" s="13" t="s">
        <v>63</v>
      </c>
      <c r="C51" s="13" t="s">
        <v>82</v>
      </c>
      <c r="D51" s="13" t="s">
        <v>277</v>
      </c>
      <c r="E51" s="14" t="s">
        <v>66</v>
      </c>
      <c r="F51" s="13" t="s">
        <v>67</v>
      </c>
      <c r="G51" s="13" t="s">
        <v>261</v>
      </c>
      <c r="H51" s="15" t="s">
        <v>69</v>
      </c>
      <c r="I51" s="100" t="s">
        <v>262</v>
      </c>
      <c r="J51" s="51" t="s">
        <v>263</v>
      </c>
      <c r="K51" s="110" t="s">
        <v>72</v>
      </c>
      <c r="L51" s="118" t="s">
        <v>305</v>
      </c>
      <c r="M51" s="110" t="s">
        <v>291</v>
      </c>
      <c r="N51" s="111"/>
      <c r="O51" s="119" t="s">
        <v>79</v>
      </c>
      <c r="P51" s="119" t="s">
        <v>79</v>
      </c>
      <c r="Q51" s="120"/>
      <c r="R51" s="110" t="s">
        <v>306</v>
      </c>
      <c r="S51" s="114">
        <v>8</v>
      </c>
      <c r="T51" s="110">
        <v>2</v>
      </c>
      <c r="U51" s="110" t="s">
        <v>307</v>
      </c>
      <c r="V51" s="24">
        <f>Tabla2[[#This Row],[Avance Acumulado númerico o Porcentaje de la Actividad]]/Tabla2[[#This Row],[META 2023 DE LA ACTIVIDAD (NÚMERO)]]</f>
        <v>0</v>
      </c>
      <c r="W51" s="116">
        <v>0.1</v>
      </c>
      <c r="X51" s="115">
        <v>45078</v>
      </c>
      <c r="Y51" s="115">
        <v>45291</v>
      </c>
      <c r="Z5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51" s="29">
        <v>0</v>
      </c>
      <c r="AB51" s="29">
        <v>0</v>
      </c>
      <c r="AC51" s="29"/>
      <c r="AD51" s="30" t="s">
        <v>308</v>
      </c>
      <c r="AE51" s="30">
        <v>0</v>
      </c>
      <c r="AF51" s="30" t="s">
        <v>79</v>
      </c>
      <c r="AG51" s="31" t="s">
        <v>308</v>
      </c>
      <c r="AH51" s="31">
        <v>0</v>
      </c>
      <c r="AI51" s="31" t="s">
        <v>79</v>
      </c>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row>
    <row r="52" spans="1:62" ht="225" x14ac:dyDescent="0.25">
      <c r="A52" s="12" t="s">
        <v>62</v>
      </c>
      <c r="B52" s="13" t="s">
        <v>63</v>
      </c>
      <c r="C52" s="13" t="s">
        <v>82</v>
      </c>
      <c r="D52" s="13" t="s">
        <v>277</v>
      </c>
      <c r="E52" s="14" t="s">
        <v>66</v>
      </c>
      <c r="F52" s="13" t="s">
        <v>67</v>
      </c>
      <c r="G52" s="13" t="s">
        <v>261</v>
      </c>
      <c r="H52" s="15" t="s">
        <v>69</v>
      </c>
      <c r="I52" s="100" t="s">
        <v>262</v>
      </c>
      <c r="J52" s="51" t="s">
        <v>263</v>
      </c>
      <c r="K52" s="110" t="s">
        <v>72</v>
      </c>
      <c r="L52" s="121" t="s">
        <v>73</v>
      </c>
      <c r="M52" s="110" t="s">
        <v>291</v>
      </c>
      <c r="N52" s="111"/>
      <c r="O52" s="119" t="s">
        <v>79</v>
      </c>
      <c r="P52" s="119" t="s">
        <v>79</v>
      </c>
      <c r="Q52" s="120"/>
      <c r="R52" s="110" t="s">
        <v>309</v>
      </c>
      <c r="S52" s="114">
        <v>8</v>
      </c>
      <c r="T52" s="110">
        <v>2</v>
      </c>
      <c r="U52" s="110" t="s">
        <v>295</v>
      </c>
      <c r="V52" s="24">
        <f>Tabla2[[#This Row],[Avance Acumulado númerico o Porcentaje de la Actividad]]/Tabla2[[#This Row],[META 2023 DE LA ACTIVIDAD (NÚMERO)]]</f>
        <v>0</v>
      </c>
      <c r="W52" s="116">
        <v>0.1</v>
      </c>
      <c r="X52" s="115">
        <v>45078</v>
      </c>
      <c r="Y52" s="115">
        <v>45291</v>
      </c>
      <c r="Z5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52" s="29">
        <v>0</v>
      </c>
      <c r="AB52" s="29">
        <v>0</v>
      </c>
      <c r="AC52" s="29"/>
      <c r="AD52" s="30" t="s">
        <v>79</v>
      </c>
      <c r="AE52" s="30">
        <v>0</v>
      </c>
      <c r="AF52" s="30"/>
      <c r="AG52" s="31" t="s">
        <v>310</v>
      </c>
      <c r="AH52" s="31">
        <v>0</v>
      </c>
      <c r="AI52" s="31" t="s">
        <v>311</v>
      </c>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row>
    <row r="53" spans="1:62" ht="165" x14ac:dyDescent="0.25">
      <c r="A53" s="62" t="s">
        <v>312</v>
      </c>
      <c r="B53" s="13" t="s">
        <v>313</v>
      </c>
      <c r="C53" s="13" t="s">
        <v>314</v>
      </c>
      <c r="D53" s="13" t="s">
        <v>315</v>
      </c>
      <c r="E53" s="14" t="s">
        <v>316</v>
      </c>
      <c r="F53" s="13" t="s">
        <v>317</v>
      </c>
      <c r="G53" s="13" t="s">
        <v>318</v>
      </c>
      <c r="H53" s="16" t="s">
        <v>319</v>
      </c>
      <c r="I53" s="122" t="s">
        <v>320</v>
      </c>
      <c r="J53" s="123" t="s">
        <v>321</v>
      </c>
      <c r="K53" s="124" t="s">
        <v>72</v>
      </c>
      <c r="L53" s="124" t="s">
        <v>72</v>
      </c>
      <c r="M53" s="13" t="s">
        <v>322</v>
      </c>
      <c r="N53" s="125"/>
      <c r="O53" s="126">
        <f>Tabla2[[#This Row],[Meta Plan Estratégico 2023]]*4</f>
        <v>1.3599999999999999E-2</v>
      </c>
      <c r="P53" s="127">
        <v>3.3999999999999998E-3</v>
      </c>
      <c r="Q53" s="128">
        <f>Tabla2[[#This Row],[Meta Plan Estratégico 2023]]*Tabla2[[#This Row],[Avance Porcentual Acumulado (Indicador)
Actividad]]</f>
        <v>0</v>
      </c>
      <c r="R53" s="129" t="s">
        <v>323</v>
      </c>
      <c r="S53" s="130" t="s">
        <v>79</v>
      </c>
      <c r="T53" s="37">
        <v>4</v>
      </c>
      <c r="U53" s="37" t="s">
        <v>324</v>
      </c>
      <c r="V53" s="24">
        <f>Tabla2[[#This Row],[Avance Acumulado númerico o Porcentaje de la Actividad]]/Tabla2[[#This Row],[META 2023 DE LA ACTIVIDAD (NÚMERO)]]</f>
        <v>0</v>
      </c>
      <c r="W53" s="105">
        <v>2.29E-2</v>
      </c>
      <c r="X53" s="130">
        <v>44958</v>
      </c>
      <c r="Y53" s="131">
        <v>45291</v>
      </c>
      <c r="Z5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53" s="29">
        <v>0</v>
      </c>
      <c r="AB53" s="29">
        <v>0</v>
      </c>
      <c r="AC53" s="29"/>
      <c r="AD53" s="30">
        <v>0</v>
      </c>
      <c r="AE53" s="30">
        <v>0</v>
      </c>
      <c r="AF53" s="30"/>
      <c r="AG53" s="31">
        <v>0</v>
      </c>
      <c r="AH53" s="31">
        <v>0</v>
      </c>
      <c r="AI53" s="106"/>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row>
    <row r="54" spans="1:62" ht="225" x14ac:dyDescent="0.25">
      <c r="A54" s="12" t="s">
        <v>62</v>
      </c>
      <c r="B54" s="13" t="s">
        <v>63</v>
      </c>
      <c r="C54" s="13" t="s">
        <v>82</v>
      </c>
      <c r="D54" s="13" t="s">
        <v>260</v>
      </c>
      <c r="E54" s="14" t="s">
        <v>66</v>
      </c>
      <c r="F54" s="13" t="s">
        <v>67</v>
      </c>
      <c r="G54" s="13" t="s">
        <v>142</v>
      </c>
      <c r="H54" s="15" t="s">
        <v>69</v>
      </c>
      <c r="I54" s="51" t="s">
        <v>143</v>
      </c>
      <c r="J54" s="12" t="s">
        <v>144</v>
      </c>
      <c r="K54" s="60" t="s">
        <v>325</v>
      </c>
      <c r="L54" s="60" t="s">
        <v>299</v>
      </c>
      <c r="M54" s="62" t="s">
        <v>326</v>
      </c>
      <c r="N54" s="132">
        <v>100000000</v>
      </c>
      <c r="O54" s="60">
        <v>12000</v>
      </c>
      <c r="P54" s="60">
        <v>3000</v>
      </c>
      <c r="Q54" s="133">
        <f>Tabla2[[#This Row],[Avance Acumulado númerico o Porcentaje de la Actividad]]/Tabla2[[#This Row],[Meta Plan Estratégico 2023]]</f>
        <v>0.39733333333333332</v>
      </c>
      <c r="R54" s="62" t="s">
        <v>327</v>
      </c>
      <c r="S54" s="65">
        <v>12000</v>
      </c>
      <c r="T54" s="37">
        <v>3000</v>
      </c>
      <c r="U54" s="37" t="s">
        <v>328</v>
      </c>
      <c r="V54" s="24">
        <f>Tabla2[[#This Row],[Avance Acumulado númerico o Porcentaje de la Actividad]]/Tabla2[[#This Row],[META 2023 DE LA ACTIVIDAD (NÚMERO)]]</f>
        <v>0.39733333333333332</v>
      </c>
      <c r="W54" s="105">
        <v>0.8</v>
      </c>
      <c r="X54" s="134">
        <v>44958</v>
      </c>
      <c r="Y54" s="69">
        <v>45291</v>
      </c>
      <c r="Z5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1192</v>
      </c>
      <c r="AA54" s="13" t="s">
        <v>329</v>
      </c>
      <c r="AB54" s="29">
        <v>242</v>
      </c>
      <c r="AC54" s="13" t="s">
        <v>330</v>
      </c>
      <c r="AD54" s="30" t="s">
        <v>329</v>
      </c>
      <c r="AE54" s="30">
        <v>691</v>
      </c>
      <c r="AF54" s="30" t="s">
        <v>331</v>
      </c>
      <c r="AG54" s="31" t="s">
        <v>332</v>
      </c>
      <c r="AH54" s="31">
        <v>259</v>
      </c>
      <c r="AI54" s="31" t="s">
        <v>333</v>
      </c>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row>
    <row r="55" spans="1:62" ht="144" customHeight="1" x14ac:dyDescent="0.25">
      <c r="A55" s="12" t="s">
        <v>62</v>
      </c>
      <c r="B55" s="13" t="s">
        <v>63</v>
      </c>
      <c r="C55" s="13" t="s">
        <v>82</v>
      </c>
      <c r="D55" s="13" t="s">
        <v>260</v>
      </c>
      <c r="E55" s="14" t="s">
        <v>66</v>
      </c>
      <c r="F55" s="13" t="s">
        <v>67</v>
      </c>
      <c r="G55" s="13" t="s">
        <v>142</v>
      </c>
      <c r="H55" s="15" t="s">
        <v>69</v>
      </c>
      <c r="I55" s="51" t="s">
        <v>143</v>
      </c>
      <c r="J55" s="12" t="s">
        <v>144</v>
      </c>
      <c r="K55" s="60" t="s">
        <v>325</v>
      </c>
      <c r="L55" s="60" t="s">
        <v>299</v>
      </c>
      <c r="M55" s="62" t="s">
        <v>326</v>
      </c>
      <c r="N55" s="132"/>
      <c r="O55" s="60" t="s">
        <v>79</v>
      </c>
      <c r="P55" s="60" t="s">
        <v>79</v>
      </c>
      <c r="Q55" s="133">
        <v>0</v>
      </c>
      <c r="R55" s="66" t="s">
        <v>334</v>
      </c>
      <c r="S55" s="65">
        <v>4800</v>
      </c>
      <c r="T55" s="62">
        <v>1200</v>
      </c>
      <c r="U55" s="62" t="s">
        <v>335</v>
      </c>
      <c r="V55" s="24">
        <f>Tabla2[[#This Row],[Avance Acumulado númerico o Porcentaje de la Actividad]]/Tabla2[[#This Row],[META 2023 DE LA ACTIVIDAD (NÚMERO)]]</f>
        <v>0.41166666666666668</v>
      </c>
      <c r="W55" s="135">
        <v>0.2</v>
      </c>
      <c r="X55" s="134">
        <v>44927</v>
      </c>
      <c r="Y55" s="69">
        <v>45291</v>
      </c>
      <c r="Z5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494</v>
      </c>
      <c r="AA55" s="13" t="s">
        <v>336</v>
      </c>
      <c r="AB55" s="29">
        <v>45</v>
      </c>
      <c r="AC55" s="13" t="s">
        <v>337</v>
      </c>
      <c r="AD55" s="30" t="s">
        <v>338</v>
      </c>
      <c r="AE55" s="136">
        <v>210</v>
      </c>
      <c r="AF55" s="30" t="s">
        <v>339</v>
      </c>
      <c r="AG55" s="31" t="s">
        <v>338</v>
      </c>
      <c r="AH55" s="31">
        <v>239</v>
      </c>
      <c r="AI55" s="31" t="s">
        <v>340</v>
      </c>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row>
    <row r="56" spans="1:62" ht="138" customHeight="1" x14ac:dyDescent="0.25">
      <c r="A56" s="12" t="s">
        <v>62</v>
      </c>
      <c r="B56" s="13" t="s">
        <v>63</v>
      </c>
      <c r="C56" s="13" t="s">
        <v>82</v>
      </c>
      <c r="D56" s="13" t="s">
        <v>260</v>
      </c>
      <c r="E56" s="14" t="s">
        <v>66</v>
      </c>
      <c r="F56" s="13" t="s">
        <v>67</v>
      </c>
      <c r="G56" s="13" t="s">
        <v>142</v>
      </c>
      <c r="H56" s="15" t="s">
        <v>69</v>
      </c>
      <c r="I56" s="51" t="s">
        <v>143</v>
      </c>
      <c r="J56" s="12" t="s">
        <v>144</v>
      </c>
      <c r="K56" s="137" t="s">
        <v>325</v>
      </c>
      <c r="L56" s="137" t="s">
        <v>299</v>
      </c>
      <c r="M56" s="138" t="s">
        <v>341</v>
      </c>
      <c r="N56" s="139">
        <v>503041504</v>
      </c>
      <c r="O56" s="140">
        <v>550000</v>
      </c>
      <c r="P56" s="140">
        <v>150000</v>
      </c>
      <c r="Q56" s="141">
        <f>Z59/Tabla2[[#This Row],[Meta Plan Estratégico 2023]]</f>
        <v>0.13896</v>
      </c>
      <c r="R56" s="138" t="s">
        <v>342</v>
      </c>
      <c r="S56" s="142">
        <v>4</v>
      </c>
      <c r="T56" s="138">
        <v>1</v>
      </c>
      <c r="U56" s="138" t="s">
        <v>343</v>
      </c>
      <c r="V56" s="24">
        <f>Tabla2[[#This Row],[Avance Acumulado númerico o Porcentaje de la Actividad]]/Tabla2[[#This Row],[META 2023 DE LA ACTIVIDAD (NÚMERO)]]</f>
        <v>1</v>
      </c>
      <c r="W56" s="143">
        <v>0.05</v>
      </c>
      <c r="X56" s="144">
        <v>44927</v>
      </c>
      <c r="Y56" s="145">
        <v>44957</v>
      </c>
      <c r="Z5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56" s="13" t="s">
        <v>344</v>
      </c>
      <c r="AB56" s="29">
        <v>1</v>
      </c>
      <c r="AC56" s="13" t="s">
        <v>345</v>
      </c>
      <c r="AD56" s="30" t="s">
        <v>346</v>
      </c>
      <c r="AE56" s="30">
        <v>0</v>
      </c>
      <c r="AF56" s="30"/>
      <c r="AG56" s="31" t="s">
        <v>346</v>
      </c>
      <c r="AH56" s="31">
        <v>0</v>
      </c>
      <c r="AI56" s="31" t="s">
        <v>347</v>
      </c>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row>
    <row r="57" spans="1:62" ht="133.5" customHeight="1" x14ac:dyDescent="0.25">
      <c r="A57" s="12" t="s">
        <v>62</v>
      </c>
      <c r="B57" s="13" t="s">
        <v>63</v>
      </c>
      <c r="C57" s="13" t="s">
        <v>82</v>
      </c>
      <c r="D57" s="13" t="s">
        <v>260</v>
      </c>
      <c r="E57" s="14" t="s">
        <v>66</v>
      </c>
      <c r="F57" s="13" t="s">
        <v>67</v>
      </c>
      <c r="G57" s="13" t="s">
        <v>142</v>
      </c>
      <c r="H57" s="15" t="s">
        <v>69</v>
      </c>
      <c r="I57" s="51" t="s">
        <v>143</v>
      </c>
      <c r="J57" s="12" t="s">
        <v>144</v>
      </c>
      <c r="K57" s="137" t="s">
        <v>325</v>
      </c>
      <c r="L57" s="137" t="s">
        <v>299</v>
      </c>
      <c r="M57" s="138" t="s">
        <v>341</v>
      </c>
      <c r="N57" s="139"/>
      <c r="O57" s="137" t="s">
        <v>79</v>
      </c>
      <c r="P57" s="137" t="s">
        <v>79</v>
      </c>
      <c r="Q57" s="141"/>
      <c r="R57" s="138" t="s">
        <v>348</v>
      </c>
      <c r="S57" s="142">
        <v>48</v>
      </c>
      <c r="T57" s="138">
        <v>12</v>
      </c>
      <c r="U57" s="138" t="s">
        <v>349</v>
      </c>
      <c r="V57" s="24">
        <f>Tabla2[[#This Row],[Avance Acumulado númerico o Porcentaje de la Actividad]]/Tabla2[[#This Row],[META 2023 DE LA ACTIVIDAD (NÚMERO)]]</f>
        <v>0.25</v>
      </c>
      <c r="W57" s="143">
        <v>0.05</v>
      </c>
      <c r="X57" s="144">
        <v>44927</v>
      </c>
      <c r="Y57" s="145">
        <v>45291</v>
      </c>
      <c r="Z5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3</v>
      </c>
      <c r="AA57" s="13" t="s">
        <v>350</v>
      </c>
      <c r="AB57" s="29">
        <v>1</v>
      </c>
      <c r="AC57" s="13" t="s">
        <v>351</v>
      </c>
      <c r="AD57" s="30" t="s">
        <v>350</v>
      </c>
      <c r="AE57" s="30">
        <v>1</v>
      </c>
      <c r="AF57" s="30" t="s">
        <v>352</v>
      </c>
      <c r="AG57" s="31" t="s">
        <v>350</v>
      </c>
      <c r="AH57" s="31">
        <v>1</v>
      </c>
      <c r="AI57" s="31" t="s">
        <v>353</v>
      </c>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row>
    <row r="58" spans="1:62" ht="145.5" customHeight="1" x14ac:dyDescent="0.25">
      <c r="A58" s="12" t="s">
        <v>62</v>
      </c>
      <c r="B58" s="13" t="s">
        <v>63</v>
      </c>
      <c r="C58" s="13" t="s">
        <v>82</v>
      </c>
      <c r="D58" s="13" t="s">
        <v>260</v>
      </c>
      <c r="E58" s="14" t="s">
        <v>66</v>
      </c>
      <c r="F58" s="13" t="s">
        <v>67</v>
      </c>
      <c r="G58" s="13" t="s">
        <v>142</v>
      </c>
      <c r="H58" s="15" t="s">
        <v>69</v>
      </c>
      <c r="I58" s="51" t="s">
        <v>143</v>
      </c>
      <c r="J58" s="12" t="s">
        <v>144</v>
      </c>
      <c r="K58" s="137" t="s">
        <v>325</v>
      </c>
      <c r="L58" s="137" t="s">
        <v>299</v>
      </c>
      <c r="M58" s="138" t="s">
        <v>341</v>
      </c>
      <c r="N58" s="139"/>
      <c r="O58" s="137" t="s">
        <v>79</v>
      </c>
      <c r="P58" s="137" t="s">
        <v>79</v>
      </c>
      <c r="Q58" s="141"/>
      <c r="R58" s="138" t="s">
        <v>354</v>
      </c>
      <c r="S58" s="142">
        <v>45</v>
      </c>
      <c r="T58" s="138">
        <v>15</v>
      </c>
      <c r="U58" s="138" t="s">
        <v>355</v>
      </c>
      <c r="V58" s="24">
        <f>Tabla2[[#This Row],[Avance Acumulado númerico o Porcentaje de la Actividad]]/Tabla2[[#This Row],[META 2023 DE LA ACTIVIDAD (NÚMERO)]]</f>
        <v>0.46666666666666667</v>
      </c>
      <c r="W58" s="143">
        <v>0.05</v>
      </c>
      <c r="X58" s="144">
        <v>44958</v>
      </c>
      <c r="Y58" s="145">
        <v>45291</v>
      </c>
      <c r="Z5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7</v>
      </c>
      <c r="AA58" s="29" t="s">
        <v>79</v>
      </c>
      <c r="AB58" s="29">
        <v>0</v>
      </c>
      <c r="AC58" s="29" t="s">
        <v>79</v>
      </c>
      <c r="AD58" s="30" t="s">
        <v>356</v>
      </c>
      <c r="AE58" s="30">
        <v>7</v>
      </c>
      <c r="AF58" s="30" t="s">
        <v>357</v>
      </c>
      <c r="AG58" s="31" t="s">
        <v>358</v>
      </c>
      <c r="AH58" s="31">
        <v>0</v>
      </c>
      <c r="AI58" s="31" t="s">
        <v>347</v>
      </c>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row>
    <row r="59" spans="1:62" ht="141.75" customHeight="1" x14ac:dyDescent="0.25">
      <c r="A59" s="12" t="s">
        <v>62</v>
      </c>
      <c r="B59" s="13" t="s">
        <v>63</v>
      </c>
      <c r="C59" s="13" t="s">
        <v>82</v>
      </c>
      <c r="D59" s="13" t="s">
        <v>260</v>
      </c>
      <c r="E59" s="14" t="s">
        <v>66</v>
      </c>
      <c r="F59" s="13" t="s">
        <v>67</v>
      </c>
      <c r="G59" s="13" t="s">
        <v>142</v>
      </c>
      <c r="H59" s="15" t="s">
        <v>69</v>
      </c>
      <c r="I59" s="51" t="s">
        <v>143</v>
      </c>
      <c r="J59" s="12" t="s">
        <v>144</v>
      </c>
      <c r="K59" s="137" t="s">
        <v>325</v>
      </c>
      <c r="L59" s="137" t="s">
        <v>299</v>
      </c>
      <c r="M59" s="138" t="s">
        <v>341</v>
      </c>
      <c r="N59" s="139"/>
      <c r="O59" s="137" t="s">
        <v>79</v>
      </c>
      <c r="P59" s="137" t="s">
        <v>79</v>
      </c>
      <c r="Q59" s="141"/>
      <c r="R59" s="138" t="s">
        <v>341</v>
      </c>
      <c r="S59" s="142">
        <v>550000</v>
      </c>
      <c r="T59" s="37">
        <v>150000</v>
      </c>
      <c r="U59" s="37" t="s">
        <v>359</v>
      </c>
      <c r="V59" s="24">
        <f>Tabla2[[#This Row],[Avance Acumulado númerico o Porcentaje de la Actividad]]/Tabla2[[#This Row],[META 2023 DE LA ACTIVIDAD (NÚMERO)]]</f>
        <v>0.13896</v>
      </c>
      <c r="W59" s="105">
        <v>0.6</v>
      </c>
      <c r="X59" s="144">
        <v>44927</v>
      </c>
      <c r="Y59" s="146">
        <v>45291</v>
      </c>
      <c r="Z5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20844</v>
      </c>
      <c r="AA59" s="13" t="s">
        <v>360</v>
      </c>
      <c r="AB59" s="29">
        <v>4158</v>
      </c>
      <c r="AC59" s="13" t="s">
        <v>361</v>
      </c>
      <c r="AD59" s="30" t="s">
        <v>362</v>
      </c>
      <c r="AE59" s="30">
        <v>391</v>
      </c>
      <c r="AF59" s="30" t="s">
        <v>363</v>
      </c>
      <c r="AG59" s="31" t="s">
        <v>362</v>
      </c>
      <c r="AH59" s="31">
        <v>16295</v>
      </c>
      <c r="AI59" s="31" t="s">
        <v>363</v>
      </c>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row>
    <row r="60" spans="1:62" ht="225" x14ac:dyDescent="0.25">
      <c r="A60" s="12" t="s">
        <v>62</v>
      </c>
      <c r="B60" s="13" t="s">
        <v>63</v>
      </c>
      <c r="C60" s="13" t="s">
        <v>82</v>
      </c>
      <c r="D60" s="13" t="s">
        <v>260</v>
      </c>
      <c r="E60" s="14" t="s">
        <v>66</v>
      </c>
      <c r="F60" s="13" t="s">
        <v>67</v>
      </c>
      <c r="G60" s="13" t="s">
        <v>142</v>
      </c>
      <c r="H60" s="15" t="s">
        <v>69</v>
      </c>
      <c r="I60" s="51" t="s">
        <v>143</v>
      </c>
      <c r="J60" s="12" t="s">
        <v>144</v>
      </c>
      <c r="K60" s="137" t="s">
        <v>325</v>
      </c>
      <c r="L60" s="137" t="s">
        <v>299</v>
      </c>
      <c r="M60" s="138" t="s">
        <v>341</v>
      </c>
      <c r="N60" s="139"/>
      <c r="O60" s="137" t="s">
        <v>79</v>
      </c>
      <c r="P60" s="137" t="s">
        <v>79</v>
      </c>
      <c r="Q60" s="141"/>
      <c r="R60" s="138" t="s">
        <v>364</v>
      </c>
      <c r="S60" s="142">
        <v>4</v>
      </c>
      <c r="T60" s="138">
        <v>1</v>
      </c>
      <c r="U60" s="138" t="s">
        <v>365</v>
      </c>
      <c r="V60" s="24">
        <f>Tabla2[[#This Row],[Avance Acumulado númerico o Porcentaje de la Actividad]]/Tabla2[[#This Row],[META 2023 DE LA ACTIVIDAD (NÚMERO)]]</f>
        <v>1</v>
      </c>
      <c r="W60" s="143">
        <v>0.05</v>
      </c>
      <c r="X60" s="144">
        <v>44927</v>
      </c>
      <c r="Y60" s="145">
        <v>44957</v>
      </c>
      <c r="Z6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60" s="29" t="s">
        <v>366</v>
      </c>
      <c r="AB60" s="29">
        <v>1</v>
      </c>
      <c r="AC60" s="29" t="s">
        <v>367</v>
      </c>
      <c r="AD60" s="30" t="s">
        <v>346</v>
      </c>
      <c r="AE60" s="30">
        <v>0</v>
      </c>
      <c r="AF60" s="30"/>
      <c r="AG60" s="31" t="s">
        <v>346</v>
      </c>
      <c r="AH60" s="31">
        <v>0</v>
      </c>
      <c r="AI60" s="31"/>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row>
    <row r="61" spans="1:62" ht="225" x14ac:dyDescent="0.25">
      <c r="A61" s="12" t="s">
        <v>62</v>
      </c>
      <c r="B61" s="13" t="s">
        <v>63</v>
      </c>
      <c r="C61" s="13" t="s">
        <v>82</v>
      </c>
      <c r="D61" s="13" t="s">
        <v>260</v>
      </c>
      <c r="E61" s="14" t="s">
        <v>66</v>
      </c>
      <c r="F61" s="13" t="s">
        <v>67</v>
      </c>
      <c r="G61" s="13" t="s">
        <v>142</v>
      </c>
      <c r="H61" s="15" t="s">
        <v>69</v>
      </c>
      <c r="I61" s="51" t="s">
        <v>143</v>
      </c>
      <c r="J61" s="12" t="s">
        <v>144</v>
      </c>
      <c r="K61" s="137" t="s">
        <v>325</v>
      </c>
      <c r="L61" s="137" t="s">
        <v>299</v>
      </c>
      <c r="M61" s="138" t="s">
        <v>341</v>
      </c>
      <c r="N61" s="139"/>
      <c r="O61" s="137" t="s">
        <v>79</v>
      </c>
      <c r="P61" s="137" t="s">
        <v>79</v>
      </c>
      <c r="Q61" s="141"/>
      <c r="R61" s="138" t="s">
        <v>368</v>
      </c>
      <c r="S61" s="147">
        <v>1</v>
      </c>
      <c r="T61" s="148">
        <v>1</v>
      </c>
      <c r="U61" s="138" t="s">
        <v>369</v>
      </c>
      <c r="V61" s="24">
        <f>Tabla2[[#This Row],[Avance Acumulado númerico o Porcentaje de la Actividad]]/Tabla2[[#This Row],[META 2023 DE LA ACTIVIDAD (NÚMERO)]]</f>
        <v>0.38</v>
      </c>
      <c r="W61" s="143">
        <v>0.05</v>
      </c>
      <c r="X61" s="144">
        <v>44958</v>
      </c>
      <c r="Y61" s="145">
        <v>45291</v>
      </c>
      <c r="Z61" s="149">
        <f>Tabla2[[#This Row],[Avance númerico o porcentual mes marzo]]</f>
        <v>0.38</v>
      </c>
      <c r="AA61" s="29" t="s">
        <v>79</v>
      </c>
      <c r="AB61" s="29">
        <v>0</v>
      </c>
      <c r="AC61" s="29" t="s">
        <v>79</v>
      </c>
      <c r="AD61" s="30" t="s">
        <v>370</v>
      </c>
      <c r="AE61" s="150">
        <v>0.28000000000000003</v>
      </c>
      <c r="AF61" s="30" t="s">
        <v>371</v>
      </c>
      <c r="AG61" s="31" t="s">
        <v>370</v>
      </c>
      <c r="AH61" s="151">
        <v>0.38</v>
      </c>
      <c r="AI61" s="31" t="s">
        <v>372</v>
      </c>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row>
    <row r="62" spans="1:62" ht="225" x14ac:dyDescent="0.25">
      <c r="A62" s="12" t="s">
        <v>62</v>
      </c>
      <c r="B62" s="13" t="s">
        <v>63</v>
      </c>
      <c r="C62" s="13" t="s">
        <v>82</v>
      </c>
      <c r="D62" s="13" t="s">
        <v>260</v>
      </c>
      <c r="E62" s="14" t="s">
        <v>66</v>
      </c>
      <c r="F62" s="13" t="s">
        <v>67</v>
      </c>
      <c r="G62" s="13" t="s">
        <v>142</v>
      </c>
      <c r="H62" s="15" t="s">
        <v>69</v>
      </c>
      <c r="I62" s="51" t="s">
        <v>143</v>
      </c>
      <c r="J62" s="12" t="s">
        <v>144</v>
      </c>
      <c r="K62" s="137" t="s">
        <v>325</v>
      </c>
      <c r="L62" s="137" t="s">
        <v>299</v>
      </c>
      <c r="M62" s="138" t="s">
        <v>341</v>
      </c>
      <c r="N62" s="139"/>
      <c r="O62" s="137" t="s">
        <v>79</v>
      </c>
      <c r="P62" s="137" t="s">
        <v>79</v>
      </c>
      <c r="Q62" s="141"/>
      <c r="R62" s="138" t="s">
        <v>373</v>
      </c>
      <c r="S62" s="142">
        <v>4</v>
      </c>
      <c r="T62" s="138">
        <v>1</v>
      </c>
      <c r="U62" s="138" t="s">
        <v>374</v>
      </c>
      <c r="V62" s="24">
        <f>Tabla2[[#This Row],[Avance Acumulado númerico o Porcentaje de la Actividad]]/Tabla2[[#This Row],[META 2023 DE LA ACTIVIDAD (NÚMERO)]]</f>
        <v>1</v>
      </c>
      <c r="W62" s="143">
        <v>0.05</v>
      </c>
      <c r="X62" s="144">
        <v>44927</v>
      </c>
      <c r="Y62" s="145">
        <v>44957</v>
      </c>
      <c r="Z6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62" s="29" t="s">
        <v>366</v>
      </c>
      <c r="AB62" s="29">
        <v>1</v>
      </c>
      <c r="AC62" s="13" t="s">
        <v>375</v>
      </c>
      <c r="AD62" s="30" t="s">
        <v>346</v>
      </c>
      <c r="AE62" s="30">
        <v>0</v>
      </c>
      <c r="AF62" s="30"/>
      <c r="AG62" s="31" t="s">
        <v>346</v>
      </c>
      <c r="AH62" s="31">
        <v>0</v>
      </c>
      <c r="AI62" s="31"/>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row>
    <row r="63" spans="1:62" ht="225" x14ac:dyDescent="0.25">
      <c r="A63" s="12" t="s">
        <v>62</v>
      </c>
      <c r="B63" s="13" t="s">
        <v>63</v>
      </c>
      <c r="C63" s="13" t="s">
        <v>82</v>
      </c>
      <c r="D63" s="13" t="s">
        <v>260</v>
      </c>
      <c r="E63" s="14" t="s">
        <v>66</v>
      </c>
      <c r="F63" s="13" t="s">
        <v>67</v>
      </c>
      <c r="G63" s="13" t="s">
        <v>142</v>
      </c>
      <c r="H63" s="15" t="s">
        <v>69</v>
      </c>
      <c r="I63" s="51" t="s">
        <v>143</v>
      </c>
      <c r="J63" s="12" t="s">
        <v>144</v>
      </c>
      <c r="K63" s="137" t="s">
        <v>325</v>
      </c>
      <c r="L63" s="137" t="s">
        <v>299</v>
      </c>
      <c r="M63" s="138" t="s">
        <v>341</v>
      </c>
      <c r="N63" s="139"/>
      <c r="O63" s="137" t="s">
        <v>79</v>
      </c>
      <c r="P63" s="137" t="s">
        <v>79</v>
      </c>
      <c r="Q63" s="141"/>
      <c r="R63" s="138" t="s">
        <v>376</v>
      </c>
      <c r="S63" s="147">
        <v>1</v>
      </c>
      <c r="T63" s="148">
        <v>1</v>
      </c>
      <c r="U63" s="138" t="s">
        <v>377</v>
      </c>
      <c r="V63" s="24">
        <f>Tabla2[[#This Row],[Avance Acumulado númerico o Porcentaje de la Actividad]]/Tabla2[[#This Row],[META 2023 DE LA ACTIVIDAD (NÚMERO)]]</f>
        <v>0.17419999999999999</v>
      </c>
      <c r="W63" s="143">
        <v>0.05</v>
      </c>
      <c r="X63" s="144">
        <v>44958</v>
      </c>
      <c r="Y63" s="145">
        <v>45291</v>
      </c>
      <c r="Z63" s="152">
        <f>Tabla2[[#This Row],[Avance númerico o porcentual mes marzo]]</f>
        <v>0.17419999999999999</v>
      </c>
      <c r="AA63" s="29" t="s">
        <v>79</v>
      </c>
      <c r="AB63" s="29">
        <v>0</v>
      </c>
      <c r="AC63" s="29" t="s">
        <v>79</v>
      </c>
      <c r="AD63" s="30" t="s">
        <v>79</v>
      </c>
      <c r="AE63" s="150">
        <v>0.1288</v>
      </c>
      <c r="AF63" s="30" t="s">
        <v>371</v>
      </c>
      <c r="AG63" s="31" t="s">
        <v>378</v>
      </c>
      <c r="AH63" s="151">
        <v>0.17419999999999999</v>
      </c>
      <c r="AI63" s="31" t="s">
        <v>379</v>
      </c>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row>
    <row r="64" spans="1:62" ht="225" x14ac:dyDescent="0.25">
      <c r="A64" s="12" t="s">
        <v>62</v>
      </c>
      <c r="B64" s="13" t="s">
        <v>63</v>
      </c>
      <c r="C64" s="13" t="s">
        <v>82</v>
      </c>
      <c r="D64" s="13" t="s">
        <v>260</v>
      </c>
      <c r="E64" s="14" t="s">
        <v>66</v>
      </c>
      <c r="F64" s="13" t="s">
        <v>67</v>
      </c>
      <c r="G64" s="13" t="s">
        <v>142</v>
      </c>
      <c r="H64" s="15" t="s">
        <v>69</v>
      </c>
      <c r="I64" s="51" t="s">
        <v>143</v>
      </c>
      <c r="J64" s="12" t="s">
        <v>144</v>
      </c>
      <c r="K64" s="137" t="s">
        <v>325</v>
      </c>
      <c r="L64" s="137" t="s">
        <v>299</v>
      </c>
      <c r="M64" s="138" t="s">
        <v>341</v>
      </c>
      <c r="N64" s="139"/>
      <c r="O64" s="137" t="s">
        <v>79</v>
      </c>
      <c r="P64" s="137" t="s">
        <v>79</v>
      </c>
      <c r="Q64" s="153"/>
      <c r="R64" s="154" t="s">
        <v>380</v>
      </c>
      <c r="S64" s="155">
        <v>1</v>
      </c>
      <c r="T64" s="156">
        <v>1</v>
      </c>
      <c r="U64" s="138" t="s">
        <v>381</v>
      </c>
      <c r="V64" s="24">
        <f>Tabla2[[#This Row],[Avance Acumulado númerico o Porcentaje de la Actividad]]/Tabla2[[#This Row],[META 2023 DE LA ACTIVIDAD (NÚMERO)]]</f>
        <v>0</v>
      </c>
      <c r="W64" s="143">
        <v>0.05</v>
      </c>
      <c r="X64" s="144">
        <v>44958</v>
      </c>
      <c r="Y64" s="145">
        <v>45291</v>
      </c>
      <c r="Z6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64" s="29" t="s">
        <v>79</v>
      </c>
      <c r="AB64" s="29">
        <v>0</v>
      </c>
      <c r="AC64" s="29" t="s">
        <v>79</v>
      </c>
      <c r="AD64" s="30" t="s">
        <v>382</v>
      </c>
      <c r="AE64" s="30">
        <v>0</v>
      </c>
      <c r="AF64" s="30"/>
      <c r="AG64" s="31" t="s">
        <v>382</v>
      </c>
      <c r="AH64" s="31">
        <v>0</v>
      </c>
      <c r="AI64" s="31" t="s">
        <v>347</v>
      </c>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row>
    <row r="65" spans="1:62" ht="165" x14ac:dyDescent="0.25">
      <c r="A65" s="62" t="s">
        <v>312</v>
      </c>
      <c r="B65" s="13" t="s">
        <v>313</v>
      </c>
      <c r="C65" s="13" t="s">
        <v>314</v>
      </c>
      <c r="D65" s="13" t="s">
        <v>315</v>
      </c>
      <c r="E65" s="14" t="s">
        <v>383</v>
      </c>
      <c r="F65" s="13" t="s">
        <v>317</v>
      </c>
      <c r="G65" s="13" t="s">
        <v>318</v>
      </c>
      <c r="H65" s="16" t="s">
        <v>319</v>
      </c>
      <c r="I65" s="122" t="s">
        <v>320</v>
      </c>
      <c r="J65" s="123" t="s">
        <v>321</v>
      </c>
      <c r="K65" s="29" t="s">
        <v>325</v>
      </c>
      <c r="L65" s="29" t="s">
        <v>299</v>
      </c>
      <c r="M65" s="13" t="s">
        <v>322</v>
      </c>
      <c r="N65" s="125"/>
      <c r="O65" s="157">
        <f>Tabla2[[#This Row],[Meta Plan Estratégico 2023]]*4</f>
        <v>0.04</v>
      </c>
      <c r="P65" s="158">
        <v>0.01</v>
      </c>
      <c r="Q65" s="159">
        <f>Tabla2[[#This Row],[Meta Plan Estratégico 2023]]*Tabla2[[#This Row],[Avance Porcentual Acumulado (Indicador)
Actividad]]</f>
        <v>2.8999999999999998E-3</v>
      </c>
      <c r="R65" s="13" t="s">
        <v>384</v>
      </c>
      <c r="S65" s="13" t="s">
        <v>79</v>
      </c>
      <c r="T65" s="160">
        <v>1</v>
      </c>
      <c r="U65" s="37" t="s">
        <v>385</v>
      </c>
      <c r="V65" s="24">
        <f>Tabla2[[#This Row],[Avance Acumulado númerico o Porcentaje de la Actividad]]/Tabla2[[#This Row],[META 2023 DE LA ACTIVIDAD (NÚMERO)]]</f>
        <v>0.28999999999999998</v>
      </c>
      <c r="W65" s="105">
        <v>2.29E-2</v>
      </c>
      <c r="X65" s="161">
        <v>44958</v>
      </c>
      <c r="Y65" s="162">
        <v>45291</v>
      </c>
      <c r="Z65" s="163">
        <f>Tabla2[[#This Row],[Avance númerico o porcentual mes marzo]]</f>
        <v>0.28999999999999998</v>
      </c>
      <c r="AA65" s="29" t="s">
        <v>79</v>
      </c>
      <c r="AB65" s="164">
        <v>0</v>
      </c>
      <c r="AC65" s="29" t="s">
        <v>79</v>
      </c>
      <c r="AD65" s="30" t="s">
        <v>386</v>
      </c>
      <c r="AE65" s="30">
        <v>0</v>
      </c>
      <c r="AF65" s="30" t="s">
        <v>387</v>
      </c>
      <c r="AG65" s="31" t="s">
        <v>386</v>
      </c>
      <c r="AH65" s="165">
        <v>0.28999999999999998</v>
      </c>
      <c r="AI65" s="31" t="s">
        <v>388</v>
      </c>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row>
    <row r="66" spans="1:62" ht="165" x14ac:dyDescent="0.25">
      <c r="A66" s="62" t="s">
        <v>312</v>
      </c>
      <c r="B66" s="13" t="s">
        <v>313</v>
      </c>
      <c r="C66" s="13" t="s">
        <v>314</v>
      </c>
      <c r="D66" s="13" t="s">
        <v>315</v>
      </c>
      <c r="E66" s="14" t="s">
        <v>316</v>
      </c>
      <c r="F66" s="13" t="s">
        <v>317</v>
      </c>
      <c r="G66" s="13" t="s">
        <v>318</v>
      </c>
      <c r="H66" s="16" t="s">
        <v>319</v>
      </c>
      <c r="I66" s="122" t="s">
        <v>320</v>
      </c>
      <c r="J66" s="123" t="s">
        <v>321</v>
      </c>
      <c r="K66" s="29" t="s">
        <v>325</v>
      </c>
      <c r="L66" s="29" t="s">
        <v>299</v>
      </c>
      <c r="M66" s="13" t="s">
        <v>322</v>
      </c>
      <c r="N66" s="125"/>
      <c r="O66" s="157">
        <f>Tabla2[[#This Row],[Meta Plan Estratégico 2023]]*4</f>
        <v>1.3599999999999999E-2</v>
      </c>
      <c r="P66" s="127">
        <v>3.3999999999999998E-3</v>
      </c>
      <c r="Q66" s="128">
        <f>Tabla2[[#This Row],[Meta Plan Estratégico 2023]]*Tabla2[[#This Row],[Avance Porcentual Acumulado (Indicador)
Actividad]]</f>
        <v>0</v>
      </c>
      <c r="R66" s="13" t="s">
        <v>323</v>
      </c>
      <c r="S66" s="13" t="s">
        <v>79</v>
      </c>
      <c r="T66" s="37">
        <v>4</v>
      </c>
      <c r="U66" s="37" t="s">
        <v>324</v>
      </c>
      <c r="V66" s="24">
        <f>Tabla2[[#This Row],[Avance Acumulado númerico o Porcentaje de la Actividad]]/Tabla2[[#This Row],[META 2023 DE LA ACTIVIDAD (NÚMERO)]]</f>
        <v>0</v>
      </c>
      <c r="W66" s="105">
        <v>2.29E-2</v>
      </c>
      <c r="X66" s="161">
        <v>44958</v>
      </c>
      <c r="Y66" s="162">
        <v>45291</v>
      </c>
      <c r="Z6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66" s="29" t="s">
        <v>79</v>
      </c>
      <c r="AB66" s="29">
        <v>0</v>
      </c>
      <c r="AC66" s="29" t="s">
        <v>79</v>
      </c>
      <c r="AD66" s="30" t="s">
        <v>79</v>
      </c>
      <c r="AE66" s="30">
        <v>0</v>
      </c>
      <c r="AF66" s="30"/>
      <c r="AG66" s="31" t="s">
        <v>79</v>
      </c>
      <c r="AH66" s="31">
        <v>0</v>
      </c>
      <c r="AI66" s="31" t="s">
        <v>347</v>
      </c>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row>
    <row r="67" spans="1:62" ht="172.5" customHeight="1" x14ac:dyDescent="0.25">
      <c r="A67" s="12" t="s">
        <v>62</v>
      </c>
      <c r="B67" s="13" t="s">
        <v>63</v>
      </c>
      <c r="C67" s="13" t="s">
        <v>64</v>
      </c>
      <c r="D67" s="13" t="s">
        <v>193</v>
      </c>
      <c r="E67" s="14" t="s">
        <v>66</v>
      </c>
      <c r="F67" s="13" t="s">
        <v>67</v>
      </c>
      <c r="G67" s="13" t="s">
        <v>142</v>
      </c>
      <c r="H67" s="15" t="s">
        <v>69</v>
      </c>
      <c r="I67" s="51" t="s">
        <v>143</v>
      </c>
      <c r="J67" s="12" t="s">
        <v>144</v>
      </c>
      <c r="K67" s="166" t="s">
        <v>389</v>
      </c>
      <c r="L67" s="166" t="s">
        <v>389</v>
      </c>
      <c r="M67" s="166" t="s">
        <v>390</v>
      </c>
      <c r="N67" s="167">
        <v>90367068</v>
      </c>
      <c r="O67" s="168">
        <v>2500</v>
      </c>
      <c r="P67" s="168">
        <v>550</v>
      </c>
      <c r="Q67" s="169">
        <f>(Z68+Z69)/Tabla2[[#This Row],[Meta Plan Estratégico 2023]]</f>
        <v>0.37090909090909091</v>
      </c>
      <c r="R67" s="166" t="s">
        <v>391</v>
      </c>
      <c r="S67" s="166" t="s">
        <v>79</v>
      </c>
      <c r="T67" s="166">
        <v>1</v>
      </c>
      <c r="U67" s="166" t="s">
        <v>392</v>
      </c>
      <c r="V67" s="24">
        <f>Tabla2[[#This Row],[Avance Acumulado númerico o Porcentaje de la Actividad]]/Tabla2[[#This Row],[META 2023 DE LA ACTIVIDAD (NÚMERO)]]</f>
        <v>0</v>
      </c>
      <c r="W67" s="170">
        <v>0.2</v>
      </c>
      <c r="X67" s="171">
        <v>44958</v>
      </c>
      <c r="Y67" s="172">
        <v>45291</v>
      </c>
      <c r="Z6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67" s="13" t="s">
        <v>393</v>
      </c>
      <c r="AB67" s="29">
        <v>0</v>
      </c>
      <c r="AC67" s="13" t="s">
        <v>394</v>
      </c>
      <c r="AD67" s="30" t="s">
        <v>395</v>
      </c>
      <c r="AE67" s="30">
        <v>0</v>
      </c>
      <c r="AF67" s="30" t="s">
        <v>394</v>
      </c>
      <c r="AG67" s="31" t="s">
        <v>396</v>
      </c>
      <c r="AH67" s="31">
        <v>0</v>
      </c>
      <c r="AI67" s="31"/>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row>
    <row r="68" spans="1:62" ht="174.75" customHeight="1" x14ac:dyDescent="0.25">
      <c r="A68" s="12" t="s">
        <v>62</v>
      </c>
      <c r="B68" s="13" t="s">
        <v>63</v>
      </c>
      <c r="C68" s="13" t="s">
        <v>64</v>
      </c>
      <c r="D68" s="13" t="s">
        <v>193</v>
      </c>
      <c r="E68" s="14" t="s">
        <v>66</v>
      </c>
      <c r="F68" s="13" t="s">
        <v>67</v>
      </c>
      <c r="G68" s="13" t="s">
        <v>142</v>
      </c>
      <c r="H68" s="15" t="s">
        <v>69</v>
      </c>
      <c r="I68" s="51" t="s">
        <v>143</v>
      </c>
      <c r="J68" s="12" t="s">
        <v>144</v>
      </c>
      <c r="K68" s="166" t="s">
        <v>389</v>
      </c>
      <c r="L68" s="166" t="s">
        <v>389</v>
      </c>
      <c r="M68" s="166" t="s">
        <v>390</v>
      </c>
      <c r="N68" s="167"/>
      <c r="O68" s="168" t="s">
        <v>79</v>
      </c>
      <c r="P68" s="166" t="s">
        <v>79</v>
      </c>
      <c r="Q68" s="170"/>
      <c r="R68" s="166" t="s">
        <v>397</v>
      </c>
      <c r="S68" s="173">
        <v>2300</v>
      </c>
      <c r="T68" s="37">
        <v>500</v>
      </c>
      <c r="U68" s="37" t="s">
        <v>398</v>
      </c>
      <c r="V68" s="24">
        <f>Tabla2[[#This Row],[Avance Acumulado númerico o Porcentaje de la Actividad]]/Tabla2[[#This Row],[META 2023 DE LA ACTIVIDAD (NÚMERO)]]</f>
        <v>0.30399999999999999</v>
      </c>
      <c r="W68" s="105">
        <v>0.4</v>
      </c>
      <c r="X68" s="171">
        <v>44927</v>
      </c>
      <c r="Y68" s="172">
        <v>45291</v>
      </c>
      <c r="Z6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152</v>
      </c>
      <c r="AA68" s="13" t="s">
        <v>399</v>
      </c>
      <c r="AB68" s="29">
        <v>13</v>
      </c>
      <c r="AC68" s="13" t="s">
        <v>400</v>
      </c>
      <c r="AD68" s="30" t="s">
        <v>401</v>
      </c>
      <c r="AE68" s="30">
        <v>45</v>
      </c>
      <c r="AF68" s="30" t="s">
        <v>402</v>
      </c>
      <c r="AG68" s="31" t="s">
        <v>403</v>
      </c>
      <c r="AH68" s="31">
        <v>94</v>
      </c>
      <c r="AI68" s="31" t="s">
        <v>402</v>
      </c>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row>
    <row r="69" spans="1:62" ht="225" x14ac:dyDescent="0.25">
      <c r="A69" s="12" t="s">
        <v>62</v>
      </c>
      <c r="B69" s="13" t="s">
        <v>63</v>
      </c>
      <c r="C69" s="13" t="s">
        <v>64</v>
      </c>
      <c r="D69" s="13" t="s">
        <v>193</v>
      </c>
      <c r="E69" s="14" t="s">
        <v>66</v>
      </c>
      <c r="F69" s="13" t="s">
        <v>67</v>
      </c>
      <c r="G69" s="13" t="s">
        <v>142</v>
      </c>
      <c r="H69" s="15" t="s">
        <v>69</v>
      </c>
      <c r="I69" s="51" t="s">
        <v>143</v>
      </c>
      <c r="J69" s="12" t="s">
        <v>144</v>
      </c>
      <c r="K69" s="166" t="s">
        <v>389</v>
      </c>
      <c r="L69" s="166" t="s">
        <v>389</v>
      </c>
      <c r="M69" s="166" t="s">
        <v>390</v>
      </c>
      <c r="N69" s="167"/>
      <c r="O69" s="168" t="s">
        <v>79</v>
      </c>
      <c r="P69" s="168" t="s">
        <v>79</v>
      </c>
      <c r="Q69" s="169"/>
      <c r="R69" s="166" t="s">
        <v>404</v>
      </c>
      <c r="S69" s="173">
        <v>200</v>
      </c>
      <c r="T69" s="37">
        <v>50</v>
      </c>
      <c r="U69" s="37" t="s">
        <v>405</v>
      </c>
      <c r="V69" s="24">
        <f>Tabla2[[#This Row],[Avance Acumulado númerico o Porcentaje de la Actividad]]/Tabla2[[#This Row],[META 2023 DE LA ACTIVIDAD (NÚMERO)]]</f>
        <v>1.04</v>
      </c>
      <c r="W69" s="105">
        <v>0.4</v>
      </c>
      <c r="X69" s="171">
        <v>44927</v>
      </c>
      <c r="Y69" s="172">
        <v>45291</v>
      </c>
      <c r="Z6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52</v>
      </c>
      <c r="AA69" s="13" t="s">
        <v>406</v>
      </c>
      <c r="AB69" s="29">
        <v>6</v>
      </c>
      <c r="AC69" s="13" t="s">
        <v>400</v>
      </c>
      <c r="AD69" s="30" t="s">
        <v>407</v>
      </c>
      <c r="AE69" s="30">
        <v>23</v>
      </c>
      <c r="AF69" s="30" t="s">
        <v>400</v>
      </c>
      <c r="AG69" s="31" t="s">
        <v>408</v>
      </c>
      <c r="AH69" s="31">
        <v>23</v>
      </c>
      <c r="AI69" s="31" t="s">
        <v>400</v>
      </c>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row>
    <row r="70" spans="1:62" ht="225" x14ac:dyDescent="0.25">
      <c r="A70" s="12" t="s">
        <v>62</v>
      </c>
      <c r="B70" s="13" t="s">
        <v>63</v>
      </c>
      <c r="C70" s="13" t="s">
        <v>64</v>
      </c>
      <c r="D70" s="13" t="s">
        <v>193</v>
      </c>
      <c r="E70" s="14" t="s">
        <v>66</v>
      </c>
      <c r="F70" s="13" t="s">
        <v>67</v>
      </c>
      <c r="G70" s="13" t="s">
        <v>142</v>
      </c>
      <c r="H70" s="15" t="s">
        <v>69</v>
      </c>
      <c r="I70" s="51" t="s">
        <v>143</v>
      </c>
      <c r="J70" s="12" t="s">
        <v>144</v>
      </c>
      <c r="K70" s="16" t="s">
        <v>389</v>
      </c>
      <c r="L70" s="16" t="s">
        <v>389</v>
      </c>
      <c r="M70" s="16" t="s">
        <v>409</v>
      </c>
      <c r="N70" s="174">
        <v>14691222</v>
      </c>
      <c r="O70" s="175">
        <v>260</v>
      </c>
      <c r="P70" s="16">
        <v>65</v>
      </c>
      <c r="Q70" s="176">
        <f>(Z71+Z72)/Tabla2[[#This Row],[Meta Plan Estratégico 2023]]</f>
        <v>0.23076923076923078</v>
      </c>
      <c r="R70" s="16" t="s">
        <v>410</v>
      </c>
      <c r="S70" s="16" t="s">
        <v>79</v>
      </c>
      <c r="T70" s="16">
        <v>1</v>
      </c>
      <c r="U70" s="16" t="s">
        <v>411</v>
      </c>
      <c r="V70" s="24">
        <f>Tabla2[[#This Row],[Avance Acumulado númerico o Porcentaje de la Actividad]]/Tabla2[[#This Row],[META 2023 DE LA ACTIVIDAD (NÚMERO)]]</f>
        <v>1</v>
      </c>
      <c r="W70" s="176">
        <v>0.1</v>
      </c>
      <c r="X70" s="177">
        <v>44927</v>
      </c>
      <c r="Y70" s="178">
        <v>44957</v>
      </c>
      <c r="Z7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70" s="13" t="s">
        <v>412</v>
      </c>
      <c r="AB70" s="29">
        <v>1</v>
      </c>
      <c r="AC70" s="13" t="s">
        <v>413</v>
      </c>
      <c r="AD70" s="30" t="s">
        <v>414</v>
      </c>
      <c r="AE70" s="30">
        <v>0</v>
      </c>
      <c r="AF70" s="30" t="s">
        <v>79</v>
      </c>
      <c r="AG70" s="31" t="s">
        <v>415</v>
      </c>
      <c r="AH70" s="31">
        <v>0</v>
      </c>
      <c r="AI70" s="31"/>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row>
    <row r="71" spans="1:62" ht="225" x14ac:dyDescent="0.25">
      <c r="A71" s="12" t="s">
        <v>62</v>
      </c>
      <c r="B71" s="13" t="s">
        <v>63</v>
      </c>
      <c r="C71" s="13" t="s">
        <v>64</v>
      </c>
      <c r="D71" s="13" t="s">
        <v>193</v>
      </c>
      <c r="E71" s="14" t="s">
        <v>66</v>
      </c>
      <c r="F71" s="13" t="s">
        <v>67</v>
      </c>
      <c r="G71" s="13" t="s">
        <v>142</v>
      </c>
      <c r="H71" s="15" t="s">
        <v>69</v>
      </c>
      <c r="I71" s="51" t="s">
        <v>143</v>
      </c>
      <c r="J71" s="12" t="s">
        <v>144</v>
      </c>
      <c r="K71" s="16" t="s">
        <v>389</v>
      </c>
      <c r="L71" s="16" t="s">
        <v>389</v>
      </c>
      <c r="M71" s="16" t="s">
        <v>409</v>
      </c>
      <c r="N71" s="174"/>
      <c r="O71" s="175" t="s">
        <v>79</v>
      </c>
      <c r="P71" s="175" t="s">
        <v>79</v>
      </c>
      <c r="Q71" s="179"/>
      <c r="R71" s="16" t="s">
        <v>416</v>
      </c>
      <c r="S71" s="16">
        <v>200</v>
      </c>
      <c r="T71" s="37">
        <v>50</v>
      </c>
      <c r="U71" s="37" t="s">
        <v>417</v>
      </c>
      <c r="V71" s="24">
        <f>Tabla2[[#This Row],[Avance Acumulado númerico o Porcentaje de la Actividad]]/Tabla2[[#This Row],[META 2023 DE LA ACTIVIDAD (NÚMERO)]]</f>
        <v>0.3</v>
      </c>
      <c r="W71" s="105">
        <v>0.45</v>
      </c>
      <c r="X71" s="177">
        <v>44927</v>
      </c>
      <c r="Y71" s="178">
        <v>45291</v>
      </c>
      <c r="Z7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15</v>
      </c>
      <c r="AA71" s="13" t="s">
        <v>418</v>
      </c>
      <c r="AB71" s="29">
        <v>0</v>
      </c>
      <c r="AC71" s="29"/>
      <c r="AD71" s="30" t="s">
        <v>419</v>
      </c>
      <c r="AE71" s="30">
        <v>4</v>
      </c>
      <c r="AF71" s="30" t="s">
        <v>420</v>
      </c>
      <c r="AG71" s="31" t="s">
        <v>421</v>
      </c>
      <c r="AH71" s="31">
        <v>11</v>
      </c>
      <c r="AI71" s="31" t="s">
        <v>400</v>
      </c>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row>
    <row r="72" spans="1:62" ht="225" x14ac:dyDescent="0.25">
      <c r="A72" s="12" t="s">
        <v>62</v>
      </c>
      <c r="B72" s="13" t="s">
        <v>63</v>
      </c>
      <c r="C72" s="13" t="s">
        <v>64</v>
      </c>
      <c r="D72" s="13" t="s">
        <v>193</v>
      </c>
      <c r="E72" s="14" t="s">
        <v>66</v>
      </c>
      <c r="F72" s="13" t="s">
        <v>67</v>
      </c>
      <c r="G72" s="13" t="s">
        <v>142</v>
      </c>
      <c r="H72" s="15" t="s">
        <v>69</v>
      </c>
      <c r="I72" s="51" t="s">
        <v>143</v>
      </c>
      <c r="J72" s="12" t="s">
        <v>144</v>
      </c>
      <c r="K72" s="16" t="s">
        <v>389</v>
      </c>
      <c r="L72" s="16" t="s">
        <v>389</v>
      </c>
      <c r="M72" s="16" t="s">
        <v>409</v>
      </c>
      <c r="N72" s="174"/>
      <c r="O72" s="175" t="s">
        <v>79</v>
      </c>
      <c r="P72" s="175" t="s">
        <v>79</v>
      </c>
      <c r="Q72" s="179"/>
      <c r="R72" s="16" t="s">
        <v>422</v>
      </c>
      <c r="S72" s="16">
        <v>60</v>
      </c>
      <c r="T72" s="37">
        <v>15</v>
      </c>
      <c r="U72" s="37" t="s">
        <v>423</v>
      </c>
      <c r="V72" s="24">
        <f>Tabla2[[#This Row],[Avance Acumulado númerico o Porcentaje de la Actividad]]/Tabla2[[#This Row],[META 2023 DE LA ACTIVIDAD (NÚMERO)]]</f>
        <v>0</v>
      </c>
      <c r="W72" s="105">
        <v>0.45</v>
      </c>
      <c r="X72" s="177">
        <v>44927</v>
      </c>
      <c r="Y72" s="178">
        <v>45291</v>
      </c>
      <c r="Z7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72" s="13" t="s">
        <v>418</v>
      </c>
      <c r="AB72" s="29">
        <v>0</v>
      </c>
      <c r="AC72" s="29"/>
      <c r="AD72" s="30" t="s">
        <v>396</v>
      </c>
      <c r="AE72" s="30">
        <v>0</v>
      </c>
      <c r="AF72" s="30" t="s">
        <v>79</v>
      </c>
      <c r="AG72" s="31" t="s">
        <v>396</v>
      </c>
      <c r="AH72" s="31">
        <v>0</v>
      </c>
      <c r="AI72" s="31" t="s">
        <v>79</v>
      </c>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row>
    <row r="73" spans="1:62" ht="149.25" customHeight="1" x14ac:dyDescent="0.25">
      <c r="A73" s="62" t="s">
        <v>312</v>
      </c>
      <c r="B73" s="13" t="s">
        <v>313</v>
      </c>
      <c r="C73" s="13" t="s">
        <v>314</v>
      </c>
      <c r="D73" s="13" t="s">
        <v>315</v>
      </c>
      <c r="E73" s="14" t="s">
        <v>316</v>
      </c>
      <c r="F73" s="13" t="s">
        <v>317</v>
      </c>
      <c r="G73" s="13" t="s">
        <v>318</v>
      </c>
      <c r="H73" s="16" t="s">
        <v>319</v>
      </c>
      <c r="I73" s="122" t="s">
        <v>320</v>
      </c>
      <c r="J73" s="123" t="s">
        <v>321</v>
      </c>
      <c r="K73" s="180" t="s">
        <v>389</v>
      </c>
      <c r="L73" s="180" t="s">
        <v>389</v>
      </c>
      <c r="M73" s="181" t="s">
        <v>322</v>
      </c>
      <c r="N73" s="182"/>
      <c r="O73" s="157">
        <f>Tabla2[[#This Row],[Meta Plan Estratégico 2023]]*4</f>
        <v>1.3599999999999999E-2</v>
      </c>
      <c r="P73" s="127">
        <v>3.3999999999999998E-3</v>
      </c>
      <c r="Q73" s="128">
        <f>Tabla2[[#This Row],[Meta Plan Estratégico 2023]]*Tabla2[[#This Row],[Avance Porcentual Acumulado (Indicador)
Actividad]]</f>
        <v>0</v>
      </c>
      <c r="R73" s="129" t="s">
        <v>323</v>
      </c>
      <c r="S73" s="130" t="s">
        <v>79</v>
      </c>
      <c r="T73" s="37">
        <v>4</v>
      </c>
      <c r="U73" s="37" t="s">
        <v>324</v>
      </c>
      <c r="V73" s="24">
        <f>Tabla2[[#This Row],[Avance Acumulado númerico o Porcentaje de la Actividad]]/Tabla2[[#This Row],[META 2023 DE LA ACTIVIDAD (NÚMERO)]]</f>
        <v>0</v>
      </c>
      <c r="W73" s="105">
        <v>2.29E-2</v>
      </c>
      <c r="X73" s="130">
        <v>44958</v>
      </c>
      <c r="Y73" s="131">
        <v>45291</v>
      </c>
      <c r="Z7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73" s="29" t="s">
        <v>79</v>
      </c>
      <c r="AB73" s="29">
        <v>0</v>
      </c>
      <c r="AC73" s="29"/>
      <c r="AD73" s="30" t="s">
        <v>396</v>
      </c>
      <c r="AE73" s="30">
        <v>0</v>
      </c>
      <c r="AF73" s="30" t="s">
        <v>79</v>
      </c>
      <c r="AG73" s="31" t="s">
        <v>396</v>
      </c>
      <c r="AH73" s="31">
        <v>0</v>
      </c>
      <c r="AI73" s="31" t="s">
        <v>79</v>
      </c>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row>
    <row r="74" spans="1:62" ht="225" x14ac:dyDescent="0.25">
      <c r="A74" s="12" t="s">
        <v>62</v>
      </c>
      <c r="B74" s="13" t="s">
        <v>63</v>
      </c>
      <c r="C74" s="13" t="s">
        <v>64</v>
      </c>
      <c r="D74" s="13" t="s">
        <v>193</v>
      </c>
      <c r="E74" s="14" t="s">
        <v>66</v>
      </c>
      <c r="F74" s="180" t="s">
        <v>67</v>
      </c>
      <c r="G74" s="180" t="s">
        <v>68</v>
      </c>
      <c r="H74" s="15" t="s">
        <v>69</v>
      </c>
      <c r="I74" s="16" t="s">
        <v>70</v>
      </c>
      <c r="J74" s="37" t="s">
        <v>71</v>
      </c>
      <c r="K74" s="183" t="s">
        <v>424</v>
      </c>
      <c r="L74" s="22" t="s">
        <v>424</v>
      </c>
      <c r="M74" s="184" t="s">
        <v>425</v>
      </c>
      <c r="N74" s="185">
        <v>189855600</v>
      </c>
      <c r="O74" s="22">
        <v>80</v>
      </c>
      <c r="P74" s="22">
        <v>20</v>
      </c>
      <c r="Q74" s="35">
        <f>Z76/Tabla2[[#This Row],[Meta Plan Estratégico 2023]]</f>
        <v>0.1</v>
      </c>
      <c r="R74" s="18" t="s">
        <v>426</v>
      </c>
      <c r="S74" s="19" t="s">
        <v>79</v>
      </c>
      <c r="T74" s="18">
        <v>1</v>
      </c>
      <c r="U74" s="186" t="s">
        <v>427</v>
      </c>
      <c r="V74" s="24">
        <f>Tabla2[[#This Row],[Avance Acumulado númerico o Porcentaje de la Actividad]]/Tabla2[[#This Row],[META 2023 DE LA ACTIVIDAD (NÚMERO)]]</f>
        <v>1</v>
      </c>
      <c r="W74" s="187">
        <v>0.05</v>
      </c>
      <c r="X74" s="188">
        <v>44927</v>
      </c>
      <c r="Y74" s="188">
        <v>44957</v>
      </c>
      <c r="Z7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74" s="13" t="s">
        <v>428</v>
      </c>
      <c r="AB74" s="29">
        <v>0</v>
      </c>
      <c r="AC74" s="29"/>
      <c r="AD74" s="30" t="s">
        <v>429</v>
      </c>
      <c r="AE74" s="30">
        <v>1</v>
      </c>
      <c r="AF74" s="30" t="s">
        <v>430</v>
      </c>
      <c r="AG74" s="31" t="s">
        <v>346</v>
      </c>
      <c r="AH74" s="31">
        <v>0</v>
      </c>
      <c r="AI74" s="31" t="s">
        <v>347</v>
      </c>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row>
    <row r="75" spans="1:62" ht="225" x14ac:dyDescent="0.25">
      <c r="A75" s="12" t="s">
        <v>62</v>
      </c>
      <c r="B75" s="13" t="s">
        <v>63</v>
      </c>
      <c r="C75" s="13" t="s">
        <v>64</v>
      </c>
      <c r="D75" s="13" t="s">
        <v>193</v>
      </c>
      <c r="E75" s="14" t="s">
        <v>66</v>
      </c>
      <c r="F75" s="180" t="s">
        <v>67</v>
      </c>
      <c r="G75" s="180" t="s">
        <v>68</v>
      </c>
      <c r="H75" s="15" t="s">
        <v>69</v>
      </c>
      <c r="I75" s="16" t="s">
        <v>70</v>
      </c>
      <c r="J75" s="37" t="s">
        <v>71</v>
      </c>
      <c r="K75" s="183" t="s">
        <v>424</v>
      </c>
      <c r="L75" s="22" t="s">
        <v>424</v>
      </c>
      <c r="M75" s="184" t="s">
        <v>425</v>
      </c>
      <c r="N75" s="185"/>
      <c r="O75" s="22" t="s">
        <v>79</v>
      </c>
      <c r="P75" s="22" t="s">
        <v>79</v>
      </c>
      <c r="Q75" s="35"/>
      <c r="R75" s="18" t="s">
        <v>431</v>
      </c>
      <c r="S75" s="19" t="s">
        <v>79</v>
      </c>
      <c r="T75" s="18">
        <v>11</v>
      </c>
      <c r="U75" s="186" t="s">
        <v>432</v>
      </c>
      <c r="V75" s="24">
        <f>Tabla2[[#This Row],[Avance Acumulado númerico o Porcentaje de la Actividad]]/Tabla2[[#This Row],[META 2023 DE LA ACTIVIDAD (NÚMERO)]]</f>
        <v>0.18181818181818182</v>
      </c>
      <c r="W75" s="187">
        <v>0.1</v>
      </c>
      <c r="X75" s="188">
        <v>44958</v>
      </c>
      <c r="Y75" s="188">
        <v>45291</v>
      </c>
      <c r="Z7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75" s="13" t="s">
        <v>433</v>
      </c>
      <c r="AB75" s="29">
        <v>0</v>
      </c>
      <c r="AC75" s="29"/>
      <c r="AD75" s="30" t="s">
        <v>434</v>
      </c>
      <c r="AE75" s="30">
        <v>1</v>
      </c>
      <c r="AF75" s="189" t="s">
        <v>435</v>
      </c>
      <c r="AG75" s="31" t="s">
        <v>436</v>
      </c>
      <c r="AH75" s="31">
        <v>1</v>
      </c>
      <c r="AI75" s="190" t="s">
        <v>435</v>
      </c>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row>
    <row r="76" spans="1:62" ht="409.5" x14ac:dyDescent="0.25">
      <c r="A76" s="12" t="s">
        <v>62</v>
      </c>
      <c r="B76" s="13" t="s">
        <v>63</v>
      </c>
      <c r="C76" s="13" t="s">
        <v>64</v>
      </c>
      <c r="D76" s="13" t="s">
        <v>193</v>
      </c>
      <c r="E76" s="14" t="s">
        <v>66</v>
      </c>
      <c r="F76" s="180" t="s">
        <v>67</v>
      </c>
      <c r="G76" s="180" t="s">
        <v>68</v>
      </c>
      <c r="H76" s="15" t="s">
        <v>69</v>
      </c>
      <c r="I76" s="16" t="s">
        <v>70</v>
      </c>
      <c r="J76" s="37" t="s">
        <v>71</v>
      </c>
      <c r="K76" s="183" t="s">
        <v>424</v>
      </c>
      <c r="L76" s="22" t="s">
        <v>424</v>
      </c>
      <c r="M76" s="184" t="s">
        <v>425</v>
      </c>
      <c r="N76" s="185"/>
      <c r="O76" s="22" t="s">
        <v>79</v>
      </c>
      <c r="P76" s="22" t="s">
        <v>79</v>
      </c>
      <c r="Q76" s="35"/>
      <c r="R76" s="18" t="s">
        <v>425</v>
      </c>
      <c r="S76" s="19">
        <v>80</v>
      </c>
      <c r="T76" s="37">
        <v>20</v>
      </c>
      <c r="U76" s="57" t="s">
        <v>437</v>
      </c>
      <c r="V76" s="24">
        <f>Tabla2[[#This Row],[Avance Acumulado númerico o Porcentaje de la Actividad]]/Tabla2[[#This Row],[META 2023 DE LA ACTIVIDAD (NÚMERO)]]</f>
        <v>0.1</v>
      </c>
      <c r="W76" s="58">
        <v>0.4</v>
      </c>
      <c r="X76" s="188">
        <v>44927</v>
      </c>
      <c r="Y76" s="188">
        <v>45291</v>
      </c>
      <c r="Z7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76" s="13" t="s">
        <v>438</v>
      </c>
      <c r="AB76" s="29">
        <v>0</v>
      </c>
      <c r="AC76" s="13" t="s">
        <v>439</v>
      </c>
      <c r="AD76" s="30" t="s">
        <v>440</v>
      </c>
      <c r="AE76" s="30">
        <v>1</v>
      </c>
      <c r="AF76" s="191" t="s">
        <v>441</v>
      </c>
      <c r="AG76" s="31" t="s">
        <v>442</v>
      </c>
      <c r="AH76" s="31">
        <v>1</v>
      </c>
      <c r="AI76" s="190" t="s">
        <v>443</v>
      </c>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row>
    <row r="77" spans="1:62" ht="225" x14ac:dyDescent="0.25">
      <c r="A77" s="12" t="s">
        <v>62</v>
      </c>
      <c r="B77" s="13" t="s">
        <v>63</v>
      </c>
      <c r="C77" s="13" t="s">
        <v>64</v>
      </c>
      <c r="D77" s="13" t="s">
        <v>193</v>
      </c>
      <c r="E77" s="14" t="s">
        <v>66</v>
      </c>
      <c r="F77" s="180" t="s">
        <v>67</v>
      </c>
      <c r="G77" s="180" t="s">
        <v>68</v>
      </c>
      <c r="H77" s="15" t="s">
        <v>69</v>
      </c>
      <c r="I77" s="16" t="s">
        <v>70</v>
      </c>
      <c r="J77" s="37" t="s">
        <v>71</v>
      </c>
      <c r="K77" s="183" t="s">
        <v>424</v>
      </c>
      <c r="L77" s="22" t="s">
        <v>424</v>
      </c>
      <c r="M77" s="184" t="s">
        <v>425</v>
      </c>
      <c r="N77" s="185"/>
      <c r="O77" s="22" t="s">
        <v>79</v>
      </c>
      <c r="P77" s="22" t="s">
        <v>79</v>
      </c>
      <c r="Q77" s="35"/>
      <c r="R77" s="18" t="s">
        <v>444</v>
      </c>
      <c r="S77" s="19" t="s">
        <v>79</v>
      </c>
      <c r="T77" s="192">
        <v>1</v>
      </c>
      <c r="U77" s="186" t="s">
        <v>445</v>
      </c>
      <c r="V77" s="24">
        <f>Tabla2[[#This Row],[Avance Acumulado númerico o Porcentaje de la Actividad]]/Tabla2[[#This Row],[META 2023 DE LA ACTIVIDAD (NÚMERO)]]</f>
        <v>0.4</v>
      </c>
      <c r="W77" s="187">
        <v>0.1</v>
      </c>
      <c r="X77" s="188">
        <v>44958</v>
      </c>
      <c r="Y77" s="188">
        <v>45291</v>
      </c>
      <c r="Z77"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0.4</v>
      </c>
      <c r="AA77" s="13" t="s">
        <v>446</v>
      </c>
      <c r="AB77" s="29">
        <v>0</v>
      </c>
      <c r="AC77" s="29"/>
      <c r="AD77" s="30" t="s">
        <v>447</v>
      </c>
      <c r="AE77" s="193">
        <v>0</v>
      </c>
      <c r="AF77" s="194" t="s">
        <v>448</v>
      </c>
      <c r="AG77" s="31" t="s">
        <v>449</v>
      </c>
      <c r="AH77" s="195">
        <v>0.4</v>
      </c>
      <c r="AI77" s="196" t="s">
        <v>450</v>
      </c>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row>
    <row r="78" spans="1:62" ht="225" x14ac:dyDescent="0.25">
      <c r="A78" s="12" t="s">
        <v>62</v>
      </c>
      <c r="B78" s="13" t="s">
        <v>63</v>
      </c>
      <c r="C78" s="13" t="s">
        <v>64</v>
      </c>
      <c r="D78" s="13" t="s">
        <v>193</v>
      </c>
      <c r="E78" s="14" t="s">
        <v>66</v>
      </c>
      <c r="F78" s="180" t="s">
        <v>67</v>
      </c>
      <c r="G78" s="180" t="s">
        <v>68</v>
      </c>
      <c r="H78" s="15" t="s">
        <v>69</v>
      </c>
      <c r="I78" s="16" t="s">
        <v>70</v>
      </c>
      <c r="J78" s="37" t="s">
        <v>71</v>
      </c>
      <c r="K78" s="183" t="s">
        <v>424</v>
      </c>
      <c r="L78" s="22" t="s">
        <v>424</v>
      </c>
      <c r="M78" s="184" t="s">
        <v>425</v>
      </c>
      <c r="N78" s="185"/>
      <c r="O78" s="22" t="s">
        <v>79</v>
      </c>
      <c r="P78" s="22" t="s">
        <v>79</v>
      </c>
      <c r="Q78" s="35"/>
      <c r="R78" s="18" t="s">
        <v>451</v>
      </c>
      <c r="S78" s="19" t="s">
        <v>79</v>
      </c>
      <c r="T78" s="18">
        <v>1</v>
      </c>
      <c r="U78" s="186" t="s">
        <v>452</v>
      </c>
      <c r="V78" s="24">
        <f>Tabla2[[#This Row],[Avance Acumulado númerico o Porcentaje de la Actividad]]/Tabla2[[#This Row],[META 2023 DE LA ACTIVIDAD (NÚMERO)]]</f>
        <v>0</v>
      </c>
      <c r="W78" s="187">
        <v>0.1</v>
      </c>
      <c r="X78" s="188">
        <v>44986</v>
      </c>
      <c r="Y78" s="188">
        <v>45107</v>
      </c>
      <c r="Z7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78" s="13" t="s">
        <v>453</v>
      </c>
      <c r="AB78" s="29">
        <v>0</v>
      </c>
      <c r="AC78" s="197" t="s">
        <v>454</v>
      </c>
      <c r="AD78" s="30" t="s">
        <v>455</v>
      </c>
      <c r="AE78" s="30">
        <v>0</v>
      </c>
      <c r="AF78" s="30" t="s">
        <v>456</v>
      </c>
      <c r="AG78" s="31" t="s">
        <v>457</v>
      </c>
      <c r="AH78" s="31">
        <v>0</v>
      </c>
      <c r="AI78" s="31" t="s">
        <v>347</v>
      </c>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row>
    <row r="79" spans="1:62" ht="225" x14ac:dyDescent="0.25">
      <c r="A79" s="12" t="s">
        <v>62</v>
      </c>
      <c r="B79" s="13" t="s">
        <v>63</v>
      </c>
      <c r="C79" s="13" t="s">
        <v>64</v>
      </c>
      <c r="D79" s="13" t="s">
        <v>193</v>
      </c>
      <c r="E79" s="14" t="s">
        <v>66</v>
      </c>
      <c r="F79" s="180" t="s">
        <v>67</v>
      </c>
      <c r="G79" s="180" t="s">
        <v>68</v>
      </c>
      <c r="H79" s="15" t="s">
        <v>69</v>
      </c>
      <c r="I79" s="16" t="s">
        <v>70</v>
      </c>
      <c r="J79" s="37" t="s">
        <v>71</v>
      </c>
      <c r="K79" s="183" t="s">
        <v>424</v>
      </c>
      <c r="L79" s="22" t="s">
        <v>424</v>
      </c>
      <c r="M79" s="184" t="s">
        <v>425</v>
      </c>
      <c r="N79" s="185"/>
      <c r="O79" s="22" t="s">
        <v>79</v>
      </c>
      <c r="P79" s="22" t="s">
        <v>79</v>
      </c>
      <c r="Q79" s="35"/>
      <c r="R79" s="18" t="s">
        <v>458</v>
      </c>
      <c r="S79" s="19" t="s">
        <v>79</v>
      </c>
      <c r="T79" s="18">
        <v>2000</v>
      </c>
      <c r="U79" s="186" t="s">
        <v>459</v>
      </c>
      <c r="V79" s="24">
        <f>Tabla2[[#This Row],[Avance Acumulado númerico o Porcentaje de la Actividad]]/Tabla2[[#This Row],[META 2023 DE LA ACTIVIDAD (NÚMERO)]]</f>
        <v>0</v>
      </c>
      <c r="W79" s="187">
        <v>0.05</v>
      </c>
      <c r="X79" s="188">
        <v>44927</v>
      </c>
      <c r="Y79" s="188">
        <v>45291</v>
      </c>
      <c r="Z7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79" s="13">
        <v>0</v>
      </c>
      <c r="AB79" s="29">
        <v>0</v>
      </c>
      <c r="AC79" s="29"/>
      <c r="AD79" s="30" t="s">
        <v>460</v>
      </c>
      <c r="AE79" s="30">
        <v>0</v>
      </c>
      <c r="AF79" s="30" t="s">
        <v>79</v>
      </c>
      <c r="AG79" s="31" t="s">
        <v>461</v>
      </c>
      <c r="AH79" s="31">
        <v>0</v>
      </c>
      <c r="AI79" s="31" t="s">
        <v>79</v>
      </c>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row>
    <row r="80" spans="1:62" ht="225" x14ac:dyDescent="0.25">
      <c r="A80" s="12" t="s">
        <v>62</v>
      </c>
      <c r="B80" s="13" t="s">
        <v>63</v>
      </c>
      <c r="C80" s="13" t="s">
        <v>64</v>
      </c>
      <c r="D80" s="13" t="s">
        <v>193</v>
      </c>
      <c r="E80" s="14" t="s">
        <v>66</v>
      </c>
      <c r="F80" s="180" t="s">
        <v>67</v>
      </c>
      <c r="G80" s="180" t="s">
        <v>68</v>
      </c>
      <c r="H80" s="15" t="s">
        <v>69</v>
      </c>
      <c r="I80" s="16" t="s">
        <v>70</v>
      </c>
      <c r="J80" s="37" t="s">
        <v>71</v>
      </c>
      <c r="K80" s="183" t="s">
        <v>424</v>
      </c>
      <c r="L80" s="22" t="s">
        <v>424</v>
      </c>
      <c r="M80" s="184" t="s">
        <v>425</v>
      </c>
      <c r="N80" s="185"/>
      <c r="O80" s="22" t="s">
        <v>79</v>
      </c>
      <c r="P80" s="22" t="s">
        <v>79</v>
      </c>
      <c r="Q80" s="35"/>
      <c r="R80" s="18" t="s">
        <v>462</v>
      </c>
      <c r="S80" s="19" t="s">
        <v>79</v>
      </c>
      <c r="T80" s="18">
        <v>1</v>
      </c>
      <c r="U80" s="186" t="s">
        <v>463</v>
      </c>
      <c r="V80" s="24">
        <f>Tabla2[[#This Row],[Avance Acumulado númerico o Porcentaje de la Actividad]]/Tabla2[[#This Row],[META 2023 DE LA ACTIVIDAD (NÚMERO)]]</f>
        <v>0</v>
      </c>
      <c r="W80" s="187">
        <v>0.05</v>
      </c>
      <c r="X80" s="188">
        <v>44986</v>
      </c>
      <c r="Y80" s="188">
        <v>45107</v>
      </c>
      <c r="Z8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80" s="13" t="s">
        <v>464</v>
      </c>
      <c r="AB80" s="29">
        <v>0</v>
      </c>
      <c r="AC80" s="29"/>
      <c r="AD80" s="30" t="s">
        <v>465</v>
      </c>
      <c r="AE80" s="30">
        <v>0</v>
      </c>
      <c r="AF80" s="30" t="s">
        <v>79</v>
      </c>
      <c r="AG80" s="31" t="s">
        <v>347</v>
      </c>
      <c r="AH80" s="31">
        <v>0</v>
      </c>
      <c r="AI80" s="31" t="s">
        <v>79</v>
      </c>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row>
    <row r="81" spans="1:62" ht="225" x14ac:dyDescent="0.25">
      <c r="A81" s="12" t="s">
        <v>62</v>
      </c>
      <c r="B81" s="13" t="s">
        <v>63</v>
      </c>
      <c r="C81" s="13" t="s">
        <v>64</v>
      </c>
      <c r="D81" s="13" t="s">
        <v>193</v>
      </c>
      <c r="E81" s="14" t="s">
        <v>66</v>
      </c>
      <c r="F81" s="180" t="s">
        <v>67</v>
      </c>
      <c r="G81" s="180" t="s">
        <v>68</v>
      </c>
      <c r="H81" s="15" t="s">
        <v>69</v>
      </c>
      <c r="I81" s="16" t="s">
        <v>70</v>
      </c>
      <c r="J81" s="37" t="s">
        <v>71</v>
      </c>
      <c r="K81" s="183" t="s">
        <v>424</v>
      </c>
      <c r="L81" s="22" t="s">
        <v>424</v>
      </c>
      <c r="M81" s="184" t="s">
        <v>425</v>
      </c>
      <c r="N81" s="185"/>
      <c r="O81" s="22" t="s">
        <v>79</v>
      </c>
      <c r="P81" s="22" t="s">
        <v>79</v>
      </c>
      <c r="Q81" s="35"/>
      <c r="R81" s="183" t="s">
        <v>466</v>
      </c>
      <c r="S81" s="19" t="s">
        <v>79</v>
      </c>
      <c r="T81" s="18">
        <v>4</v>
      </c>
      <c r="U81" s="186" t="s">
        <v>467</v>
      </c>
      <c r="V81" s="24">
        <f>Tabla2[[#This Row],[Avance Acumulado númerico o Porcentaje de la Actividad]]/Tabla2[[#This Row],[META 2023 DE LA ACTIVIDAD (NÚMERO)]]</f>
        <v>0</v>
      </c>
      <c r="W81" s="187">
        <v>0.05</v>
      </c>
      <c r="X81" s="188">
        <v>44986</v>
      </c>
      <c r="Y81" s="188">
        <v>45291</v>
      </c>
      <c r="Z8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81" s="13" t="s">
        <v>468</v>
      </c>
      <c r="AB81" s="29">
        <v>0</v>
      </c>
      <c r="AC81" s="29"/>
      <c r="AD81" s="30" t="s">
        <v>469</v>
      </c>
      <c r="AE81" s="30">
        <v>0</v>
      </c>
      <c r="AF81" s="30" t="s">
        <v>79</v>
      </c>
      <c r="AG81" s="31" t="s">
        <v>470</v>
      </c>
      <c r="AH81" s="31">
        <v>0</v>
      </c>
      <c r="AI81" s="31" t="s">
        <v>471</v>
      </c>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row>
    <row r="82" spans="1:62" ht="225" x14ac:dyDescent="0.25">
      <c r="A82" s="12" t="s">
        <v>62</v>
      </c>
      <c r="B82" s="13" t="s">
        <v>63</v>
      </c>
      <c r="C82" s="13" t="s">
        <v>64</v>
      </c>
      <c r="D82" s="13" t="s">
        <v>193</v>
      </c>
      <c r="E82" s="14" t="s">
        <v>66</v>
      </c>
      <c r="F82" s="180" t="s">
        <v>67</v>
      </c>
      <c r="G82" s="180" t="s">
        <v>68</v>
      </c>
      <c r="H82" s="15" t="s">
        <v>69</v>
      </c>
      <c r="I82" s="16" t="s">
        <v>70</v>
      </c>
      <c r="J82" s="37" t="s">
        <v>71</v>
      </c>
      <c r="K82" s="183" t="s">
        <v>424</v>
      </c>
      <c r="L82" s="22" t="s">
        <v>424</v>
      </c>
      <c r="M82" s="184" t="s">
        <v>425</v>
      </c>
      <c r="N82" s="185"/>
      <c r="O82" s="22" t="s">
        <v>79</v>
      </c>
      <c r="P82" s="22" t="s">
        <v>79</v>
      </c>
      <c r="Q82" s="35"/>
      <c r="R82" s="18" t="s">
        <v>472</v>
      </c>
      <c r="S82" s="19" t="s">
        <v>79</v>
      </c>
      <c r="T82" s="18">
        <v>10</v>
      </c>
      <c r="U82" s="186" t="s">
        <v>473</v>
      </c>
      <c r="V82" s="24">
        <f>Tabla2[[#This Row],[Avance Acumulado númerico o Porcentaje de la Actividad]]/Tabla2[[#This Row],[META 2023 DE LA ACTIVIDAD (NÚMERO)]]</f>
        <v>0.2</v>
      </c>
      <c r="W82" s="187">
        <v>0.1</v>
      </c>
      <c r="X82" s="188">
        <v>44958</v>
      </c>
      <c r="Y82" s="188">
        <v>45260</v>
      </c>
      <c r="Z8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82" s="13" t="s">
        <v>474</v>
      </c>
      <c r="AB82" s="29">
        <v>0</v>
      </c>
      <c r="AC82" s="29"/>
      <c r="AD82" s="30" t="s">
        <v>475</v>
      </c>
      <c r="AE82" s="30">
        <v>0</v>
      </c>
      <c r="AF82" s="30" t="s">
        <v>79</v>
      </c>
      <c r="AG82" s="31" t="s">
        <v>476</v>
      </c>
      <c r="AH82" s="31">
        <v>2</v>
      </c>
      <c r="AI82" s="198" t="s">
        <v>477</v>
      </c>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row>
    <row r="83" spans="1:62" ht="165" x14ac:dyDescent="0.25">
      <c r="A83" s="62" t="s">
        <v>312</v>
      </c>
      <c r="B83" s="13" t="s">
        <v>313</v>
      </c>
      <c r="C83" s="13" t="s">
        <v>314</v>
      </c>
      <c r="D83" s="13" t="s">
        <v>315</v>
      </c>
      <c r="E83" s="14" t="s">
        <v>478</v>
      </c>
      <c r="F83" s="13" t="s">
        <v>317</v>
      </c>
      <c r="G83" s="13" t="s">
        <v>318</v>
      </c>
      <c r="H83" s="16" t="s">
        <v>319</v>
      </c>
      <c r="I83" s="122" t="s">
        <v>320</v>
      </c>
      <c r="J83" s="123" t="s">
        <v>321</v>
      </c>
      <c r="K83" s="29" t="s">
        <v>424</v>
      </c>
      <c r="L83" s="29" t="s">
        <v>424</v>
      </c>
      <c r="M83" s="13" t="s">
        <v>322</v>
      </c>
      <c r="N83" s="125"/>
      <c r="O83" s="29" t="s">
        <v>79</v>
      </c>
      <c r="P83" s="29" t="s">
        <v>79</v>
      </c>
      <c r="Q83" s="128"/>
      <c r="R83" s="13" t="s">
        <v>479</v>
      </c>
      <c r="S83" s="13" t="s">
        <v>79</v>
      </c>
      <c r="T83" s="13">
        <v>1</v>
      </c>
      <c r="U83" s="13" t="s">
        <v>480</v>
      </c>
      <c r="V83" s="24">
        <f>Tabla2[[#This Row],[Avance Acumulado númerico o Porcentaje de la Actividad]]/Tabla2[[#This Row],[META 2023 DE LA ACTIVIDAD (NÚMERO)]]</f>
        <v>0</v>
      </c>
      <c r="W83" s="199">
        <v>0.01</v>
      </c>
      <c r="X83" s="161">
        <v>45078</v>
      </c>
      <c r="Y83" s="162">
        <v>45169</v>
      </c>
      <c r="Z8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83" s="13">
        <v>0</v>
      </c>
      <c r="AB83" s="29">
        <v>0</v>
      </c>
      <c r="AC83" s="29"/>
      <c r="AD83" s="30" t="s">
        <v>481</v>
      </c>
      <c r="AE83" s="30">
        <v>0</v>
      </c>
      <c r="AF83" s="30" t="s">
        <v>79</v>
      </c>
      <c r="AG83" s="31" t="s">
        <v>481</v>
      </c>
      <c r="AH83" s="31">
        <v>0</v>
      </c>
      <c r="AI83" s="31" t="s">
        <v>79</v>
      </c>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row>
    <row r="84" spans="1:62" ht="136.5" customHeight="1" x14ac:dyDescent="0.25">
      <c r="A84" s="62" t="s">
        <v>312</v>
      </c>
      <c r="B84" s="13" t="s">
        <v>313</v>
      </c>
      <c r="C84" s="13" t="s">
        <v>314</v>
      </c>
      <c r="D84" s="13" t="s">
        <v>315</v>
      </c>
      <c r="E84" s="14" t="s">
        <v>316</v>
      </c>
      <c r="F84" s="13" t="s">
        <v>317</v>
      </c>
      <c r="G84" s="13" t="s">
        <v>318</v>
      </c>
      <c r="H84" s="16" t="s">
        <v>319</v>
      </c>
      <c r="I84" s="122" t="s">
        <v>320</v>
      </c>
      <c r="J84" s="123" t="s">
        <v>321</v>
      </c>
      <c r="K84" s="180" t="s">
        <v>424</v>
      </c>
      <c r="L84" s="180" t="s">
        <v>424</v>
      </c>
      <c r="M84" s="13" t="s">
        <v>322</v>
      </c>
      <c r="N84" s="125"/>
      <c r="O84" s="157">
        <f>Tabla2[[#This Row],[Meta Plan Estratégico 2023]]*4</f>
        <v>1.3599999999999999E-2</v>
      </c>
      <c r="P84" s="127">
        <v>3.3999999999999998E-3</v>
      </c>
      <c r="Q84" s="128">
        <f>Tabla2[[#This Row],[Meta Plan Estratégico 2023]]*Tabla2[[#This Row],[Avance Porcentual Acumulado (Indicador)
Actividad]]</f>
        <v>0</v>
      </c>
      <c r="R84" s="129" t="s">
        <v>323</v>
      </c>
      <c r="S84" s="130" t="s">
        <v>79</v>
      </c>
      <c r="T84" s="37">
        <v>4</v>
      </c>
      <c r="U84" s="37" t="s">
        <v>324</v>
      </c>
      <c r="V84" s="24">
        <f>Tabla2[[#This Row],[Avance Acumulado númerico o Porcentaje de la Actividad]]/Tabla2[[#This Row],[META 2023 DE LA ACTIVIDAD (NÚMERO)]]</f>
        <v>0</v>
      </c>
      <c r="W84" s="105">
        <v>2.29E-2</v>
      </c>
      <c r="X84" s="130">
        <v>44958</v>
      </c>
      <c r="Y84" s="131">
        <v>45291</v>
      </c>
      <c r="Z8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84" s="13">
        <v>0</v>
      </c>
      <c r="AB84" s="29">
        <v>0</v>
      </c>
      <c r="AC84" s="29"/>
      <c r="AD84" s="30" t="s">
        <v>482</v>
      </c>
      <c r="AE84" s="30">
        <v>0</v>
      </c>
      <c r="AF84" s="30" t="s">
        <v>79</v>
      </c>
      <c r="AG84" s="31" t="s">
        <v>482</v>
      </c>
      <c r="AH84" s="31">
        <v>0</v>
      </c>
      <c r="AI84" s="31" t="s">
        <v>79</v>
      </c>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row>
    <row r="85" spans="1:62" ht="102" customHeight="1" x14ac:dyDescent="0.25">
      <c r="A85" s="12" t="s">
        <v>62</v>
      </c>
      <c r="B85" s="13" t="s">
        <v>63</v>
      </c>
      <c r="C85" s="13" t="s">
        <v>82</v>
      </c>
      <c r="D85" s="13" t="s">
        <v>260</v>
      </c>
      <c r="E85" s="14" t="s">
        <v>66</v>
      </c>
      <c r="F85" s="13" t="s">
        <v>67</v>
      </c>
      <c r="G85" s="13" t="s">
        <v>142</v>
      </c>
      <c r="H85" s="15" t="s">
        <v>69</v>
      </c>
      <c r="I85" s="51" t="s">
        <v>143</v>
      </c>
      <c r="J85" s="12" t="s">
        <v>144</v>
      </c>
      <c r="K85" s="200" t="s">
        <v>305</v>
      </c>
      <c r="L85" s="200" t="s">
        <v>305</v>
      </c>
      <c r="M85" s="200" t="s">
        <v>483</v>
      </c>
      <c r="N85" s="201">
        <v>152181054</v>
      </c>
      <c r="O85" s="202">
        <v>4000</v>
      </c>
      <c r="P85" s="202">
        <v>1000</v>
      </c>
      <c r="Q85" s="203">
        <f>Z88/Tabla2[[#This Row],[Meta Plan Estratégico 2023]]</f>
        <v>0.128</v>
      </c>
      <c r="R85" s="200" t="s">
        <v>484</v>
      </c>
      <c r="S85" s="200" t="s">
        <v>79</v>
      </c>
      <c r="T85" s="200">
        <v>1</v>
      </c>
      <c r="U85" s="204" t="s">
        <v>485</v>
      </c>
      <c r="V85" s="24">
        <f>Tabla2[[#This Row],[Avance Acumulado númerico o Porcentaje de la Actividad]]/Tabla2[[#This Row],[META 2023 DE LA ACTIVIDAD (NÚMERO)]]</f>
        <v>1</v>
      </c>
      <c r="W85" s="205">
        <v>0.05</v>
      </c>
      <c r="X85" s="206">
        <v>44927</v>
      </c>
      <c r="Y85" s="206">
        <v>44957</v>
      </c>
      <c r="Z8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85" s="29" t="s">
        <v>486</v>
      </c>
      <c r="AB85" s="29">
        <v>1</v>
      </c>
      <c r="AC85" s="13" t="s">
        <v>487</v>
      </c>
      <c r="AD85" s="30" t="s">
        <v>346</v>
      </c>
      <c r="AE85" s="30">
        <v>0</v>
      </c>
      <c r="AF85" s="30" t="s">
        <v>79</v>
      </c>
      <c r="AG85" s="31" t="s">
        <v>346</v>
      </c>
      <c r="AH85" s="31">
        <v>0</v>
      </c>
      <c r="AI85" s="31" t="s">
        <v>79</v>
      </c>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row>
    <row r="86" spans="1:62" ht="111" customHeight="1" x14ac:dyDescent="0.25">
      <c r="A86" s="12" t="s">
        <v>62</v>
      </c>
      <c r="B86" s="13" t="s">
        <v>63</v>
      </c>
      <c r="C86" s="13" t="s">
        <v>82</v>
      </c>
      <c r="D86" s="13" t="s">
        <v>260</v>
      </c>
      <c r="E86" s="14" t="s">
        <v>66</v>
      </c>
      <c r="F86" s="13" t="s">
        <v>67</v>
      </c>
      <c r="G86" s="13" t="s">
        <v>142</v>
      </c>
      <c r="H86" s="15" t="s">
        <v>69</v>
      </c>
      <c r="I86" s="51" t="s">
        <v>143</v>
      </c>
      <c r="J86" s="12" t="s">
        <v>144</v>
      </c>
      <c r="K86" s="200" t="s">
        <v>305</v>
      </c>
      <c r="L86" s="200" t="s">
        <v>305</v>
      </c>
      <c r="M86" s="200" t="s">
        <v>483</v>
      </c>
      <c r="N86" s="201"/>
      <c r="O86" s="202" t="s">
        <v>79</v>
      </c>
      <c r="P86" s="202" t="s">
        <v>79</v>
      </c>
      <c r="Q86" s="203"/>
      <c r="R86" s="200" t="s">
        <v>488</v>
      </c>
      <c r="S86" s="200" t="s">
        <v>79</v>
      </c>
      <c r="T86" s="200">
        <v>12</v>
      </c>
      <c r="U86" s="204" t="s">
        <v>489</v>
      </c>
      <c r="V86" s="24">
        <f>Tabla2[[#This Row],[Avance Acumulado númerico o Porcentaje de la Actividad]]/Tabla2[[#This Row],[META 2023 DE LA ACTIVIDAD (NÚMERO)]]</f>
        <v>0.16666666666666666</v>
      </c>
      <c r="W86" s="205">
        <v>0.05</v>
      </c>
      <c r="X86" s="206">
        <v>44958</v>
      </c>
      <c r="Y86" s="206">
        <v>45291</v>
      </c>
      <c r="Z8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2</v>
      </c>
      <c r="AA86" s="29">
        <v>0</v>
      </c>
      <c r="AB86" s="29">
        <v>0</v>
      </c>
      <c r="AC86" s="29"/>
      <c r="AD86" s="30"/>
      <c r="AE86" s="30">
        <v>1</v>
      </c>
      <c r="AF86" s="30" t="s">
        <v>490</v>
      </c>
      <c r="AG86" s="106"/>
      <c r="AH86" s="31">
        <v>1</v>
      </c>
      <c r="AI86" s="198" t="s">
        <v>491</v>
      </c>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row>
    <row r="87" spans="1:62" ht="225" x14ac:dyDescent="0.25">
      <c r="A87" s="12" t="s">
        <v>62</v>
      </c>
      <c r="B87" s="13" t="s">
        <v>63</v>
      </c>
      <c r="C87" s="13" t="s">
        <v>82</v>
      </c>
      <c r="D87" s="13" t="s">
        <v>260</v>
      </c>
      <c r="E87" s="14" t="s">
        <v>66</v>
      </c>
      <c r="F87" s="13" t="s">
        <v>67</v>
      </c>
      <c r="G87" s="13" t="s">
        <v>142</v>
      </c>
      <c r="H87" s="15" t="s">
        <v>69</v>
      </c>
      <c r="I87" s="51" t="s">
        <v>143</v>
      </c>
      <c r="J87" s="12" t="s">
        <v>144</v>
      </c>
      <c r="K87" s="200" t="s">
        <v>305</v>
      </c>
      <c r="L87" s="200" t="s">
        <v>305</v>
      </c>
      <c r="M87" s="200" t="s">
        <v>483</v>
      </c>
      <c r="N87" s="201"/>
      <c r="O87" s="202" t="s">
        <v>79</v>
      </c>
      <c r="P87" s="202" t="s">
        <v>79</v>
      </c>
      <c r="Q87" s="203"/>
      <c r="R87" s="200" t="s">
        <v>492</v>
      </c>
      <c r="S87" s="200" t="s">
        <v>79</v>
      </c>
      <c r="T87" s="200">
        <v>1000</v>
      </c>
      <c r="U87" s="204" t="s">
        <v>493</v>
      </c>
      <c r="V87" s="24">
        <f>Tabla2[[#This Row],[Avance Acumulado númerico o Porcentaje de la Actividad]]/Tabla2[[#This Row],[META 2023 DE LA ACTIVIDAD (NÚMERO)]]</f>
        <v>0.16200000000000001</v>
      </c>
      <c r="W87" s="205">
        <v>0.05</v>
      </c>
      <c r="X87" s="206">
        <v>44958</v>
      </c>
      <c r="Y87" s="206">
        <v>45291</v>
      </c>
      <c r="Z8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162</v>
      </c>
      <c r="AA87" s="13" t="s">
        <v>494</v>
      </c>
      <c r="AB87" s="29">
        <v>0</v>
      </c>
      <c r="AC87" s="29" t="s">
        <v>79</v>
      </c>
      <c r="AD87" s="30" t="s">
        <v>495</v>
      </c>
      <c r="AE87" s="30">
        <v>71</v>
      </c>
      <c r="AF87" s="30" t="s">
        <v>496</v>
      </c>
      <c r="AG87" s="31" t="s">
        <v>495</v>
      </c>
      <c r="AH87" s="31">
        <v>91</v>
      </c>
      <c r="AI87" s="31" t="s">
        <v>497</v>
      </c>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row>
    <row r="88" spans="1:62" ht="225" x14ac:dyDescent="0.25">
      <c r="A88" s="12" t="s">
        <v>62</v>
      </c>
      <c r="B88" s="13" t="s">
        <v>63</v>
      </c>
      <c r="C88" s="13" t="s">
        <v>82</v>
      </c>
      <c r="D88" s="13" t="s">
        <v>260</v>
      </c>
      <c r="E88" s="14" t="s">
        <v>66</v>
      </c>
      <c r="F88" s="13" t="s">
        <v>67</v>
      </c>
      <c r="G88" s="13" t="s">
        <v>142</v>
      </c>
      <c r="H88" s="15" t="s">
        <v>69</v>
      </c>
      <c r="I88" s="51" t="s">
        <v>143</v>
      </c>
      <c r="J88" s="12" t="s">
        <v>144</v>
      </c>
      <c r="K88" s="200" t="s">
        <v>305</v>
      </c>
      <c r="L88" s="200" t="s">
        <v>305</v>
      </c>
      <c r="M88" s="200" t="s">
        <v>483</v>
      </c>
      <c r="N88" s="201"/>
      <c r="O88" s="202" t="s">
        <v>79</v>
      </c>
      <c r="P88" s="202" t="s">
        <v>79</v>
      </c>
      <c r="Q88" s="203"/>
      <c r="R88" s="200" t="s">
        <v>498</v>
      </c>
      <c r="S88" s="200">
        <v>4000</v>
      </c>
      <c r="T88" s="38">
        <v>1000</v>
      </c>
      <c r="U88" s="207" t="s">
        <v>499</v>
      </c>
      <c r="V88" s="24">
        <f>Tabla2[[#This Row],[Avance Acumulado númerico o Porcentaje de la Actividad]]/Tabla2[[#This Row],[META 2023 DE LA ACTIVIDAD (NÚMERO)]]</f>
        <v>0.128</v>
      </c>
      <c r="W88" s="208">
        <v>0.6</v>
      </c>
      <c r="X88" s="206">
        <v>44958</v>
      </c>
      <c r="Y88" s="206">
        <v>45291</v>
      </c>
      <c r="Z8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128</v>
      </c>
      <c r="AA88" s="13" t="s">
        <v>494</v>
      </c>
      <c r="AB88" s="29">
        <v>0</v>
      </c>
      <c r="AC88" s="29" t="s">
        <v>79</v>
      </c>
      <c r="AD88" s="30" t="s">
        <v>500</v>
      </c>
      <c r="AE88" s="30">
        <v>71</v>
      </c>
      <c r="AF88" s="30" t="s">
        <v>497</v>
      </c>
      <c r="AG88" s="31" t="s">
        <v>500</v>
      </c>
      <c r="AH88" s="31">
        <v>57</v>
      </c>
      <c r="AI88" s="31" t="s">
        <v>497</v>
      </c>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row>
    <row r="89" spans="1:62" ht="225" x14ac:dyDescent="0.25">
      <c r="A89" s="12" t="s">
        <v>62</v>
      </c>
      <c r="B89" s="13" t="s">
        <v>63</v>
      </c>
      <c r="C89" s="13" t="s">
        <v>82</v>
      </c>
      <c r="D89" s="13" t="s">
        <v>260</v>
      </c>
      <c r="E89" s="14" t="s">
        <v>66</v>
      </c>
      <c r="F89" s="13" t="s">
        <v>67</v>
      </c>
      <c r="G89" s="13" t="s">
        <v>142</v>
      </c>
      <c r="H89" s="15" t="s">
        <v>69</v>
      </c>
      <c r="I89" s="51" t="s">
        <v>143</v>
      </c>
      <c r="J89" s="12" t="s">
        <v>144</v>
      </c>
      <c r="K89" s="200" t="s">
        <v>305</v>
      </c>
      <c r="L89" s="200" t="s">
        <v>305</v>
      </c>
      <c r="M89" s="200" t="s">
        <v>483</v>
      </c>
      <c r="N89" s="201"/>
      <c r="O89" s="202" t="s">
        <v>79</v>
      </c>
      <c r="P89" s="202" t="s">
        <v>79</v>
      </c>
      <c r="Q89" s="203"/>
      <c r="R89" s="200" t="s">
        <v>501</v>
      </c>
      <c r="S89" s="200" t="s">
        <v>79</v>
      </c>
      <c r="T89" s="200">
        <f>35*11</f>
        <v>385</v>
      </c>
      <c r="U89" s="204" t="s">
        <v>502</v>
      </c>
      <c r="V89" s="24">
        <f>Tabla2[[#This Row],[Avance Acumulado númerico o Porcentaje de la Actividad]]/Tabla2[[#This Row],[META 2023 DE LA ACTIVIDAD (NÚMERO)]]</f>
        <v>0.11428571428571428</v>
      </c>
      <c r="W89" s="205">
        <v>0.05</v>
      </c>
      <c r="X89" s="206">
        <v>44958</v>
      </c>
      <c r="Y89" s="206">
        <v>45291</v>
      </c>
      <c r="Z8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44</v>
      </c>
      <c r="AA89" s="29" t="s">
        <v>79</v>
      </c>
      <c r="AB89" s="29"/>
      <c r="AC89" s="29"/>
      <c r="AD89" s="30" t="s">
        <v>503</v>
      </c>
      <c r="AE89" s="30">
        <v>20</v>
      </c>
      <c r="AF89" s="30" t="s">
        <v>504</v>
      </c>
      <c r="AG89" s="31" t="s">
        <v>505</v>
      </c>
      <c r="AH89" s="31">
        <v>24</v>
      </c>
      <c r="AI89" s="31" t="s">
        <v>506</v>
      </c>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row>
    <row r="90" spans="1:62" ht="225" x14ac:dyDescent="0.25">
      <c r="A90" s="12" t="s">
        <v>62</v>
      </c>
      <c r="B90" s="13" t="s">
        <v>63</v>
      </c>
      <c r="C90" s="13" t="s">
        <v>82</v>
      </c>
      <c r="D90" s="13" t="s">
        <v>260</v>
      </c>
      <c r="E90" s="14" t="s">
        <v>66</v>
      </c>
      <c r="F90" s="13" t="s">
        <v>67</v>
      </c>
      <c r="G90" s="13" t="s">
        <v>142</v>
      </c>
      <c r="H90" s="15" t="s">
        <v>69</v>
      </c>
      <c r="I90" s="51" t="s">
        <v>143</v>
      </c>
      <c r="J90" s="12" t="s">
        <v>144</v>
      </c>
      <c r="K90" s="200" t="s">
        <v>305</v>
      </c>
      <c r="L90" s="200" t="s">
        <v>305</v>
      </c>
      <c r="M90" s="200" t="s">
        <v>483</v>
      </c>
      <c r="N90" s="201"/>
      <c r="O90" s="202" t="s">
        <v>79</v>
      </c>
      <c r="P90" s="202" t="s">
        <v>79</v>
      </c>
      <c r="Q90" s="203"/>
      <c r="R90" s="200" t="s">
        <v>507</v>
      </c>
      <c r="S90" s="200" t="s">
        <v>79</v>
      </c>
      <c r="T90" s="200">
        <v>4</v>
      </c>
      <c r="U90" s="204" t="s">
        <v>508</v>
      </c>
      <c r="V90" s="24">
        <f>Tabla2[[#This Row],[Avance Acumulado númerico o Porcentaje de la Actividad]]/Tabla2[[#This Row],[META 2023 DE LA ACTIVIDAD (NÚMERO)]]</f>
        <v>0</v>
      </c>
      <c r="W90" s="205">
        <v>0.05</v>
      </c>
      <c r="X90" s="206">
        <v>44986</v>
      </c>
      <c r="Y90" s="206">
        <v>45291</v>
      </c>
      <c r="Z9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0" s="29" t="s">
        <v>79</v>
      </c>
      <c r="AB90" s="29"/>
      <c r="AC90" s="29"/>
      <c r="AD90" s="30" t="s">
        <v>509</v>
      </c>
      <c r="AE90" s="30">
        <v>0</v>
      </c>
      <c r="AF90" s="30" t="s">
        <v>79</v>
      </c>
      <c r="AG90" s="31" t="s">
        <v>510</v>
      </c>
      <c r="AH90" s="31">
        <v>0</v>
      </c>
      <c r="AI90" s="31" t="s">
        <v>79</v>
      </c>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row>
    <row r="91" spans="1:62" ht="225" x14ac:dyDescent="0.25">
      <c r="A91" s="12" t="s">
        <v>62</v>
      </c>
      <c r="B91" s="13" t="s">
        <v>63</v>
      </c>
      <c r="C91" s="13" t="s">
        <v>82</v>
      </c>
      <c r="D91" s="13" t="s">
        <v>260</v>
      </c>
      <c r="E91" s="14" t="s">
        <v>66</v>
      </c>
      <c r="F91" s="13" t="s">
        <v>67</v>
      </c>
      <c r="G91" s="13" t="s">
        <v>142</v>
      </c>
      <c r="H91" s="15" t="s">
        <v>69</v>
      </c>
      <c r="I91" s="51" t="s">
        <v>143</v>
      </c>
      <c r="J91" s="12" t="s">
        <v>144</v>
      </c>
      <c r="K91" s="200" t="s">
        <v>305</v>
      </c>
      <c r="L91" s="200" t="s">
        <v>305</v>
      </c>
      <c r="M91" s="200" t="s">
        <v>483</v>
      </c>
      <c r="N91" s="201"/>
      <c r="O91" s="202" t="s">
        <v>79</v>
      </c>
      <c r="P91" s="202" t="s">
        <v>79</v>
      </c>
      <c r="Q91" s="203"/>
      <c r="R91" s="200" t="s">
        <v>511</v>
      </c>
      <c r="S91" s="200" t="s">
        <v>79</v>
      </c>
      <c r="T91" s="200">
        <v>2</v>
      </c>
      <c r="U91" s="204" t="s">
        <v>512</v>
      </c>
      <c r="V91" s="24">
        <f>Tabla2[[#This Row],[Avance Acumulado númerico o Porcentaje de la Actividad]]/Tabla2[[#This Row],[META 2023 DE LA ACTIVIDAD (NÚMERO)]]</f>
        <v>0</v>
      </c>
      <c r="W91" s="205">
        <v>0.05</v>
      </c>
      <c r="X91" s="206">
        <v>44958</v>
      </c>
      <c r="Y91" s="206">
        <v>45291</v>
      </c>
      <c r="Z9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1" s="29" t="s">
        <v>79</v>
      </c>
      <c r="AB91" s="29"/>
      <c r="AC91" s="29"/>
      <c r="AD91" s="30" t="s">
        <v>513</v>
      </c>
      <c r="AE91" s="30">
        <v>0</v>
      </c>
      <c r="AF91" s="30" t="s">
        <v>79</v>
      </c>
      <c r="AG91" s="31" t="s">
        <v>513</v>
      </c>
      <c r="AH91" s="31">
        <v>0</v>
      </c>
      <c r="AI91" s="31" t="s">
        <v>79</v>
      </c>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row>
    <row r="92" spans="1:62" ht="225" x14ac:dyDescent="0.25">
      <c r="A92" s="12" t="s">
        <v>62</v>
      </c>
      <c r="B92" s="13" t="s">
        <v>63</v>
      </c>
      <c r="C92" s="13" t="s">
        <v>82</v>
      </c>
      <c r="D92" s="13" t="s">
        <v>260</v>
      </c>
      <c r="E92" s="14" t="s">
        <v>66</v>
      </c>
      <c r="F92" s="13" t="s">
        <v>67</v>
      </c>
      <c r="G92" s="13" t="s">
        <v>142</v>
      </c>
      <c r="H92" s="15" t="s">
        <v>69</v>
      </c>
      <c r="I92" s="51" t="s">
        <v>143</v>
      </c>
      <c r="J92" s="12" t="s">
        <v>144</v>
      </c>
      <c r="K92" s="200" t="s">
        <v>305</v>
      </c>
      <c r="L92" s="200" t="s">
        <v>305</v>
      </c>
      <c r="M92" s="200" t="s">
        <v>483</v>
      </c>
      <c r="N92" s="201"/>
      <c r="O92" s="202" t="s">
        <v>79</v>
      </c>
      <c r="P92" s="202" t="s">
        <v>79</v>
      </c>
      <c r="Q92" s="203"/>
      <c r="R92" s="200" t="s">
        <v>514</v>
      </c>
      <c r="S92" s="200" t="s">
        <v>79</v>
      </c>
      <c r="T92" s="200">
        <v>22</v>
      </c>
      <c r="U92" s="204" t="s">
        <v>515</v>
      </c>
      <c r="V92" s="24">
        <f>Tabla2[[#This Row],[Avance Acumulado númerico o Porcentaje de la Actividad]]/Tabla2[[#This Row],[META 2023 DE LA ACTIVIDAD (NÚMERO)]]</f>
        <v>0</v>
      </c>
      <c r="W92" s="205">
        <v>0.05</v>
      </c>
      <c r="X92" s="206">
        <v>44927</v>
      </c>
      <c r="Y92" s="206">
        <v>45291</v>
      </c>
      <c r="Z9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2" s="29" t="s">
        <v>79</v>
      </c>
      <c r="AB92" s="29"/>
      <c r="AC92" s="29"/>
      <c r="AD92" s="30" t="s">
        <v>516</v>
      </c>
      <c r="AE92" s="30">
        <v>0</v>
      </c>
      <c r="AF92" s="30" t="s">
        <v>79</v>
      </c>
      <c r="AG92" s="31" t="s">
        <v>516</v>
      </c>
      <c r="AH92" s="31">
        <v>0</v>
      </c>
      <c r="AI92" s="31" t="s">
        <v>79</v>
      </c>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row>
    <row r="93" spans="1:62" ht="225" x14ac:dyDescent="0.25">
      <c r="A93" s="12" t="s">
        <v>62</v>
      </c>
      <c r="B93" s="13" t="s">
        <v>63</v>
      </c>
      <c r="C93" s="13" t="s">
        <v>82</v>
      </c>
      <c r="D93" s="13" t="s">
        <v>260</v>
      </c>
      <c r="E93" s="14" t="s">
        <v>66</v>
      </c>
      <c r="F93" s="13" t="s">
        <v>67</v>
      </c>
      <c r="G93" s="13" t="s">
        <v>142</v>
      </c>
      <c r="H93" s="15" t="s">
        <v>69</v>
      </c>
      <c r="I93" s="51" t="s">
        <v>143</v>
      </c>
      <c r="J93" s="12" t="s">
        <v>144</v>
      </c>
      <c r="K93" s="200" t="s">
        <v>305</v>
      </c>
      <c r="L93" s="200" t="s">
        <v>305</v>
      </c>
      <c r="M93" s="200" t="s">
        <v>483</v>
      </c>
      <c r="N93" s="201"/>
      <c r="O93" s="202" t="s">
        <v>79</v>
      </c>
      <c r="P93" s="202" t="s">
        <v>79</v>
      </c>
      <c r="Q93" s="203"/>
      <c r="R93" s="200" t="s">
        <v>517</v>
      </c>
      <c r="S93" s="200" t="s">
        <v>79</v>
      </c>
      <c r="T93" s="200">
        <v>1</v>
      </c>
      <c r="U93" s="204" t="s">
        <v>518</v>
      </c>
      <c r="V93" s="24">
        <f>Tabla2[[#This Row],[Avance Acumulado númerico o Porcentaje de la Actividad]]/Tabla2[[#This Row],[META 2023 DE LA ACTIVIDAD (NÚMERO)]]</f>
        <v>0</v>
      </c>
      <c r="W93" s="205">
        <v>0.05</v>
      </c>
      <c r="X93" s="206">
        <v>45078</v>
      </c>
      <c r="Y93" s="206">
        <v>45291</v>
      </c>
      <c r="Z9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3" s="29" t="s">
        <v>79</v>
      </c>
      <c r="AB93" s="29"/>
      <c r="AC93" s="29"/>
      <c r="AD93" s="30" t="s">
        <v>519</v>
      </c>
      <c r="AE93" s="30">
        <v>0</v>
      </c>
      <c r="AF93" s="30" t="s">
        <v>79</v>
      </c>
      <c r="AG93" s="31" t="s">
        <v>519</v>
      </c>
      <c r="AH93" s="31">
        <v>0</v>
      </c>
      <c r="AI93" s="31" t="s">
        <v>79</v>
      </c>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row>
    <row r="94" spans="1:62" ht="225" x14ac:dyDescent="0.25">
      <c r="A94" s="12" t="s">
        <v>62</v>
      </c>
      <c r="B94" s="13" t="s">
        <v>63</v>
      </c>
      <c r="C94" s="13" t="s">
        <v>82</v>
      </c>
      <c r="D94" s="13" t="s">
        <v>315</v>
      </c>
      <c r="E94" s="14" t="s">
        <v>66</v>
      </c>
      <c r="F94" s="13" t="s">
        <v>67</v>
      </c>
      <c r="G94" s="13" t="s">
        <v>142</v>
      </c>
      <c r="H94" s="15" t="s">
        <v>69</v>
      </c>
      <c r="I94" s="51" t="s">
        <v>143</v>
      </c>
      <c r="J94" s="12" t="s">
        <v>144</v>
      </c>
      <c r="K94" s="38" t="s">
        <v>305</v>
      </c>
      <c r="L94" s="38" t="s">
        <v>305</v>
      </c>
      <c r="M94" s="38" t="s">
        <v>520</v>
      </c>
      <c r="N94" s="209">
        <v>36499265</v>
      </c>
      <c r="O94" s="210">
        <v>600</v>
      </c>
      <c r="P94" s="210">
        <v>150</v>
      </c>
      <c r="Q94" s="211">
        <f>Z95/Tabla2[[#This Row],[Meta Plan Estratégico 2023]]</f>
        <v>0.22</v>
      </c>
      <c r="R94" s="38" t="s">
        <v>521</v>
      </c>
      <c r="S94" s="38" t="s">
        <v>79</v>
      </c>
      <c r="T94" s="38">
        <v>1</v>
      </c>
      <c r="U94" s="207" t="s">
        <v>522</v>
      </c>
      <c r="V94" s="24">
        <f>Tabla2[[#This Row],[Avance Acumulado númerico o Porcentaje de la Actividad]]/Tabla2[[#This Row],[META 2023 DE LA ACTIVIDAD (NÚMERO)]]</f>
        <v>1</v>
      </c>
      <c r="W94" s="208">
        <v>0.1</v>
      </c>
      <c r="X94" s="212">
        <v>44927</v>
      </c>
      <c r="Y94" s="212">
        <v>45291</v>
      </c>
      <c r="Z9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94" s="29" t="s">
        <v>79</v>
      </c>
      <c r="AB94" s="29"/>
      <c r="AC94" s="29"/>
      <c r="AD94" s="30" t="s">
        <v>523</v>
      </c>
      <c r="AE94" s="30">
        <v>0</v>
      </c>
      <c r="AF94" s="30" t="s">
        <v>524</v>
      </c>
      <c r="AG94" s="31" t="s">
        <v>523</v>
      </c>
      <c r="AH94" s="31">
        <v>1</v>
      </c>
      <c r="AI94" s="198" t="s">
        <v>525</v>
      </c>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row>
    <row r="95" spans="1:62" ht="225" x14ac:dyDescent="0.25">
      <c r="A95" s="12" t="s">
        <v>62</v>
      </c>
      <c r="B95" s="13" t="s">
        <v>63</v>
      </c>
      <c r="C95" s="13" t="s">
        <v>82</v>
      </c>
      <c r="D95" s="13" t="s">
        <v>315</v>
      </c>
      <c r="E95" s="14" t="s">
        <v>66</v>
      </c>
      <c r="F95" s="13" t="s">
        <v>67</v>
      </c>
      <c r="G95" s="13" t="s">
        <v>142</v>
      </c>
      <c r="H95" s="15" t="s">
        <v>69</v>
      </c>
      <c r="I95" s="51" t="s">
        <v>143</v>
      </c>
      <c r="J95" s="12" t="s">
        <v>144</v>
      </c>
      <c r="K95" s="38" t="s">
        <v>305</v>
      </c>
      <c r="L95" s="38" t="s">
        <v>305</v>
      </c>
      <c r="M95" s="38" t="s">
        <v>520</v>
      </c>
      <c r="N95" s="209"/>
      <c r="O95" s="210" t="s">
        <v>79</v>
      </c>
      <c r="P95" s="210" t="s">
        <v>79</v>
      </c>
      <c r="Q95" s="211"/>
      <c r="R95" s="38" t="s">
        <v>526</v>
      </c>
      <c r="S95" s="38">
        <v>600</v>
      </c>
      <c r="T95" s="213">
        <v>150</v>
      </c>
      <c r="U95" s="214" t="s">
        <v>527</v>
      </c>
      <c r="V95" s="24">
        <f>Tabla2[[#This Row],[Avance Acumulado númerico o Porcentaje de la Actividad]]/Tabla2[[#This Row],[META 2023 DE LA ACTIVIDAD (NÚMERO)]]</f>
        <v>0.22</v>
      </c>
      <c r="W95" s="215">
        <v>0.9</v>
      </c>
      <c r="X95" s="212">
        <v>44958</v>
      </c>
      <c r="Y95" s="212">
        <v>45291</v>
      </c>
      <c r="Z9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33</v>
      </c>
      <c r="AA95" s="13" t="s">
        <v>528</v>
      </c>
      <c r="AB95" s="29">
        <v>0</v>
      </c>
      <c r="AC95" s="29"/>
      <c r="AD95" s="30" t="s">
        <v>529</v>
      </c>
      <c r="AE95" s="30">
        <v>6</v>
      </c>
      <c r="AF95" s="30" t="s">
        <v>530</v>
      </c>
      <c r="AG95" s="31" t="s">
        <v>531</v>
      </c>
      <c r="AH95" s="31">
        <v>27</v>
      </c>
      <c r="AI95" s="31" t="s">
        <v>532</v>
      </c>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row>
    <row r="96" spans="1:62" ht="126" customHeight="1" x14ac:dyDescent="0.25">
      <c r="A96" s="62" t="s">
        <v>312</v>
      </c>
      <c r="B96" s="13" t="s">
        <v>313</v>
      </c>
      <c r="C96" s="13" t="s">
        <v>314</v>
      </c>
      <c r="D96" s="13" t="s">
        <v>315</v>
      </c>
      <c r="E96" s="14" t="s">
        <v>383</v>
      </c>
      <c r="F96" s="13" t="s">
        <v>317</v>
      </c>
      <c r="G96" s="13" t="s">
        <v>318</v>
      </c>
      <c r="H96" s="16" t="s">
        <v>319</v>
      </c>
      <c r="I96" s="122" t="s">
        <v>320</v>
      </c>
      <c r="J96" s="123" t="s">
        <v>321</v>
      </c>
      <c r="K96" s="31" t="s">
        <v>305</v>
      </c>
      <c r="L96" s="31" t="s">
        <v>305</v>
      </c>
      <c r="M96" s="31" t="s">
        <v>322</v>
      </c>
      <c r="N96" s="216">
        <v>45499750</v>
      </c>
      <c r="O96" s="157">
        <f>Tabla2[[#This Row],[Meta Plan Estratégico 2023]]*4</f>
        <v>0.04</v>
      </c>
      <c r="P96" s="158">
        <v>0.01</v>
      </c>
      <c r="Q96" s="159">
        <f>Tabla2[[#This Row],[Meta Plan Estratégico 2023]]*Tabla2[[#This Row],[Avance Porcentual Acumulado (Indicador)
Actividad]]</f>
        <v>3.8E-3</v>
      </c>
      <c r="R96" s="31" t="s">
        <v>533</v>
      </c>
      <c r="S96" s="31" t="s">
        <v>79</v>
      </c>
      <c r="T96" s="217">
        <v>1</v>
      </c>
      <c r="U96" s="207" t="s">
        <v>534</v>
      </c>
      <c r="V96" s="24">
        <f>Tabla2[[#This Row],[Avance Acumulado númerico o Porcentaje de la Actividad]]/Tabla2[[#This Row],[META 2023 DE LA ACTIVIDAD (NÚMERO)]]</f>
        <v>0.38</v>
      </c>
      <c r="W96" s="105">
        <v>2.29E-2</v>
      </c>
      <c r="X96" s="218">
        <v>44958</v>
      </c>
      <c r="Y96" s="218">
        <v>45291</v>
      </c>
      <c r="Z96"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0.38</v>
      </c>
      <c r="AA96" s="29" t="s">
        <v>79</v>
      </c>
      <c r="AB96" s="164">
        <v>0</v>
      </c>
      <c r="AC96" s="29"/>
      <c r="AD96" s="30" t="s">
        <v>535</v>
      </c>
      <c r="AE96" s="30">
        <v>0</v>
      </c>
      <c r="AF96" s="30" t="s">
        <v>79</v>
      </c>
      <c r="AG96" s="31" t="s">
        <v>519</v>
      </c>
      <c r="AH96" s="165">
        <v>0.38</v>
      </c>
      <c r="AI96" s="31" t="s">
        <v>536</v>
      </c>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row>
    <row r="97" spans="1:62" ht="165" x14ac:dyDescent="0.25">
      <c r="A97" s="62" t="s">
        <v>312</v>
      </c>
      <c r="B97" s="13" t="s">
        <v>313</v>
      </c>
      <c r="C97" s="13" t="s">
        <v>314</v>
      </c>
      <c r="D97" s="13" t="s">
        <v>315</v>
      </c>
      <c r="E97" s="14" t="s">
        <v>316</v>
      </c>
      <c r="F97" s="13" t="s">
        <v>317</v>
      </c>
      <c r="G97" s="13" t="s">
        <v>318</v>
      </c>
      <c r="H97" s="16" t="s">
        <v>319</v>
      </c>
      <c r="I97" s="122" t="s">
        <v>320</v>
      </c>
      <c r="J97" s="123" t="s">
        <v>321</v>
      </c>
      <c r="K97" s="31" t="s">
        <v>305</v>
      </c>
      <c r="L97" s="31" t="s">
        <v>305</v>
      </c>
      <c r="M97" s="31" t="s">
        <v>322</v>
      </c>
      <c r="N97" s="216"/>
      <c r="O97" s="157">
        <f>Tabla2[[#This Row],[Meta Plan Estratégico 2023]]*4</f>
        <v>1.3599999999999999E-2</v>
      </c>
      <c r="P97" s="127">
        <v>3.3999999999999998E-3</v>
      </c>
      <c r="Q97" s="219">
        <f>Tabla2[[#This Row],[Meta Plan Estratégico 2023]]*Tabla2[[#This Row],[Avance Porcentual Acumulado (Indicador)
Actividad]]</f>
        <v>0</v>
      </c>
      <c r="R97" s="220" t="s">
        <v>323</v>
      </c>
      <c r="S97" s="31" t="s">
        <v>79</v>
      </c>
      <c r="T97" s="38">
        <v>4</v>
      </c>
      <c r="U97" s="207" t="s">
        <v>467</v>
      </c>
      <c r="V97" s="24">
        <f>Tabla2[[#This Row],[Avance Acumulado númerico o Porcentaje de la Actividad]]/Tabla2[[#This Row],[META 2023 DE LA ACTIVIDAD (NÚMERO)]]</f>
        <v>0</v>
      </c>
      <c r="W97" s="105">
        <v>2.29E-2</v>
      </c>
      <c r="X97" s="218">
        <v>44986</v>
      </c>
      <c r="Y97" s="218">
        <v>45291</v>
      </c>
      <c r="Z97" s="221">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7" s="29" t="s">
        <v>79</v>
      </c>
      <c r="AB97" s="29">
        <v>0</v>
      </c>
      <c r="AC97" s="29"/>
      <c r="AD97" s="30" t="s">
        <v>537</v>
      </c>
      <c r="AE97" s="30">
        <v>0</v>
      </c>
      <c r="AF97" s="30" t="s">
        <v>79</v>
      </c>
      <c r="AG97" s="31" t="s">
        <v>538</v>
      </c>
      <c r="AH97" s="165">
        <v>0</v>
      </c>
      <c r="AI97" s="31" t="s">
        <v>79</v>
      </c>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row>
    <row r="98" spans="1:62" ht="84" customHeight="1" x14ac:dyDescent="0.25">
      <c r="A98" s="62" t="s">
        <v>312</v>
      </c>
      <c r="B98" s="13" t="s">
        <v>313</v>
      </c>
      <c r="C98" s="13" t="s">
        <v>314</v>
      </c>
      <c r="D98" s="13" t="s">
        <v>315</v>
      </c>
      <c r="E98" s="14" t="s">
        <v>383</v>
      </c>
      <c r="F98" s="13" t="s">
        <v>317</v>
      </c>
      <c r="G98" s="13" t="s">
        <v>318</v>
      </c>
      <c r="H98" s="16" t="s">
        <v>319</v>
      </c>
      <c r="I98" s="122" t="s">
        <v>320</v>
      </c>
      <c r="J98" s="123" t="s">
        <v>321</v>
      </c>
      <c r="K98" s="29" t="s">
        <v>539</v>
      </c>
      <c r="L98" s="29" t="s">
        <v>539</v>
      </c>
      <c r="M98" s="13" t="s">
        <v>322</v>
      </c>
      <c r="N98" s="125"/>
      <c r="O98" s="29" t="s">
        <v>79</v>
      </c>
      <c r="P98" s="29" t="s">
        <v>79</v>
      </c>
      <c r="Q98" s="159"/>
      <c r="R98" s="13" t="s">
        <v>540</v>
      </c>
      <c r="S98" s="222" t="s">
        <v>79</v>
      </c>
      <c r="T98" s="13">
        <v>4</v>
      </c>
      <c r="U98" s="13" t="s">
        <v>541</v>
      </c>
      <c r="V98" s="24">
        <f>Tabla2[[#This Row],[Avance Acumulado númerico o Porcentaje de la Actividad]]/Tabla2[[#This Row],[META 2023 DE LA ACTIVIDAD (NÚMERO)]]</f>
        <v>0</v>
      </c>
      <c r="W98" s="223">
        <v>0.01</v>
      </c>
      <c r="X98" s="161">
        <v>44986</v>
      </c>
      <c r="Y98" s="162">
        <v>45291</v>
      </c>
      <c r="Z9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98" s="29" t="s">
        <v>79</v>
      </c>
      <c r="AB98" s="29">
        <v>0</v>
      </c>
      <c r="AC98" s="29"/>
      <c r="AD98" s="30" t="s">
        <v>79</v>
      </c>
      <c r="AE98" s="30">
        <v>0</v>
      </c>
      <c r="AF98" s="30" t="s">
        <v>79</v>
      </c>
      <c r="AG98" s="31" t="s">
        <v>542</v>
      </c>
      <c r="AH98" s="31">
        <v>0</v>
      </c>
      <c r="AI98" s="31" t="s">
        <v>79</v>
      </c>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row>
    <row r="99" spans="1:62" ht="110.25" customHeight="1" x14ac:dyDescent="0.25">
      <c r="A99" s="62" t="s">
        <v>312</v>
      </c>
      <c r="B99" s="13" t="s">
        <v>313</v>
      </c>
      <c r="C99" s="13" t="s">
        <v>314</v>
      </c>
      <c r="D99" s="13" t="s">
        <v>315</v>
      </c>
      <c r="E99" s="14" t="s">
        <v>383</v>
      </c>
      <c r="F99" s="13" t="s">
        <v>317</v>
      </c>
      <c r="G99" s="13" t="s">
        <v>318</v>
      </c>
      <c r="H99" s="16" t="s">
        <v>319</v>
      </c>
      <c r="I99" s="122" t="s">
        <v>320</v>
      </c>
      <c r="J99" s="123" t="s">
        <v>321</v>
      </c>
      <c r="K99" s="29" t="s">
        <v>539</v>
      </c>
      <c r="L99" s="29" t="s">
        <v>539</v>
      </c>
      <c r="M99" s="13" t="s">
        <v>322</v>
      </c>
      <c r="N99" s="125"/>
      <c r="O99" s="29" t="s">
        <v>79</v>
      </c>
      <c r="P99" s="29" t="s">
        <v>79</v>
      </c>
      <c r="Q99" s="159"/>
      <c r="R99" s="31" t="s">
        <v>543</v>
      </c>
      <c r="S99" s="222" t="s">
        <v>79</v>
      </c>
      <c r="T99" s="13">
        <v>2</v>
      </c>
      <c r="U99" s="13" t="s">
        <v>544</v>
      </c>
      <c r="V99" s="24">
        <f>Tabla2[[#This Row],[Avance Acumulado númerico o Porcentaje de la Actividad]]/Tabla2[[#This Row],[META 2023 DE LA ACTIVIDAD (NÚMERO)]]</f>
        <v>0.5</v>
      </c>
      <c r="W99" s="223">
        <v>0.01</v>
      </c>
      <c r="X99" s="161">
        <v>44986</v>
      </c>
      <c r="Y99" s="224" t="s">
        <v>545</v>
      </c>
      <c r="Z9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99" s="29" t="s">
        <v>79</v>
      </c>
      <c r="AB99" s="29">
        <v>0</v>
      </c>
      <c r="AC99" s="29"/>
      <c r="AD99" s="30" t="s">
        <v>79</v>
      </c>
      <c r="AE99" s="30">
        <v>0</v>
      </c>
      <c r="AF99" s="30" t="s">
        <v>79</v>
      </c>
      <c r="AG99" s="31" t="s">
        <v>546</v>
      </c>
      <c r="AH99" s="31">
        <v>1</v>
      </c>
      <c r="AI99" s="31" t="s">
        <v>547</v>
      </c>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row>
    <row r="100" spans="1:62" ht="84" customHeight="1" x14ac:dyDescent="0.25">
      <c r="A100" s="62" t="s">
        <v>312</v>
      </c>
      <c r="B100" s="13" t="s">
        <v>313</v>
      </c>
      <c r="C100" s="13" t="s">
        <v>314</v>
      </c>
      <c r="D100" s="13" t="s">
        <v>315</v>
      </c>
      <c r="E100" s="14" t="s">
        <v>316</v>
      </c>
      <c r="F100" s="13" t="s">
        <v>317</v>
      </c>
      <c r="G100" s="13" t="s">
        <v>318</v>
      </c>
      <c r="H100" s="16" t="s">
        <v>319</v>
      </c>
      <c r="I100" s="122" t="s">
        <v>320</v>
      </c>
      <c r="J100" s="123" t="s">
        <v>321</v>
      </c>
      <c r="K100" s="29" t="s">
        <v>539</v>
      </c>
      <c r="L100" s="29" t="s">
        <v>539</v>
      </c>
      <c r="M100" s="13" t="s">
        <v>322</v>
      </c>
      <c r="N100" s="125"/>
      <c r="O100" s="157">
        <f>Tabla2[[#This Row],[Meta Plan Estratégico 2023]]*4</f>
        <v>1.3599999999999999E-2</v>
      </c>
      <c r="P100" s="127">
        <v>3.3999999999999998E-3</v>
      </c>
      <c r="Q100" s="128">
        <f>Tabla2[[#This Row],[Meta Plan Estratégico 2023]]*Tabla2[[#This Row],[Avance Porcentual Acumulado (Indicador)
Actividad]]</f>
        <v>0</v>
      </c>
      <c r="R100" s="13" t="s">
        <v>323</v>
      </c>
      <c r="S100" s="222" t="s">
        <v>79</v>
      </c>
      <c r="T100" s="37">
        <v>4</v>
      </c>
      <c r="U100" s="37" t="s">
        <v>548</v>
      </c>
      <c r="V100" s="24">
        <f>Tabla2[[#This Row],[Avance Acumulado númerico o Porcentaje de la Actividad]]/Tabla2[[#This Row],[META 2023 DE LA ACTIVIDAD (NÚMERO)]]</f>
        <v>0</v>
      </c>
      <c r="W100" s="105">
        <v>2.29E-2</v>
      </c>
      <c r="X100" s="161">
        <v>45017</v>
      </c>
      <c r="Y100" s="162">
        <v>45291</v>
      </c>
      <c r="Z10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0" s="29" t="s">
        <v>79</v>
      </c>
      <c r="AB100" s="29">
        <v>0</v>
      </c>
      <c r="AC100" s="29"/>
      <c r="AD100" s="30" t="s">
        <v>79</v>
      </c>
      <c r="AE100" s="30">
        <v>0</v>
      </c>
      <c r="AF100" s="30" t="s">
        <v>79</v>
      </c>
      <c r="AG100" s="31" t="s">
        <v>549</v>
      </c>
      <c r="AH100" s="31">
        <v>0</v>
      </c>
      <c r="AI100" s="31" t="s">
        <v>79</v>
      </c>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row>
    <row r="101" spans="1:62" ht="117" customHeight="1" x14ac:dyDescent="0.25">
      <c r="A101" s="62" t="s">
        <v>312</v>
      </c>
      <c r="B101" s="13" t="s">
        <v>313</v>
      </c>
      <c r="C101" s="13" t="s">
        <v>314</v>
      </c>
      <c r="D101" s="13" t="s">
        <v>315</v>
      </c>
      <c r="E101" s="14" t="s">
        <v>383</v>
      </c>
      <c r="F101" s="13" t="s">
        <v>317</v>
      </c>
      <c r="G101" s="13" t="s">
        <v>318</v>
      </c>
      <c r="H101" s="16" t="s">
        <v>319</v>
      </c>
      <c r="I101" s="225" t="s">
        <v>550</v>
      </c>
      <c r="J101" s="102" t="s">
        <v>551</v>
      </c>
      <c r="K101" s="29" t="s">
        <v>552</v>
      </c>
      <c r="L101" s="29" t="s">
        <v>552</v>
      </c>
      <c r="M101" s="40" t="s">
        <v>553</v>
      </c>
      <c r="N101" s="41">
        <v>32138739</v>
      </c>
      <c r="O101" s="226">
        <v>1</v>
      </c>
      <c r="P101" s="226">
        <v>0.25</v>
      </c>
      <c r="Q101" s="227">
        <f>Tabla2[[#This Row],[Meta Plan Estratégico 2023]]*Tabla2[[#This Row],[Avance Porcentual Acumulado (Indicador)
Actividad]]</f>
        <v>0</v>
      </c>
      <c r="R101" s="40" t="s">
        <v>554</v>
      </c>
      <c r="S101" s="228">
        <v>1</v>
      </c>
      <c r="T101" s="160">
        <v>1</v>
      </c>
      <c r="U101" s="37" t="s">
        <v>555</v>
      </c>
      <c r="V101" s="24">
        <f>Tabla2[[#This Row],[Avance Acumulado númerico o Porcentaje de la Actividad]]/Tabla2[[#This Row],[META 2023 DE LA ACTIVIDAD (NÚMERO)]]</f>
        <v>0</v>
      </c>
      <c r="W101" s="105">
        <v>1</v>
      </c>
      <c r="X101" s="161">
        <v>44986</v>
      </c>
      <c r="Y101" s="224" t="s">
        <v>556</v>
      </c>
      <c r="Z101"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1" s="29" t="s">
        <v>79</v>
      </c>
      <c r="AB101" s="164">
        <v>0</v>
      </c>
      <c r="AC101" s="29"/>
      <c r="AD101" s="30" t="s">
        <v>557</v>
      </c>
      <c r="AE101" s="30">
        <v>0</v>
      </c>
      <c r="AF101" s="30" t="s">
        <v>79</v>
      </c>
      <c r="AG101" s="31" t="s">
        <v>558</v>
      </c>
      <c r="AH101" s="31">
        <v>0</v>
      </c>
      <c r="AI101" s="31" t="s">
        <v>79</v>
      </c>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row>
    <row r="102" spans="1:62" ht="84" customHeight="1" x14ac:dyDescent="0.25">
      <c r="A102" s="62" t="s">
        <v>312</v>
      </c>
      <c r="B102" s="13" t="s">
        <v>313</v>
      </c>
      <c r="C102" s="13" t="s">
        <v>314</v>
      </c>
      <c r="D102" s="13" t="s">
        <v>315</v>
      </c>
      <c r="E102" s="14" t="s">
        <v>383</v>
      </c>
      <c r="F102" s="13" t="s">
        <v>317</v>
      </c>
      <c r="G102" s="13" t="s">
        <v>318</v>
      </c>
      <c r="H102" s="16" t="s">
        <v>319</v>
      </c>
      <c r="I102" s="122" t="s">
        <v>320</v>
      </c>
      <c r="J102" s="123" t="s">
        <v>321</v>
      </c>
      <c r="K102" s="29" t="s">
        <v>552</v>
      </c>
      <c r="L102" s="29" t="s">
        <v>552</v>
      </c>
      <c r="M102" s="180" t="s">
        <v>322</v>
      </c>
      <c r="N102" s="124" t="s">
        <v>79</v>
      </c>
      <c r="O102" s="124" t="s">
        <v>559</v>
      </c>
      <c r="P102" s="124" t="s">
        <v>79</v>
      </c>
      <c r="Q102" s="227"/>
      <c r="R102" s="229" t="s">
        <v>560</v>
      </c>
      <c r="S102" s="180" t="s">
        <v>79</v>
      </c>
      <c r="T102" s="13">
        <v>2</v>
      </c>
      <c r="U102" s="13" t="s">
        <v>561</v>
      </c>
      <c r="V102" s="24">
        <f>Tabla2[[#This Row],[Avance Acumulado númerico o Porcentaje de la Actividad]]/Tabla2[[#This Row],[META 2023 DE LA ACTIVIDAD (NÚMERO)]]</f>
        <v>0</v>
      </c>
      <c r="W102" s="230">
        <v>0.01</v>
      </c>
      <c r="X102" s="131">
        <v>44986</v>
      </c>
      <c r="Y102" s="131">
        <v>45291</v>
      </c>
      <c r="Z10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2" s="13" t="s">
        <v>562</v>
      </c>
      <c r="AB102" s="29">
        <v>0</v>
      </c>
      <c r="AC102" s="197" t="s">
        <v>563</v>
      </c>
      <c r="AD102" s="30" t="s">
        <v>564</v>
      </c>
      <c r="AE102" s="30">
        <v>0</v>
      </c>
      <c r="AF102" s="30" t="s">
        <v>79</v>
      </c>
      <c r="AG102" s="31" t="s">
        <v>565</v>
      </c>
      <c r="AH102" s="31">
        <v>0</v>
      </c>
      <c r="AI102" s="31" t="s">
        <v>79</v>
      </c>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row>
    <row r="103" spans="1:62" ht="84" customHeight="1" x14ac:dyDescent="0.25">
      <c r="A103" s="62" t="s">
        <v>312</v>
      </c>
      <c r="B103" s="13" t="s">
        <v>313</v>
      </c>
      <c r="C103" s="13" t="s">
        <v>314</v>
      </c>
      <c r="D103" s="13" t="s">
        <v>315</v>
      </c>
      <c r="E103" s="14" t="s">
        <v>383</v>
      </c>
      <c r="F103" s="13" t="s">
        <v>317</v>
      </c>
      <c r="G103" s="13" t="s">
        <v>318</v>
      </c>
      <c r="H103" s="16" t="s">
        <v>319</v>
      </c>
      <c r="I103" s="122" t="s">
        <v>320</v>
      </c>
      <c r="J103" s="123" t="s">
        <v>321</v>
      </c>
      <c r="K103" s="29" t="s">
        <v>552</v>
      </c>
      <c r="L103" s="29" t="s">
        <v>552</v>
      </c>
      <c r="M103" s="180" t="s">
        <v>322</v>
      </c>
      <c r="N103" s="231"/>
      <c r="O103" s="124" t="s">
        <v>79</v>
      </c>
      <c r="P103" s="124" t="s">
        <v>79</v>
      </c>
      <c r="Q103" s="227"/>
      <c r="R103" s="180" t="s">
        <v>566</v>
      </c>
      <c r="S103" s="232" t="s">
        <v>79</v>
      </c>
      <c r="T103" s="180">
        <v>4</v>
      </c>
      <c r="U103" s="233" t="s">
        <v>567</v>
      </c>
      <c r="V103" s="24">
        <f>Tabla2[[#This Row],[Avance Acumulado númerico o Porcentaje de la Actividad]]/Tabla2[[#This Row],[META 2023 DE LA ACTIVIDAD (NÚMERO)]]</f>
        <v>0</v>
      </c>
      <c r="W103" s="234">
        <v>0.01</v>
      </c>
      <c r="X103" s="131">
        <v>44986</v>
      </c>
      <c r="Y103" s="131">
        <v>45291</v>
      </c>
      <c r="Z10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3" s="13" t="s">
        <v>562</v>
      </c>
      <c r="AB103" s="29">
        <v>0</v>
      </c>
      <c r="AC103" s="197" t="s">
        <v>568</v>
      </c>
      <c r="AD103" s="30" t="s">
        <v>569</v>
      </c>
      <c r="AE103" s="30">
        <v>0</v>
      </c>
      <c r="AF103" s="30" t="s">
        <v>79</v>
      </c>
      <c r="AG103" s="31" t="s">
        <v>570</v>
      </c>
      <c r="AH103" s="31">
        <v>0</v>
      </c>
      <c r="AI103" s="31" t="s">
        <v>79</v>
      </c>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row>
    <row r="104" spans="1:62" ht="71.25" customHeight="1" x14ac:dyDescent="0.25">
      <c r="A104" s="62" t="s">
        <v>312</v>
      </c>
      <c r="B104" s="13" t="s">
        <v>313</v>
      </c>
      <c r="C104" s="13" t="s">
        <v>314</v>
      </c>
      <c r="D104" s="13" t="s">
        <v>315</v>
      </c>
      <c r="E104" s="14" t="s">
        <v>383</v>
      </c>
      <c r="F104" s="13" t="s">
        <v>317</v>
      </c>
      <c r="G104" s="13" t="s">
        <v>318</v>
      </c>
      <c r="H104" s="16" t="s">
        <v>319</v>
      </c>
      <c r="I104" s="122" t="s">
        <v>320</v>
      </c>
      <c r="J104" s="123" t="s">
        <v>321</v>
      </c>
      <c r="K104" s="29" t="s">
        <v>552</v>
      </c>
      <c r="L104" s="29" t="s">
        <v>552</v>
      </c>
      <c r="M104" s="180" t="s">
        <v>322</v>
      </c>
      <c r="N104" s="231"/>
      <c r="O104" s="124" t="s">
        <v>79</v>
      </c>
      <c r="P104" s="124" t="s">
        <v>79</v>
      </c>
      <c r="Q104" s="227"/>
      <c r="R104" s="180" t="s">
        <v>571</v>
      </c>
      <c r="S104" s="232" t="s">
        <v>79</v>
      </c>
      <c r="T104" s="180">
        <v>4</v>
      </c>
      <c r="U104" s="233" t="s">
        <v>572</v>
      </c>
      <c r="V104" s="24">
        <f>Tabla2[[#This Row],[Avance Acumulado númerico o Porcentaje de la Actividad]]/Tabla2[[#This Row],[META 2023 DE LA ACTIVIDAD (NÚMERO)]]</f>
        <v>0</v>
      </c>
      <c r="W104" s="234">
        <v>0.01</v>
      </c>
      <c r="X104" s="130">
        <v>45017</v>
      </c>
      <c r="Y104" s="131">
        <v>45291</v>
      </c>
      <c r="Z10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4" s="13" t="s">
        <v>573</v>
      </c>
      <c r="AB104" s="29">
        <v>0</v>
      </c>
      <c r="AC104" s="29" t="s">
        <v>79</v>
      </c>
      <c r="AD104" s="30" t="s">
        <v>574</v>
      </c>
      <c r="AE104" s="30">
        <v>0</v>
      </c>
      <c r="AF104" s="30" t="s">
        <v>79</v>
      </c>
      <c r="AG104" s="31" t="s">
        <v>575</v>
      </c>
      <c r="AH104" s="31">
        <v>0</v>
      </c>
      <c r="AI104" s="31" t="s">
        <v>79</v>
      </c>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row>
    <row r="105" spans="1:62" ht="82.9" customHeight="1" x14ac:dyDescent="0.25">
      <c r="A105" s="62" t="s">
        <v>312</v>
      </c>
      <c r="B105" s="13" t="s">
        <v>313</v>
      </c>
      <c r="C105" s="13" t="s">
        <v>314</v>
      </c>
      <c r="D105" s="13" t="s">
        <v>315</v>
      </c>
      <c r="E105" s="14" t="s">
        <v>316</v>
      </c>
      <c r="F105" s="13" t="s">
        <v>317</v>
      </c>
      <c r="G105" s="13" t="s">
        <v>318</v>
      </c>
      <c r="H105" s="16" t="s">
        <v>319</v>
      </c>
      <c r="I105" s="122" t="s">
        <v>320</v>
      </c>
      <c r="J105" s="123" t="s">
        <v>321</v>
      </c>
      <c r="K105" s="29" t="s">
        <v>552</v>
      </c>
      <c r="L105" s="29" t="s">
        <v>552</v>
      </c>
      <c r="M105" s="180" t="s">
        <v>322</v>
      </c>
      <c r="N105" s="231"/>
      <c r="O105" s="157">
        <f>Tabla2[[#This Row],[Meta Plan Estratégico 2023]]*4</f>
        <v>1.3599999999999999E-2</v>
      </c>
      <c r="P105" s="127">
        <v>3.3999999999999998E-3</v>
      </c>
      <c r="Q105" s="128">
        <f>Tabla2[[#This Row],[Meta Plan Estratégico 2023]]*Tabla2[[#This Row],[Avance Porcentual Acumulado (Indicador)
Actividad]]</f>
        <v>0</v>
      </c>
      <c r="R105" s="180" t="s">
        <v>323</v>
      </c>
      <c r="S105" s="232" t="s">
        <v>79</v>
      </c>
      <c r="T105" s="37">
        <v>4</v>
      </c>
      <c r="U105" s="37" t="s">
        <v>548</v>
      </c>
      <c r="V105" s="24">
        <f>Tabla2[[#This Row],[Avance Acumulado númerico o Porcentaje de la Actividad]]/Tabla2[[#This Row],[META 2023 DE LA ACTIVIDAD (NÚMERO)]]</f>
        <v>0</v>
      </c>
      <c r="W105" s="105">
        <v>2.29E-2</v>
      </c>
      <c r="X105" s="130">
        <v>45017</v>
      </c>
      <c r="Y105" s="131">
        <v>45291</v>
      </c>
      <c r="Z10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5" s="29" t="s">
        <v>79</v>
      </c>
      <c r="AB105" s="29">
        <v>0</v>
      </c>
      <c r="AC105" s="29" t="s">
        <v>79</v>
      </c>
      <c r="AD105" s="30" t="s">
        <v>79</v>
      </c>
      <c r="AE105" s="30">
        <v>0</v>
      </c>
      <c r="AF105" s="30" t="s">
        <v>79</v>
      </c>
      <c r="AG105" s="31" t="s">
        <v>79</v>
      </c>
      <c r="AH105" s="31">
        <v>0</v>
      </c>
      <c r="AI105" s="31" t="s">
        <v>79</v>
      </c>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row>
    <row r="106" spans="1:62" ht="59.25" customHeight="1" x14ac:dyDescent="0.25">
      <c r="A106" s="62" t="s">
        <v>312</v>
      </c>
      <c r="B106" s="13" t="s">
        <v>313</v>
      </c>
      <c r="C106" s="13" t="s">
        <v>314</v>
      </c>
      <c r="D106" s="13" t="s">
        <v>315</v>
      </c>
      <c r="E106" s="14" t="s">
        <v>478</v>
      </c>
      <c r="F106" s="13" t="s">
        <v>317</v>
      </c>
      <c r="G106" s="13" t="s">
        <v>318</v>
      </c>
      <c r="H106" s="16" t="s">
        <v>319</v>
      </c>
      <c r="I106" s="122" t="s">
        <v>320</v>
      </c>
      <c r="J106" s="123" t="s">
        <v>321</v>
      </c>
      <c r="K106" s="13" t="s">
        <v>576</v>
      </c>
      <c r="L106" s="13" t="s">
        <v>576</v>
      </c>
      <c r="M106" s="180" t="s">
        <v>322</v>
      </c>
      <c r="N106" s="231"/>
      <c r="O106" s="124" t="s">
        <v>79</v>
      </c>
      <c r="P106" s="124" t="s">
        <v>79</v>
      </c>
      <c r="Q106" s="227"/>
      <c r="R106" s="180" t="s">
        <v>577</v>
      </c>
      <c r="S106" s="232" t="s">
        <v>79</v>
      </c>
      <c r="T106" s="180">
        <v>1</v>
      </c>
      <c r="U106" s="180" t="s">
        <v>578</v>
      </c>
      <c r="V106" s="24">
        <f>Tabla2[[#This Row],[Avance Acumulado númerico o Porcentaje de la Actividad]]/Tabla2[[#This Row],[META 2023 DE LA ACTIVIDAD (NÚMERO)]]</f>
        <v>0</v>
      </c>
      <c r="W106" s="235">
        <v>0.01</v>
      </c>
      <c r="X106" s="130">
        <v>45108</v>
      </c>
      <c r="Y106" s="131">
        <v>45169</v>
      </c>
      <c r="Z10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6" s="13" t="s">
        <v>579</v>
      </c>
      <c r="AB106" s="29">
        <v>0</v>
      </c>
      <c r="AC106" s="29"/>
      <c r="AD106" s="30">
        <v>0</v>
      </c>
      <c r="AE106" s="30"/>
      <c r="AF106" s="30"/>
      <c r="AG106" s="31">
        <v>0</v>
      </c>
      <c r="AH106" s="106"/>
      <c r="AI106" s="106"/>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row>
    <row r="107" spans="1:62" ht="59.25" customHeight="1" x14ac:dyDescent="0.25">
      <c r="A107" s="62" t="s">
        <v>312</v>
      </c>
      <c r="B107" s="13" t="s">
        <v>313</v>
      </c>
      <c r="C107" s="13" t="s">
        <v>314</v>
      </c>
      <c r="D107" s="13" t="s">
        <v>315</v>
      </c>
      <c r="E107" s="14" t="s">
        <v>478</v>
      </c>
      <c r="F107" s="13" t="s">
        <v>317</v>
      </c>
      <c r="G107" s="13" t="s">
        <v>318</v>
      </c>
      <c r="H107" s="16" t="s">
        <v>319</v>
      </c>
      <c r="I107" s="122" t="s">
        <v>320</v>
      </c>
      <c r="J107" s="123" t="s">
        <v>321</v>
      </c>
      <c r="K107" s="13" t="s">
        <v>576</v>
      </c>
      <c r="L107" s="13" t="s">
        <v>576</v>
      </c>
      <c r="M107" s="180" t="s">
        <v>322</v>
      </c>
      <c r="N107" s="231"/>
      <c r="O107" s="124" t="s">
        <v>79</v>
      </c>
      <c r="P107" s="124" t="s">
        <v>79</v>
      </c>
      <c r="Q107" s="227"/>
      <c r="R107" s="180" t="s">
        <v>580</v>
      </c>
      <c r="S107" s="232" t="s">
        <v>79</v>
      </c>
      <c r="T107" s="180">
        <v>2</v>
      </c>
      <c r="U107" s="181" t="s">
        <v>581</v>
      </c>
      <c r="V107" s="24">
        <f>Tabla2[[#This Row],[Avance Acumulado númerico o Porcentaje de la Actividad]]/Tabla2[[#This Row],[META 2023 DE LA ACTIVIDAD (NÚMERO)]]</f>
        <v>0</v>
      </c>
      <c r="W107" s="236">
        <v>0.01</v>
      </c>
      <c r="X107" s="130">
        <v>44958</v>
      </c>
      <c r="Y107" s="131">
        <v>45078</v>
      </c>
      <c r="Z10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7" s="13" t="s">
        <v>582</v>
      </c>
      <c r="AB107" s="29">
        <v>0</v>
      </c>
      <c r="AC107" s="29"/>
      <c r="AD107" s="30">
        <v>0</v>
      </c>
      <c r="AE107" s="30"/>
      <c r="AF107" s="30"/>
      <c r="AG107" s="31">
        <v>0</v>
      </c>
      <c r="AH107" s="106"/>
      <c r="AI107" s="106"/>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row>
    <row r="108" spans="1:62" ht="59.25" customHeight="1" x14ac:dyDescent="0.25">
      <c r="A108" s="62" t="s">
        <v>312</v>
      </c>
      <c r="B108" s="13" t="s">
        <v>313</v>
      </c>
      <c r="C108" s="13" t="s">
        <v>314</v>
      </c>
      <c r="D108" s="13" t="s">
        <v>315</v>
      </c>
      <c r="E108" s="14" t="s">
        <v>316</v>
      </c>
      <c r="F108" s="13" t="s">
        <v>317</v>
      </c>
      <c r="G108" s="13" t="s">
        <v>318</v>
      </c>
      <c r="H108" s="16" t="s">
        <v>319</v>
      </c>
      <c r="I108" s="122" t="s">
        <v>320</v>
      </c>
      <c r="J108" s="123" t="s">
        <v>321</v>
      </c>
      <c r="K108" s="13" t="s">
        <v>576</v>
      </c>
      <c r="L108" s="13" t="s">
        <v>576</v>
      </c>
      <c r="M108" s="180" t="s">
        <v>322</v>
      </c>
      <c r="N108" s="231"/>
      <c r="O108" s="157">
        <f>Tabla2[[#This Row],[Meta Plan Estratégico 2023]]*4</f>
        <v>1.3599999999999999E-2</v>
      </c>
      <c r="P108" s="127">
        <v>3.3999999999999998E-3</v>
      </c>
      <c r="Q108" s="128">
        <f>Tabla2[[#This Row],[Meta Plan Estratégico 2023]]*Tabla2[[#This Row],[Avance Porcentual Acumulado (Indicador)
Actividad]]</f>
        <v>0</v>
      </c>
      <c r="R108" s="180" t="s">
        <v>323</v>
      </c>
      <c r="S108" s="232" t="s">
        <v>79</v>
      </c>
      <c r="T108" s="37">
        <v>4</v>
      </c>
      <c r="U108" s="37" t="s">
        <v>548</v>
      </c>
      <c r="V108" s="24">
        <f>Tabla2[[#This Row],[Avance Acumulado númerico o Porcentaje de la Actividad]]/Tabla2[[#This Row],[META 2023 DE LA ACTIVIDAD (NÚMERO)]]</f>
        <v>0</v>
      </c>
      <c r="W108" s="105">
        <v>2.29E-2</v>
      </c>
      <c r="X108" s="130">
        <v>45017</v>
      </c>
      <c r="Y108" s="131">
        <v>45291</v>
      </c>
      <c r="Z10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8" s="13" t="s">
        <v>583</v>
      </c>
      <c r="AB108" s="29">
        <v>0</v>
      </c>
      <c r="AC108" s="29"/>
      <c r="AD108" s="30">
        <v>0</v>
      </c>
      <c r="AE108" s="30"/>
      <c r="AF108" s="30"/>
      <c r="AG108" s="31">
        <v>0</v>
      </c>
      <c r="AH108" s="106"/>
      <c r="AI108" s="106"/>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row>
    <row r="109" spans="1:62" ht="59.25" customHeight="1" x14ac:dyDescent="0.25">
      <c r="A109" s="62" t="s">
        <v>312</v>
      </c>
      <c r="B109" s="13" t="s">
        <v>313</v>
      </c>
      <c r="C109" s="13" t="s">
        <v>314</v>
      </c>
      <c r="D109" s="13" t="s">
        <v>315</v>
      </c>
      <c r="E109" s="14" t="s">
        <v>478</v>
      </c>
      <c r="F109" s="13" t="s">
        <v>317</v>
      </c>
      <c r="G109" s="13" t="s">
        <v>318</v>
      </c>
      <c r="H109" s="16" t="s">
        <v>319</v>
      </c>
      <c r="I109" s="122" t="s">
        <v>320</v>
      </c>
      <c r="J109" s="123" t="s">
        <v>321</v>
      </c>
      <c r="K109" s="13" t="s">
        <v>576</v>
      </c>
      <c r="L109" s="13" t="s">
        <v>576</v>
      </c>
      <c r="M109" s="180" t="s">
        <v>322</v>
      </c>
      <c r="N109" s="231"/>
      <c r="O109" s="237">
        <f>Tabla2[[#This Row],[Meta Plan Estratégico 2023]]*4</f>
        <v>0.06</v>
      </c>
      <c r="P109" s="238">
        <v>1.4999999999999999E-2</v>
      </c>
      <c r="Q109" s="227">
        <f>Tabla2[[#This Row],[Meta Plan Estratégico 2023]]*Tabla2[[#This Row],[Avance Porcentual Acumulado (Indicador)
Actividad]]</f>
        <v>0</v>
      </c>
      <c r="R109" s="180" t="s">
        <v>584</v>
      </c>
      <c r="S109" s="239">
        <v>0.06</v>
      </c>
      <c r="T109" s="37">
        <v>1</v>
      </c>
      <c r="U109" s="37" t="s">
        <v>585</v>
      </c>
      <c r="V109" s="24">
        <f>Tabla2[[#This Row],[Avance Acumulado númerico o Porcentaje de la Actividad]]/Tabla2[[#This Row],[META 2023 DE LA ACTIVIDAD (NÚMERO)]]</f>
        <v>0</v>
      </c>
      <c r="W109" s="105">
        <v>2.29E-2</v>
      </c>
      <c r="X109" s="130">
        <v>45170</v>
      </c>
      <c r="Y109" s="131">
        <v>45230</v>
      </c>
      <c r="Z10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09" s="29">
        <v>0</v>
      </c>
      <c r="AB109" s="29">
        <v>0</v>
      </c>
      <c r="AC109" s="29"/>
      <c r="AD109" s="30">
        <v>0</v>
      </c>
      <c r="AE109" s="30"/>
      <c r="AF109" s="30"/>
      <c r="AG109" s="31">
        <v>0</v>
      </c>
      <c r="AH109" s="106"/>
      <c r="AI109" s="106"/>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row>
    <row r="110" spans="1:62" ht="59.25" customHeight="1" x14ac:dyDescent="0.25">
      <c r="A110" s="62" t="s">
        <v>312</v>
      </c>
      <c r="B110" s="13" t="s">
        <v>313</v>
      </c>
      <c r="C110" s="13" t="s">
        <v>314</v>
      </c>
      <c r="D110" s="13" t="s">
        <v>315</v>
      </c>
      <c r="E110" s="14" t="s">
        <v>478</v>
      </c>
      <c r="F110" s="13" t="s">
        <v>317</v>
      </c>
      <c r="G110" s="13" t="s">
        <v>318</v>
      </c>
      <c r="H110" s="16" t="s">
        <v>319</v>
      </c>
      <c r="I110" s="122" t="s">
        <v>320</v>
      </c>
      <c r="J110" s="123" t="s">
        <v>321</v>
      </c>
      <c r="K110" s="13" t="s">
        <v>576</v>
      </c>
      <c r="L110" s="13" t="s">
        <v>576</v>
      </c>
      <c r="M110" s="180" t="s">
        <v>322</v>
      </c>
      <c r="N110" s="231"/>
      <c r="O110" s="124">
        <f>Tabla2[[#This Row],[Meta Plan Estratégico 2023]]*4</f>
        <v>0.04</v>
      </c>
      <c r="P110" s="158">
        <v>0.01</v>
      </c>
      <c r="Q110" s="159">
        <f>Tabla2[[#This Row],[Meta Plan Estratégico 2023]]*Tabla2[[#This Row],[Avance Porcentual Acumulado (Indicador)
Actividad]]</f>
        <v>0</v>
      </c>
      <c r="R110" s="180" t="s">
        <v>586</v>
      </c>
      <c r="S110" s="232" t="s">
        <v>79</v>
      </c>
      <c r="T110" s="160">
        <v>1</v>
      </c>
      <c r="U110" s="37" t="s">
        <v>534</v>
      </c>
      <c r="V110" s="24">
        <f>Tabla2[[#This Row],[Avance Acumulado númerico o Porcentaje de la Actividad]]/Tabla2[[#This Row],[META 2023 DE LA ACTIVIDAD (NÚMERO)]]</f>
        <v>0</v>
      </c>
      <c r="W110" s="105">
        <v>2.29E-2</v>
      </c>
      <c r="X110" s="130">
        <v>44958</v>
      </c>
      <c r="Y110" s="131">
        <v>45291</v>
      </c>
      <c r="Z110"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0" s="29">
        <v>0</v>
      </c>
      <c r="AB110" s="164">
        <v>0</v>
      </c>
      <c r="AC110" s="29"/>
      <c r="AD110" s="30">
        <v>0</v>
      </c>
      <c r="AE110" s="30"/>
      <c r="AF110" s="30"/>
      <c r="AG110" s="31">
        <v>0</v>
      </c>
      <c r="AH110" s="106"/>
      <c r="AI110" s="106"/>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row>
    <row r="111" spans="1:62" ht="165" x14ac:dyDescent="0.25">
      <c r="A111" s="62" t="s">
        <v>312</v>
      </c>
      <c r="B111" s="13" t="s">
        <v>313</v>
      </c>
      <c r="C111" s="13" t="s">
        <v>314</v>
      </c>
      <c r="D111" s="13" t="s">
        <v>315</v>
      </c>
      <c r="E111" s="14" t="s">
        <v>478</v>
      </c>
      <c r="F111" s="13" t="s">
        <v>317</v>
      </c>
      <c r="G111" s="13" t="s">
        <v>318</v>
      </c>
      <c r="H111" s="16" t="s">
        <v>319</v>
      </c>
      <c r="I111" s="122" t="s">
        <v>320</v>
      </c>
      <c r="J111" s="123" t="s">
        <v>321</v>
      </c>
      <c r="K111" s="13" t="s">
        <v>576</v>
      </c>
      <c r="L111" s="13" t="s">
        <v>576</v>
      </c>
      <c r="M111" s="180" t="s">
        <v>322</v>
      </c>
      <c r="N111" s="231"/>
      <c r="O111" s="124" t="s">
        <v>79</v>
      </c>
      <c r="P111" s="124" t="s">
        <v>79</v>
      </c>
      <c r="Q111" s="227"/>
      <c r="R111" s="180" t="s">
        <v>587</v>
      </c>
      <c r="S111" s="232" t="s">
        <v>79</v>
      </c>
      <c r="T111" s="180">
        <v>1</v>
      </c>
      <c r="U111" s="180" t="s">
        <v>588</v>
      </c>
      <c r="V111" s="24">
        <f>Tabla2[[#This Row],[Avance Acumulado númerico o Porcentaje de la Actividad]]/Tabla2[[#This Row],[META 2023 DE LA ACTIVIDAD (NÚMERO)]]</f>
        <v>0</v>
      </c>
      <c r="W111" s="235">
        <v>0.01</v>
      </c>
      <c r="X111" s="130">
        <v>44958</v>
      </c>
      <c r="Y111" s="131">
        <v>45290</v>
      </c>
      <c r="Z11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1" s="13" t="s">
        <v>589</v>
      </c>
      <c r="AB111" s="29">
        <v>0</v>
      </c>
      <c r="AC111" s="29"/>
      <c r="AD111" s="30">
        <v>0</v>
      </c>
      <c r="AE111" s="30"/>
      <c r="AF111" s="30"/>
      <c r="AG111" s="31">
        <v>0</v>
      </c>
      <c r="AH111" s="106"/>
      <c r="AI111" s="106"/>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row>
    <row r="112" spans="1:62" ht="165" x14ac:dyDescent="0.25">
      <c r="A112" s="62" t="s">
        <v>312</v>
      </c>
      <c r="B112" s="13" t="s">
        <v>313</v>
      </c>
      <c r="C112" s="13" t="s">
        <v>314</v>
      </c>
      <c r="D112" s="13" t="s">
        <v>315</v>
      </c>
      <c r="E112" s="14" t="s">
        <v>478</v>
      </c>
      <c r="F112" s="13" t="s">
        <v>317</v>
      </c>
      <c r="G112" s="13" t="s">
        <v>318</v>
      </c>
      <c r="H112" s="16" t="s">
        <v>319</v>
      </c>
      <c r="I112" s="122" t="s">
        <v>320</v>
      </c>
      <c r="J112" s="123" t="s">
        <v>321</v>
      </c>
      <c r="K112" s="13" t="s">
        <v>576</v>
      </c>
      <c r="L112" s="13" t="s">
        <v>576</v>
      </c>
      <c r="M112" s="180" t="s">
        <v>322</v>
      </c>
      <c r="N112" s="231"/>
      <c r="O112" s="124" t="s">
        <v>79</v>
      </c>
      <c r="P112" s="124" t="s">
        <v>79</v>
      </c>
      <c r="Q112" s="227"/>
      <c r="R112" s="180" t="s">
        <v>590</v>
      </c>
      <c r="S112" s="232" t="s">
        <v>79</v>
      </c>
      <c r="T112" s="180">
        <v>1</v>
      </c>
      <c r="U112" s="180" t="s">
        <v>591</v>
      </c>
      <c r="V112" s="24">
        <f>Tabla2[[#This Row],[Avance Acumulado númerico o Porcentaje de la Actividad]]/Tabla2[[#This Row],[META 2023 DE LA ACTIVIDAD (NÚMERO)]]</f>
        <v>0</v>
      </c>
      <c r="W112" s="235">
        <v>0.01</v>
      </c>
      <c r="X112" s="130">
        <v>45017</v>
      </c>
      <c r="Y112" s="131">
        <v>45138</v>
      </c>
      <c r="Z11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2" s="13" t="s">
        <v>589</v>
      </c>
      <c r="AB112" s="29">
        <v>0</v>
      </c>
      <c r="AC112" s="29"/>
      <c r="AD112" s="30">
        <v>0</v>
      </c>
      <c r="AE112" s="30"/>
      <c r="AF112" s="30"/>
      <c r="AG112" s="31">
        <v>0</v>
      </c>
      <c r="AH112" s="106"/>
      <c r="AI112" s="106"/>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row>
    <row r="113" spans="1:62" ht="165" x14ac:dyDescent="0.25">
      <c r="A113" s="62" t="s">
        <v>312</v>
      </c>
      <c r="B113" s="13" t="s">
        <v>313</v>
      </c>
      <c r="C113" s="13" t="s">
        <v>314</v>
      </c>
      <c r="D113" s="13" t="s">
        <v>315</v>
      </c>
      <c r="E113" s="14" t="s">
        <v>478</v>
      </c>
      <c r="F113" s="13" t="s">
        <v>317</v>
      </c>
      <c r="G113" s="13" t="s">
        <v>318</v>
      </c>
      <c r="H113" s="16" t="s">
        <v>319</v>
      </c>
      <c r="I113" s="122" t="s">
        <v>320</v>
      </c>
      <c r="J113" s="123" t="s">
        <v>321</v>
      </c>
      <c r="K113" s="13" t="s">
        <v>576</v>
      </c>
      <c r="L113" s="13" t="s">
        <v>576</v>
      </c>
      <c r="M113" s="180" t="s">
        <v>322</v>
      </c>
      <c r="N113" s="231"/>
      <c r="O113" s="124" t="s">
        <v>79</v>
      </c>
      <c r="P113" s="124" t="s">
        <v>79</v>
      </c>
      <c r="Q113" s="227"/>
      <c r="R113" s="180" t="s">
        <v>592</v>
      </c>
      <c r="S113" s="232" t="s">
        <v>79</v>
      </c>
      <c r="T113" s="180">
        <v>1</v>
      </c>
      <c r="U113" s="180" t="s">
        <v>593</v>
      </c>
      <c r="V113" s="24">
        <f>Tabla2[[#This Row],[Avance Acumulado númerico o Porcentaje de la Actividad]]/Tabla2[[#This Row],[META 2023 DE LA ACTIVIDAD (NÚMERO)]]</f>
        <v>0</v>
      </c>
      <c r="W113" s="235">
        <v>0.01</v>
      </c>
      <c r="X113" s="130">
        <v>44958</v>
      </c>
      <c r="Y113" s="131">
        <v>45046</v>
      </c>
      <c r="Z11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3" s="13" t="s">
        <v>594</v>
      </c>
      <c r="AB113" s="29">
        <v>0</v>
      </c>
      <c r="AC113" s="29"/>
      <c r="AD113" s="30">
        <v>0</v>
      </c>
      <c r="AE113" s="30"/>
      <c r="AF113" s="30"/>
      <c r="AG113" s="31">
        <v>0</v>
      </c>
      <c r="AH113" s="106"/>
      <c r="AI113" s="106"/>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row>
    <row r="114" spans="1:62" ht="165" x14ac:dyDescent="0.25">
      <c r="A114" s="62" t="s">
        <v>312</v>
      </c>
      <c r="B114" s="13" t="s">
        <v>313</v>
      </c>
      <c r="C114" s="13" t="s">
        <v>314</v>
      </c>
      <c r="D114" s="13" t="s">
        <v>315</v>
      </c>
      <c r="E114" s="14" t="s">
        <v>478</v>
      </c>
      <c r="F114" s="13" t="s">
        <v>317</v>
      </c>
      <c r="G114" s="13" t="s">
        <v>318</v>
      </c>
      <c r="H114" s="16" t="s">
        <v>319</v>
      </c>
      <c r="I114" s="122" t="s">
        <v>320</v>
      </c>
      <c r="J114" s="123" t="s">
        <v>321</v>
      </c>
      <c r="K114" s="13" t="s">
        <v>576</v>
      </c>
      <c r="L114" s="13" t="s">
        <v>576</v>
      </c>
      <c r="M114" s="180" t="s">
        <v>322</v>
      </c>
      <c r="N114" s="231"/>
      <c r="O114" s="124" t="s">
        <v>79</v>
      </c>
      <c r="P114" s="124" t="s">
        <v>79</v>
      </c>
      <c r="Q114" s="227"/>
      <c r="R114" s="180" t="s">
        <v>595</v>
      </c>
      <c r="S114" s="232" t="s">
        <v>79</v>
      </c>
      <c r="T114" s="180">
        <v>2</v>
      </c>
      <c r="U114" s="180" t="s">
        <v>581</v>
      </c>
      <c r="V114" s="24">
        <f>Tabla2[[#This Row],[Avance Acumulado númerico o Porcentaje de la Actividad]]/Tabla2[[#This Row],[META 2023 DE LA ACTIVIDAD (NÚMERO)]]</f>
        <v>0</v>
      </c>
      <c r="W114" s="235">
        <v>0.01</v>
      </c>
      <c r="X114" s="130">
        <v>45078</v>
      </c>
      <c r="Y114" s="131">
        <v>45291</v>
      </c>
      <c r="Z11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4" s="13" t="s">
        <v>589</v>
      </c>
      <c r="AB114" s="29">
        <v>0</v>
      </c>
      <c r="AC114" s="29"/>
      <c r="AD114" s="30">
        <v>0</v>
      </c>
      <c r="AE114" s="30"/>
      <c r="AF114" s="30"/>
      <c r="AG114" s="31">
        <v>0</v>
      </c>
      <c r="AH114" s="106"/>
      <c r="AI114" s="106"/>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row>
    <row r="115" spans="1:62" ht="165" x14ac:dyDescent="0.25">
      <c r="A115" s="62" t="s">
        <v>312</v>
      </c>
      <c r="B115" s="240" t="s">
        <v>313</v>
      </c>
      <c r="C115" s="13" t="s">
        <v>314</v>
      </c>
      <c r="D115" s="13" t="s">
        <v>315</v>
      </c>
      <c r="E115" s="14" t="s">
        <v>478</v>
      </c>
      <c r="F115" s="13" t="s">
        <v>317</v>
      </c>
      <c r="G115" s="13" t="s">
        <v>318</v>
      </c>
      <c r="H115" s="16" t="s">
        <v>319</v>
      </c>
      <c r="I115" s="122" t="s">
        <v>320</v>
      </c>
      <c r="J115" s="123" t="s">
        <v>321</v>
      </c>
      <c r="K115" s="13" t="s">
        <v>576</v>
      </c>
      <c r="L115" s="13" t="s">
        <v>576</v>
      </c>
      <c r="M115" s="180" t="s">
        <v>322</v>
      </c>
      <c r="N115" s="231"/>
      <c r="O115" s="124" t="s">
        <v>79</v>
      </c>
      <c r="P115" s="124" t="s">
        <v>79</v>
      </c>
      <c r="Q115" s="227"/>
      <c r="R115" s="180" t="s">
        <v>479</v>
      </c>
      <c r="S115" s="180" t="s">
        <v>79</v>
      </c>
      <c r="T115" s="180">
        <v>1</v>
      </c>
      <c r="U115" s="180" t="s">
        <v>480</v>
      </c>
      <c r="V115" s="24">
        <f>Tabla2[[#This Row],[Avance Acumulado númerico o Porcentaje de la Actividad]]/Tabla2[[#This Row],[META 2023 DE LA ACTIVIDAD (NÚMERO)]]</f>
        <v>0</v>
      </c>
      <c r="W115" s="235">
        <v>0.01</v>
      </c>
      <c r="X115" s="130">
        <v>44986</v>
      </c>
      <c r="Y115" s="131">
        <v>45107</v>
      </c>
      <c r="Z11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5" s="13" t="s">
        <v>594</v>
      </c>
      <c r="AB115" s="29">
        <v>0</v>
      </c>
      <c r="AC115" s="29"/>
      <c r="AD115" s="30">
        <v>0</v>
      </c>
      <c r="AE115" s="30"/>
      <c r="AF115" s="30"/>
      <c r="AG115" s="31">
        <v>0</v>
      </c>
      <c r="AH115" s="106"/>
      <c r="AI115" s="106"/>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row>
    <row r="116" spans="1:62" ht="165" x14ac:dyDescent="0.25">
      <c r="A116" s="62" t="s">
        <v>312</v>
      </c>
      <c r="B116" s="13" t="s">
        <v>313</v>
      </c>
      <c r="C116" s="13" t="s">
        <v>314</v>
      </c>
      <c r="D116" s="13" t="s">
        <v>315</v>
      </c>
      <c r="E116" s="241" t="s">
        <v>596</v>
      </c>
      <c r="F116" s="13" t="s">
        <v>317</v>
      </c>
      <c r="G116" s="13" t="s">
        <v>318</v>
      </c>
      <c r="H116" s="16" t="s">
        <v>319</v>
      </c>
      <c r="I116" s="122" t="s">
        <v>320</v>
      </c>
      <c r="J116" s="123" t="s">
        <v>321</v>
      </c>
      <c r="K116" s="13" t="s">
        <v>597</v>
      </c>
      <c r="L116" s="13" t="s">
        <v>597</v>
      </c>
      <c r="M116" s="62" t="s">
        <v>598</v>
      </c>
      <c r="N116" s="132">
        <v>30000000</v>
      </c>
      <c r="O116" s="124" t="s">
        <v>79</v>
      </c>
      <c r="P116" s="124" t="s">
        <v>79</v>
      </c>
      <c r="Q116" s="227"/>
      <c r="R116" s="180" t="s">
        <v>599</v>
      </c>
      <c r="S116" s="232" t="s">
        <v>79</v>
      </c>
      <c r="T116" s="180">
        <v>1</v>
      </c>
      <c r="U116" s="180" t="s">
        <v>600</v>
      </c>
      <c r="V116" s="24">
        <f>Tabla2[[#This Row],[Avance Acumulado númerico o Porcentaje de la Actividad]]/Tabla2[[#This Row],[META 2023 DE LA ACTIVIDAD (NÚMERO)]]</f>
        <v>0</v>
      </c>
      <c r="W116" s="235">
        <v>0.04</v>
      </c>
      <c r="X116" s="130">
        <v>44927</v>
      </c>
      <c r="Y116" s="131">
        <v>44957</v>
      </c>
      <c r="Z11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6" s="29">
        <v>0</v>
      </c>
      <c r="AB116" s="29">
        <v>0</v>
      </c>
      <c r="AC116" s="29"/>
      <c r="AD116" s="30">
        <v>0</v>
      </c>
      <c r="AE116" s="30"/>
      <c r="AF116" s="30"/>
      <c r="AG116" s="31">
        <v>0</v>
      </c>
      <c r="AH116" s="106"/>
      <c r="AI116" s="106"/>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row>
    <row r="117" spans="1:62" ht="165" x14ac:dyDescent="0.25">
      <c r="A117" s="62" t="s">
        <v>312</v>
      </c>
      <c r="B117" s="13" t="s">
        <v>313</v>
      </c>
      <c r="C117" s="13" t="s">
        <v>314</v>
      </c>
      <c r="D117" s="13" t="s">
        <v>315</v>
      </c>
      <c r="E117" s="241" t="s">
        <v>596</v>
      </c>
      <c r="F117" s="13" t="s">
        <v>317</v>
      </c>
      <c r="G117" s="13" t="s">
        <v>318</v>
      </c>
      <c r="H117" s="16" t="s">
        <v>319</v>
      </c>
      <c r="I117" s="122" t="s">
        <v>320</v>
      </c>
      <c r="J117" s="123" t="s">
        <v>321</v>
      </c>
      <c r="K117" s="13" t="s">
        <v>597</v>
      </c>
      <c r="L117" s="13" t="s">
        <v>597</v>
      </c>
      <c r="M117" s="62" t="s">
        <v>598</v>
      </c>
      <c r="N117" s="132"/>
      <c r="O117" s="226">
        <f>Tabla2[[#This Row],[Meta Plan Estratégico 2023]]*4</f>
        <v>0.4</v>
      </c>
      <c r="P117" s="226">
        <v>0.1</v>
      </c>
      <c r="Q117" s="227">
        <f>Tabla2[[#This Row],[Meta Plan Estratégico 2023]]*Tabla2[[#This Row],[Avance Porcentual Acumulado (Indicador)
Actividad]]</f>
        <v>0</v>
      </c>
      <c r="R117" s="180" t="s">
        <v>601</v>
      </c>
      <c r="S117" s="239">
        <v>1</v>
      </c>
      <c r="T117" s="217">
        <v>1</v>
      </c>
      <c r="U117" s="37" t="s">
        <v>602</v>
      </c>
      <c r="V117" s="24">
        <f>Tabla2[[#This Row],[Avance Acumulado númerico o Porcentaje de la Actividad]]/Tabla2[[#This Row],[META 2023 DE LA ACTIVIDAD (NÚMERO)]]</f>
        <v>0</v>
      </c>
      <c r="W117" s="105">
        <v>0.15</v>
      </c>
      <c r="X117" s="130">
        <v>44958</v>
      </c>
      <c r="Y117" s="131">
        <v>45291</v>
      </c>
      <c r="Z117"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7" s="29">
        <v>0</v>
      </c>
      <c r="AB117" s="164">
        <v>0</v>
      </c>
      <c r="AC117" s="29"/>
      <c r="AD117" s="30">
        <v>0</v>
      </c>
      <c r="AE117" s="30"/>
      <c r="AF117" s="30"/>
      <c r="AG117" s="31">
        <v>0</v>
      </c>
      <c r="AH117" s="106"/>
      <c r="AI117" s="106"/>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row>
    <row r="118" spans="1:62" ht="165" x14ac:dyDescent="0.25">
      <c r="A118" s="62" t="s">
        <v>312</v>
      </c>
      <c r="B118" s="13" t="s">
        <v>313</v>
      </c>
      <c r="C118" s="13" t="s">
        <v>314</v>
      </c>
      <c r="D118" s="13" t="s">
        <v>315</v>
      </c>
      <c r="E118" s="241" t="s">
        <v>596</v>
      </c>
      <c r="F118" s="13" t="s">
        <v>317</v>
      </c>
      <c r="G118" s="13" t="s">
        <v>318</v>
      </c>
      <c r="H118" s="16" t="s">
        <v>319</v>
      </c>
      <c r="I118" s="122" t="s">
        <v>320</v>
      </c>
      <c r="J118" s="123" t="s">
        <v>321</v>
      </c>
      <c r="K118" s="13" t="s">
        <v>597</v>
      </c>
      <c r="L118" s="13" t="s">
        <v>597</v>
      </c>
      <c r="M118" s="62" t="s">
        <v>598</v>
      </c>
      <c r="N118" s="132"/>
      <c r="O118" s="124" t="s">
        <v>79</v>
      </c>
      <c r="P118" s="124" t="s">
        <v>79</v>
      </c>
      <c r="Q118" s="227"/>
      <c r="R118" s="180" t="s">
        <v>603</v>
      </c>
      <c r="S118" s="232" t="s">
        <v>79</v>
      </c>
      <c r="T118" s="180">
        <v>1</v>
      </c>
      <c r="U118" s="180" t="s">
        <v>604</v>
      </c>
      <c r="V118" s="24">
        <f>Tabla2[[#This Row],[Avance Acumulado númerico o Porcentaje de la Actividad]]/Tabla2[[#This Row],[META 2023 DE LA ACTIVIDAD (NÚMERO)]]</f>
        <v>0</v>
      </c>
      <c r="W118" s="235">
        <v>0.02</v>
      </c>
      <c r="X118" s="130">
        <v>44927</v>
      </c>
      <c r="Y118" s="131">
        <v>44957</v>
      </c>
      <c r="Z11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8" s="29">
        <v>0</v>
      </c>
      <c r="AB118" s="29">
        <v>0</v>
      </c>
      <c r="AC118" s="29"/>
      <c r="AD118" s="30">
        <v>0</v>
      </c>
      <c r="AE118" s="30"/>
      <c r="AF118" s="30"/>
      <c r="AG118" s="31">
        <v>0</v>
      </c>
      <c r="AH118" s="106"/>
      <c r="AI118" s="106"/>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row>
    <row r="119" spans="1:62" ht="165" x14ac:dyDescent="0.25">
      <c r="A119" s="62" t="s">
        <v>312</v>
      </c>
      <c r="B119" s="13" t="s">
        <v>313</v>
      </c>
      <c r="C119" s="13" t="s">
        <v>314</v>
      </c>
      <c r="D119" s="13" t="s">
        <v>315</v>
      </c>
      <c r="E119" s="241" t="s">
        <v>596</v>
      </c>
      <c r="F119" s="13" t="s">
        <v>317</v>
      </c>
      <c r="G119" s="13" t="s">
        <v>318</v>
      </c>
      <c r="H119" s="16" t="s">
        <v>319</v>
      </c>
      <c r="I119" s="122" t="s">
        <v>320</v>
      </c>
      <c r="J119" s="123" t="s">
        <v>321</v>
      </c>
      <c r="K119" s="13" t="s">
        <v>597</v>
      </c>
      <c r="L119" s="13" t="s">
        <v>597</v>
      </c>
      <c r="M119" s="62" t="s">
        <v>598</v>
      </c>
      <c r="N119" s="132"/>
      <c r="O119" s="226" t="s">
        <v>79</v>
      </c>
      <c r="P119" s="226" t="s">
        <v>79</v>
      </c>
      <c r="Q119" s="227"/>
      <c r="R119" s="180" t="s">
        <v>605</v>
      </c>
      <c r="S119" s="239">
        <v>1</v>
      </c>
      <c r="T119" s="242">
        <v>1</v>
      </c>
      <c r="U119" s="180" t="s">
        <v>606</v>
      </c>
      <c r="V119" s="24">
        <f>Tabla2[[#This Row],[Avance Acumulado númerico o Porcentaje de la Actividad]]/Tabla2[[#This Row],[META 2023 DE LA ACTIVIDAD (NÚMERO)]]</f>
        <v>0</v>
      </c>
      <c r="W119" s="235">
        <v>0.1</v>
      </c>
      <c r="X119" s="130">
        <v>44958</v>
      </c>
      <c r="Y119" s="131">
        <v>45291</v>
      </c>
      <c r="Z11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19" s="29">
        <v>0</v>
      </c>
      <c r="AB119" s="29">
        <v>0</v>
      </c>
      <c r="AC119" s="29"/>
      <c r="AD119" s="30">
        <v>0</v>
      </c>
      <c r="AE119" s="30"/>
      <c r="AF119" s="30"/>
      <c r="AG119" s="31">
        <v>0</v>
      </c>
      <c r="AH119" s="106"/>
      <c r="AI119" s="106"/>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row>
    <row r="120" spans="1:62" ht="165" x14ac:dyDescent="0.25">
      <c r="A120" s="62" t="s">
        <v>312</v>
      </c>
      <c r="B120" s="13" t="s">
        <v>313</v>
      </c>
      <c r="C120" s="13" t="s">
        <v>314</v>
      </c>
      <c r="D120" s="13" t="s">
        <v>315</v>
      </c>
      <c r="E120" s="241" t="s">
        <v>596</v>
      </c>
      <c r="F120" s="13" t="s">
        <v>317</v>
      </c>
      <c r="G120" s="13" t="s">
        <v>318</v>
      </c>
      <c r="H120" s="16" t="s">
        <v>319</v>
      </c>
      <c r="I120" s="122" t="s">
        <v>320</v>
      </c>
      <c r="J120" s="123" t="s">
        <v>321</v>
      </c>
      <c r="K120" s="13" t="s">
        <v>597</v>
      </c>
      <c r="L120" s="13" t="s">
        <v>597</v>
      </c>
      <c r="M120" s="62" t="s">
        <v>598</v>
      </c>
      <c r="N120" s="132"/>
      <c r="O120" s="124" t="s">
        <v>79</v>
      </c>
      <c r="P120" s="124" t="s">
        <v>79</v>
      </c>
      <c r="Q120" s="227"/>
      <c r="R120" s="180" t="s">
        <v>607</v>
      </c>
      <c r="S120" s="232" t="s">
        <v>79</v>
      </c>
      <c r="T120" s="180">
        <v>1</v>
      </c>
      <c r="U120" s="180" t="s">
        <v>608</v>
      </c>
      <c r="V120" s="24">
        <f>Tabla2[[#This Row],[Avance Acumulado númerico o Porcentaje de la Actividad]]/Tabla2[[#This Row],[META 2023 DE LA ACTIVIDAD (NÚMERO)]]</f>
        <v>0</v>
      </c>
      <c r="W120" s="235">
        <v>0.02</v>
      </c>
      <c r="X120" s="130">
        <v>44927</v>
      </c>
      <c r="Y120" s="131">
        <v>44957</v>
      </c>
      <c r="Z12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0" s="29">
        <v>0</v>
      </c>
      <c r="AB120" s="29">
        <v>0</v>
      </c>
      <c r="AC120" s="29"/>
      <c r="AD120" s="30">
        <v>0</v>
      </c>
      <c r="AE120" s="30"/>
      <c r="AF120" s="30"/>
      <c r="AG120" s="31">
        <v>0</v>
      </c>
      <c r="AH120" s="106"/>
      <c r="AI120" s="106"/>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row>
    <row r="121" spans="1:62" ht="165" x14ac:dyDescent="0.25">
      <c r="A121" s="62" t="s">
        <v>312</v>
      </c>
      <c r="B121" s="13" t="s">
        <v>313</v>
      </c>
      <c r="C121" s="13" t="s">
        <v>314</v>
      </c>
      <c r="D121" s="13" t="s">
        <v>315</v>
      </c>
      <c r="E121" s="241" t="s">
        <v>596</v>
      </c>
      <c r="F121" s="13" t="s">
        <v>317</v>
      </c>
      <c r="G121" s="13" t="s">
        <v>318</v>
      </c>
      <c r="H121" s="16" t="s">
        <v>319</v>
      </c>
      <c r="I121" s="122" t="s">
        <v>320</v>
      </c>
      <c r="J121" s="123" t="s">
        <v>321</v>
      </c>
      <c r="K121" s="13" t="s">
        <v>597</v>
      </c>
      <c r="L121" s="13" t="s">
        <v>597</v>
      </c>
      <c r="M121" s="62" t="s">
        <v>598</v>
      </c>
      <c r="N121" s="132"/>
      <c r="O121" s="124" t="s">
        <v>79</v>
      </c>
      <c r="P121" s="124" t="s">
        <v>79</v>
      </c>
      <c r="Q121" s="227"/>
      <c r="R121" s="180" t="s">
        <v>609</v>
      </c>
      <c r="S121" s="232" t="s">
        <v>79</v>
      </c>
      <c r="T121" s="180">
        <v>1</v>
      </c>
      <c r="U121" s="180" t="s">
        <v>610</v>
      </c>
      <c r="V121" s="24">
        <f>Tabla2[[#This Row],[Avance Acumulado númerico o Porcentaje de la Actividad]]/Tabla2[[#This Row],[META 2023 DE LA ACTIVIDAD (NÚMERO)]]</f>
        <v>0</v>
      </c>
      <c r="W121" s="235">
        <v>0.02</v>
      </c>
      <c r="X121" s="130">
        <v>44927</v>
      </c>
      <c r="Y121" s="131">
        <v>44957</v>
      </c>
      <c r="Z12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1" s="29">
        <v>0</v>
      </c>
      <c r="AB121" s="29">
        <v>0</v>
      </c>
      <c r="AC121" s="29"/>
      <c r="AD121" s="30">
        <v>0</v>
      </c>
      <c r="AE121" s="30"/>
      <c r="AF121" s="30"/>
      <c r="AG121" s="31">
        <v>0</v>
      </c>
      <c r="AH121" s="106"/>
      <c r="AI121" s="106"/>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row>
    <row r="122" spans="1:62" ht="165" x14ac:dyDescent="0.25">
      <c r="A122" s="62" t="s">
        <v>312</v>
      </c>
      <c r="B122" s="13" t="s">
        <v>313</v>
      </c>
      <c r="C122" s="13" t="s">
        <v>314</v>
      </c>
      <c r="D122" s="13" t="s">
        <v>315</v>
      </c>
      <c r="E122" s="241" t="s">
        <v>596</v>
      </c>
      <c r="F122" s="13" t="s">
        <v>317</v>
      </c>
      <c r="G122" s="13" t="s">
        <v>318</v>
      </c>
      <c r="H122" s="16" t="s">
        <v>319</v>
      </c>
      <c r="I122" s="122" t="s">
        <v>320</v>
      </c>
      <c r="J122" s="123" t="s">
        <v>321</v>
      </c>
      <c r="K122" s="13" t="s">
        <v>597</v>
      </c>
      <c r="L122" s="13" t="s">
        <v>597</v>
      </c>
      <c r="M122" s="62" t="s">
        <v>598</v>
      </c>
      <c r="N122" s="132"/>
      <c r="O122" s="124" t="s">
        <v>79</v>
      </c>
      <c r="P122" s="124" t="s">
        <v>79</v>
      </c>
      <c r="Q122" s="227"/>
      <c r="R122" s="180" t="s">
        <v>611</v>
      </c>
      <c r="S122" s="232" t="s">
        <v>79</v>
      </c>
      <c r="T122" s="180">
        <v>2</v>
      </c>
      <c r="U122" s="180" t="s">
        <v>612</v>
      </c>
      <c r="V122" s="24">
        <f>Tabla2[[#This Row],[Avance Acumulado númerico o Porcentaje de la Actividad]]/Tabla2[[#This Row],[META 2023 DE LA ACTIVIDAD (NÚMERO)]]</f>
        <v>0</v>
      </c>
      <c r="W122" s="235">
        <v>0.05</v>
      </c>
      <c r="X122" s="130">
        <v>44958</v>
      </c>
      <c r="Y122" s="131">
        <v>45291</v>
      </c>
      <c r="Z12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2" s="29">
        <v>0</v>
      </c>
      <c r="AB122" s="29">
        <v>0</v>
      </c>
      <c r="AC122" s="29"/>
      <c r="AD122" s="30">
        <v>0</v>
      </c>
      <c r="AE122" s="30"/>
      <c r="AF122" s="30"/>
      <c r="AG122" s="31">
        <v>0</v>
      </c>
      <c r="AH122" s="106"/>
      <c r="AI122" s="106"/>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row>
    <row r="123" spans="1:62" ht="165" x14ac:dyDescent="0.25">
      <c r="A123" s="62" t="s">
        <v>312</v>
      </c>
      <c r="B123" s="13" t="s">
        <v>313</v>
      </c>
      <c r="C123" s="13" t="s">
        <v>314</v>
      </c>
      <c r="D123" s="13" t="s">
        <v>315</v>
      </c>
      <c r="E123" s="241" t="s">
        <v>596</v>
      </c>
      <c r="F123" s="13" t="s">
        <v>317</v>
      </c>
      <c r="G123" s="13" t="s">
        <v>318</v>
      </c>
      <c r="H123" s="16" t="s">
        <v>319</v>
      </c>
      <c r="I123" s="122" t="s">
        <v>320</v>
      </c>
      <c r="J123" s="123" t="s">
        <v>321</v>
      </c>
      <c r="K123" s="13" t="s">
        <v>597</v>
      </c>
      <c r="L123" s="13" t="s">
        <v>597</v>
      </c>
      <c r="M123" s="62" t="s">
        <v>598</v>
      </c>
      <c r="N123" s="132"/>
      <c r="O123" s="124" t="s">
        <v>79</v>
      </c>
      <c r="P123" s="124" t="s">
        <v>79</v>
      </c>
      <c r="Q123" s="227"/>
      <c r="R123" s="180" t="s">
        <v>613</v>
      </c>
      <c r="S123" s="232" t="s">
        <v>79</v>
      </c>
      <c r="T123" s="180">
        <v>1</v>
      </c>
      <c r="U123" s="180" t="s">
        <v>614</v>
      </c>
      <c r="V123" s="24">
        <f>Tabla2[[#This Row],[Avance Acumulado númerico o Porcentaje de la Actividad]]/Tabla2[[#This Row],[META 2023 DE LA ACTIVIDAD (NÚMERO)]]</f>
        <v>0</v>
      </c>
      <c r="W123" s="235">
        <v>0.02</v>
      </c>
      <c r="X123" s="130">
        <v>44927</v>
      </c>
      <c r="Y123" s="131">
        <v>44957</v>
      </c>
      <c r="Z12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3" s="29">
        <v>0</v>
      </c>
      <c r="AB123" s="29">
        <v>0</v>
      </c>
      <c r="AC123" s="29"/>
      <c r="AD123" s="30">
        <v>0</v>
      </c>
      <c r="AE123" s="30"/>
      <c r="AF123" s="30"/>
      <c r="AG123" s="31">
        <v>0</v>
      </c>
      <c r="AH123" s="106"/>
      <c r="AI123" s="106"/>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row>
    <row r="124" spans="1:62" ht="165" x14ac:dyDescent="0.25">
      <c r="A124" s="62" t="s">
        <v>312</v>
      </c>
      <c r="B124" s="13" t="s">
        <v>313</v>
      </c>
      <c r="C124" s="13" t="s">
        <v>314</v>
      </c>
      <c r="D124" s="13" t="s">
        <v>315</v>
      </c>
      <c r="E124" s="241" t="s">
        <v>596</v>
      </c>
      <c r="F124" s="13" t="s">
        <v>317</v>
      </c>
      <c r="G124" s="13" t="s">
        <v>318</v>
      </c>
      <c r="H124" s="16" t="s">
        <v>319</v>
      </c>
      <c r="I124" s="122" t="s">
        <v>320</v>
      </c>
      <c r="J124" s="123" t="s">
        <v>321</v>
      </c>
      <c r="K124" s="13" t="s">
        <v>597</v>
      </c>
      <c r="L124" s="13" t="s">
        <v>597</v>
      </c>
      <c r="M124" s="62" t="s">
        <v>598</v>
      </c>
      <c r="N124" s="132"/>
      <c r="O124" s="226" t="s">
        <v>79</v>
      </c>
      <c r="P124" s="226" t="s">
        <v>79</v>
      </c>
      <c r="Q124" s="227"/>
      <c r="R124" s="180" t="s">
        <v>615</v>
      </c>
      <c r="S124" s="239" t="s">
        <v>79</v>
      </c>
      <c r="T124" s="243">
        <v>1</v>
      </c>
      <c r="U124" s="180" t="s">
        <v>616</v>
      </c>
      <c r="V124" s="24">
        <f>Tabla2[[#This Row],[Avance Acumulado númerico o Porcentaje de la Actividad]]/Tabla2[[#This Row],[META 2023 DE LA ACTIVIDAD (NÚMERO)]]</f>
        <v>0</v>
      </c>
      <c r="W124" s="235">
        <v>0.1</v>
      </c>
      <c r="X124" s="130">
        <v>44958</v>
      </c>
      <c r="Y124" s="131">
        <v>45291</v>
      </c>
      <c r="Z12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4" s="29">
        <v>0</v>
      </c>
      <c r="AB124" s="29">
        <v>0</v>
      </c>
      <c r="AC124" s="29"/>
      <c r="AD124" s="30">
        <v>0</v>
      </c>
      <c r="AE124" s="30"/>
      <c r="AF124" s="30"/>
      <c r="AG124" s="31">
        <v>0</v>
      </c>
      <c r="AH124" s="106"/>
      <c r="AI124" s="106"/>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row>
    <row r="125" spans="1:62" ht="165" x14ac:dyDescent="0.25">
      <c r="A125" s="62" t="s">
        <v>312</v>
      </c>
      <c r="B125" s="13" t="s">
        <v>313</v>
      </c>
      <c r="C125" s="13" t="s">
        <v>314</v>
      </c>
      <c r="D125" s="13" t="s">
        <v>315</v>
      </c>
      <c r="E125" s="241" t="s">
        <v>596</v>
      </c>
      <c r="F125" s="13" t="s">
        <v>317</v>
      </c>
      <c r="G125" s="13" t="s">
        <v>318</v>
      </c>
      <c r="H125" s="16" t="s">
        <v>319</v>
      </c>
      <c r="I125" s="122" t="s">
        <v>320</v>
      </c>
      <c r="J125" s="123" t="s">
        <v>321</v>
      </c>
      <c r="K125" s="13" t="s">
        <v>597</v>
      </c>
      <c r="L125" s="13" t="s">
        <v>597</v>
      </c>
      <c r="M125" s="62" t="s">
        <v>598</v>
      </c>
      <c r="N125" s="132"/>
      <c r="O125" s="124" t="s">
        <v>79</v>
      </c>
      <c r="P125" s="124" t="s">
        <v>79</v>
      </c>
      <c r="Q125" s="227"/>
      <c r="R125" s="13" t="s">
        <v>617</v>
      </c>
      <c r="S125" s="232" t="s">
        <v>79</v>
      </c>
      <c r="T125" s="180">
        <v>1</v>
      </c>
      <c r="U125" s="180" t="s">
        <v>618</v>
      </c>
      <c r="V125" s="24">
        <f>Tabla2[[#This Row],[Avance Acumulado númerico o Porcentaje de la Actividad]]/Tabla2[[#This Row],[META 2023 DE LA ACTIVIDAD (NÚMERO)]]</f>
        <v>0</v>
      </c>
      <c r="W125" s="235">
        <v>0.02</v>
      </c>
      <c r="X125" s="130">
        <v>44927</v>
      </c>
      <c r="Y125" s="131">
        <v>44957</v>
      </c>
      <c r="Z12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5" s="29">
        <v>0</v>
      </c>
      <c r="AB125" s="29">
        <v>0</v>
      </c>
      <c r="AC125" s="29"/>
      <c r="AD125" s="30">
        <v>0</v>
      </c>
      <c r="AE125" s="30"/>
      <c r="AF125" s="30"/>
      <c r="AG125" s="31">
        <v>0</v>
      </c>
      <c r="AH125" s="106"/>
      <c r="AI125" s="106"/>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row>
    <row r="126" spans="1:62" ht="165" x14ac:dyDescent="0.25">
      <c r="A126" s="62" t="s">
        <v>312</v>
      </c>
      <c r="B126" s="13" t="s">
        <v>313</v>
      </c>
      <c r="C126" s="13" t="s">
        <v>314</v>
      </c>
      <c r="D126" s="13" t="s">
        <v>315</v>
      </c>
      <c r="E126" s="241" t="s">
        <v>596</v>
      </c>
      <c r="F126" s="13" t="s">
        <v>317</v>
      </c>
      <c r="G126" s="13" t="s">
        <v>318</v>
      </c>
      <c r="H126" s="16" t="s">
        <v>319</v>
      </c>
      <c r="I126" s="122" t="s">
        <v>320</v>
      </c>
      <c r="J126" s="123" t="s">
        <v>321</v>
      </c>
      <c r="K126" s="13" t="s">
        <v>597</v>
      </c>
      <c r="L126" s="13" t="s">
        <v>597</v>
      </c>
      <c r="M126" s="62" t="s">
        <v>598</v>
      </c>
      <c r="N126" s="132"/>
      <c r="O126" s="124" t="s">
        <v>79</v>
      </c>
      <c r="P126" s="124" t="s">
        <v>79</v>
      </c>
      <c r="Q126" s="227"/>
      <c r="R126" s="13" t="s">
        <v>619</v>
      </c>
      <c r="S126" s="180" t="s">
        <v>79</v>
      </c>
      <c r="T126" s="180">
        <v>1</v>
      </c>
      <c r="U126" s="180" t="s">
        <v>620</v>
      </c>
      <c r="V126" s="24">
        <f>Tabla2[[#This Row],[Avance Acumulado númerico o Porcentaje de la Actividad]]/Tabla2[[#This Row],[META 2023 DE LA ACTIVIDAD (NÚMERO)]]</f>
        <v>0</v>
      </c>
      <c r="W126" s="235">
        <v>0.05</v>
      </c>
      <c r="X126" s="130">
        <v>44927</v>
      </c>
      <c r="Y126" s="131">
        <v>44985</v>
      </c>
      <c r="Z12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6" s="29">
        <v>0</v>
      </c>
      <c r="AB126" s="29">
        <v>0</v>
      </c>
      <c r="AC126" s="29"/>
      <c r="AD126" s="30">
        <v>0</v>
      </c>
      <c r="AE126" s="30"/>
      <c r="AF126" s="30"/>
      <c r="AG126" s="31">
        <v>0</v>
      </c>
      <c r="AH126" s="106"/>
      <c r="AI126" s="106"/>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row>
    <row r="127" spans="1:62" ht="165" x14ac:dyDescent="0.25">
      <c r="A127" s="62" t="s">
        <v>312</v>
      </c>
      <c r="B127" s="13" t="s">
        <v>313</v>
      </c>
      <c r="C127" s="13" t="s">
        <v>314</v>
      </c>
      <c r="D127" s="13" t="s">
        <v>315</v>
      </c>
      <c r="E127" s="241" t="s">
        <v>596</v>
      </c>
      <c r="F127" s="13" t="s">
        <v>317</v>
      </c>
      <c r="G127" s="13" t="s">
        <v>318</v>
      </c>
      <c r="H127" s="16" t="s">
        <v>319</v>
      </c>
      <c r="I127" s="122" t="s">
        <v>320</v>
      </c>
      <c r="J127" s="123" t="s">
        <v>321</v>
      </c>
      <c r="K127" s="13" t="s">
        <v>597</v>
      </c>
      <c r="L127" s="13" t="s">
        <v>597</v>
      </c>
      <c r="M127" s="62" t="s">
        <v>598</v>
      </c>
      <c r="N127" s="132"/>
      <c r="O127" s="226" t="s">
        <v>79</v>
      </c>
      <c r="P127" s="226" t="s">
        <v>79</v>
      </c>
      <c r="Q127" s="227"/>
      <c r="R127" s="180" t="s">
        <v>621</v>
      </c>
      <c r="S127" s="239">
        <v>1</v>
      </c>
      <c r="T127" s="243">
        <v>1</v>
      </c>
      <c r="U127" s="180" t="s">
        <v>622</v>
      </c>
      <c r="V127" s="24">
        <f>Tabla2[[#This Row],[Avance Acumulado númerico o Porcentaje de la Actividad]]/Tabla2[[#This Row],[META 2023 DE LA ACTIVIDAD (NÚMERO)]]</f>
        <v>0</v>
      </c>
      <c r="W127" s="235">
        <v>0.1</v>
      </c>
      <c r="X127" s="130">
        <v>44958</v>
      </c>
      <c r="Y127" s="131">
        <v>45291</v>
      </c>
      <c r="Z12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7" s="29">
        <v>0</v>
      </c>
      <c r="AB127" s="29">
        <v>0</v>
      </c>
      <c r="AC127" s="29"/>
      <c r="AD127" s="30">
        <v>0</v>
      </c>
      <c r="AE127" s="30"/>
      <c r="AF127" s="30"/>
      <c r="AG127" s="31">
        <v>0</v>
      </c>
      <c r="AH127" s="106"/>
      <c r="AI127" s="106"/>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row>
    <row r="128" spans="1:62" ht="165" x14ac:dyDescent="0.25">
      <c r="A128" s="62" t="s">
        <v>312</v>
      </c>
      <c r="B128" s="13" t="s">
        <v>313</v>
      </c>
      <c r="C128" s="13" t="s">
        <v>314</v>
      </c>
      <c r="D128" s="13" t="s">
        <v>315</v>
      </c>
      <c r="E128" s="241" t="s">
        <v>596</v>
      </c>
      <c r="F128" s="13" t="s">
        <v>317</v>
      </c>
      <c r="G128" s="13" t="s">
        <v>318</v>
      </c>
      <c r="H128" s="16" t="s">
        <v>319</v>
      </c>
      <c r="I128" s="122" t="s">
        <v>320</v>
      </c>
      <c r="J128" s="123" t="s">
        <v>321</v>
      </c>
      <c r="K128" s="13" t="s">
        <v>597</v>
      </c>
      <c r="L128" s="13" t="s">
        <v>597</v>
      </c>
      <c r="M128" s="62" t="s">
        <v>598</v>
      </c>
      <c r="N128" s="132"/>
      <c r="O128" s="124" t="s">
        <v>79</v>
      </c>
      <c r="P128" s="124" t="s">
        <v>79</v>
      </c>
      <c r="Q128" s="227"/>
      <c r="R128" s="13" t="s">
        <v>623</v>
      </c>
      <c r="S128" s="232" t="s">
        <v>79</v>
      </c>
      <c r="T128" s="244">
        <v>1</v>
      </c>
      <c r="U128" s="180" t="s">
        <v>624</v>
      </c>
      <c r="V128" s="24">
        <f>Tabla2[[#This Row],[Avance Acumulado númerico o Porcentaje de la Actividad]]/Tabla2[[#This Row],[META 2023 DE LA ACTIVIDAD (NÚMERO)]]</f>
        <v>0</v>
      </c>
      <c r="W128" s="235">
        <v>0.05</v>
      </c>
      <c r="X128" s="130">
        <v>44958</v>
      </c>
      <c r="Y128" s="131">
        <v>45016</v>
      </c>
      <c r="Z12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8" s="29">
        <v>0</v>
      </c>
      <c r="AB128" s="29">
        <v>0</v>
      </c>
      <c r="AC128" s="29"/>
      <c r="AD128" s="30">
        <v>0</v>
      </c>
      <c r="AE128" s="30"/>
      <c r="AF128" s="30"/>
      <c r="AG128" s="31">
        <v>0</v>
      </c>
      <c r="AH128" s="106"/>
      <c r="AI128" s="106"/>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row>
    <row r="129" spans="1:62" ht="165" x14ac:dyDescent="0.25">
      <c r="A129" s="62" t="s">
        <v>312</v>
      </c>
      <c r="B129" s="13" t="s">
        <v>313</v>
      </c>
      <c r="C129" s="13" t="s">
        <v>314</v>
      </c>
      <c r="D129" s="13" t="s">
        <v>315</v>
      </c>
      <c r="E129" s="241" t="s">
        <v>596</v>
      </c>
      <c r="F129" s="13" t="s">
        <v>317</v>
      </c>
      <c r="G129" s="13" t="s">
        <v>318</v>
      </c>
      <c r="H129" s="16" t="s">
        <v>319</v>
      </c>
      <c r="I129" s="122" t="s">
        <v>320</v>
      </c>
      <c r="J129" s="123" t="s">
        <v>321</v>
      </c>
      <c r="K129" s="13" t="s">
        <v>597</v>
      </c>
      <c r="L129" s="13" t="s">
        <v>597</v>
      </c>
      <c r="M129" s="62" t="s">
        <v>598</v>
      </c>
      <c r="N129" s="132"/>
      <c r="O129" s="124" t="s">
        <v>79</v>
      </c>
      <c r="P129" s="124" t="s">
        <v>79</v>
      </c>
      <c r="Q129" s="227"/>
      <c r="R129" s="180" t="s">
        <v>625</v>
      </c>
      <c r="S129" s="232" t="s">
        <v>79</v>
      </c>
      <c r="T129" s="243">
        <v>1</v>
      </c>
      <c r="U129" s="180" t="s">
        <v>626</v>
      </c>
      <c r="V129" s="24">
        <f>Tabla2[[#This Row],[Avance Acumulado númerico o Porcentaje de la Actividad]]/Tabla2[[#This Row],[META 2023 DE LA ACTIVIDAD (NÚMERO)]]</f>
        <v>0</v>
      </c>
      <c r="W129" s="235">
        <v>0.1</v>
      </c>
      <c r="X129" s="130">
        <v>45017</v>
      </c>
      <c r="Y129" s="131">
        <v>45291</v>
      </c>
      <c r="Z12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29" s="29">
        <v>0</v>
      </c>
      <c r="AB129" s="29">
        <v>0</v>
      </c>
      <c r="AC129" s="29"/>
      <c r="AD129" s="30">
        <v>0</v>
      </c>
      <c r="AE129" s="30"/>
      <c r="AF129" s="30"/>
      <c r="AG129" s="31">
        <v>0</v>
      </c>
      <c r="AH129" s="106"/>
      <c r="AI129" s="106"/>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row>
    <row r="130" spans="1:62" ht="165" x14ac:dyDescent="0.25">
      <c r="A130" s="62" t="s">
        <v>312</v>
      </c>
      <c r="B130" s="13" t="s">
        <v>313</v>
      </c>
      <c r="C130" s="13" t="s">
        <v>314</v>
      </c>
      <c r="D130" s="13" t="s">
        <v>315</v>
      </c>
      <c r="E130" s="241" t="s">
        <v>596</v>
      </c>
      <c r="F130" s="13" t="s">
        <v>317</v>
      </c>
      <c r="G130" s="13" t="s">
        <v>318</v>
      </c>
      <c r="H130" s="16" t="s">
        <v>319</v>
      </c>
      <c r="I130" s="122" t="s">
        <v>320</v>
      </c>
      <c r="J130" s="123" t="s">
        <v>321</v>
      </c>
      <c r="K130" s="13" t="s">
        <v>597</v>
      </c>
      <c r="L130" s="13" t="s">
        <v>597</v>
      </c>
      <c r="M130" s="62" t="s">
        <v>598</v>
      </c>
      <c r="N130" s="132"/>
      <c r="O130" s="124" t="s">
        <v>79</v>
      </c>
      <c r="P130" s="124" t="s">
        <v>79</v>
      </c>
      <c r="Q130" s="227"/>
      <c r="R130" s="181" t="s">
        <v>627</v>
      </c>
      <c r="S130" s="180" t="s">
        <v>79</v>
      </c>
      <c r="T130" s="243">
        <v>0.01</v>
      </c>
      <c r="U130" s="181" t="s">
        <v>628</v>
      </c>
      <c r="V130" s="24">
        <f>Tabla2[[#This Row],[Avance Acumulado númerico o Porcentaje de la Actividad]]/Tabla2[[#This Row],[META 2023 DE LA ACTIVIDAD (NÚMERO)]]</f>
        <v>0</v>
      </c>
      <c r="W130" s="236">
        <v>0.05</v>
      </c>
      <c r="X130" s="130">
        <v>44986</v>
      </c>
      <c r="Y130" s="131">
        <v>45138</v>
      </c>
      <c r="Z13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0" s="29">
        <v>0</v>
      </c>
      <c r="AB130" s="29">
        <v>0</v>
      </c>
      <c r="AC130" s="29"/>
      <c r="AD130" s="30">
        <v>0</v>
      </c>
      <c r="AE130" s="30"/>
      <c r="AF130" s="30"/>
      <c r="AG130" s="31">
        <v>0</v>
      </c>
      <c r="AH130" s="106"/>
      <c r="AI130" s="106"/>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row>
    <row r="131" spans="1:62" ht="165" x14ac:dyDescent="0.25">
      <c r="A131" s="62" t="s">
        <v>312</v>
      </c>
      <c r="B131" s="13" t="s">
        <v>313</v>
      </c>
      <c r="C131" s="13" t="s">
        <v>314</v>
      </c>
      <c r="D131" s="13" t="s">
        <v>315</v>
      </c>
      <c r="E131" s="241" t="s">
        <v>596</v>
      </c>
      <c r="F131" s="13" t="s">
        <v>317</v>
      </c>
      <c r="G131" s="13" t="s">
        <v>318</v>
      </c>
      <c r="H131" s="16" t="s">
        <v>319</v>
      </c>
      <c r="I131" s="122" t="s">
        <v>320</v>
      </c>
      <c r="J131" s="123" t="s">
        <v>321</v>
      </c>
      <c r="K131" s="13" t="s">
        <v>597</v>
      </c>
      <c r="L131" s="13" t="s">
        <v>597</v>
      </c>
      <c r="M131" s="62" t="s">
        <v>598</v>
      </c>
      <c r="N131" s="132"/>
      <c r="O131" s="124" t="s">
        <v>79</v>
      </c>
      <c r="P131" s="124" t="s">
        <v>79</v>
      </c>
      <c r="Q131" s="227"/>
      <c r="R131" s="181" t="s">
        <v>629</v>
      </c>
      <c r="S131" s="180" t="s">
        <v>79</v>
      </c>
      <c r="T131" s="243">
        <v>0.5</v>
      </c>
      <c r="U131" s="181" t="s">
        <v>630</v>
      </c>
      <c r="V131" s="24">
        <f>Tabla2[[#This Row],[Avance Acumulado númerico o Porcentaje de la Actividad]]/Tabla2[[#This Row],[META 2023 DE LA ACTIVIDAD (NÚMERO)]]</f>
        <v>0</v>
      </c>
      <c r="W131" s="236">
        <v>0.05</v>
      </c>
      <c r="X131" s="130">
        <v>45139</v>
      </c>
      <c r="Y131" s="131">
        <v>45291</v>
      </c>
      <c r="Z13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1" s="29">
        <v>0</v>
      </c>
      <c r="AB131" s="29">
        <v>0</v>
      </c>
      <c r="AC131" s="29"/>
      <c r="AD131" s="30">
        <v>0</v>
      </c>
      <c r="AE131" s="30"/>
      <c r="AF131" s="30"/>
      <c r="AG131" s="31">
        <v>0</v>
      </c>
      <c r="AH131" s="106"/>
      <c r="AI131" s="106"/>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row>
    <row r="132" spans="1:62" ht="165" x14ac:dyDescent="0.25">
      <c r="A132" s="62" t="s">
        <v>312</v>
      </c>
      <c r="B132" s="13" t="s">
        <v>313</v>
      </c>
      <c r="C132" s="13" t="s">
        <v>314</v>
      </c>
      <c r="D132" s="13" t="s">
        <v>315</v>
      </c>
      <c r="E132" s="241" t="s">
        <v>596</v>
      </c>
      <c r="F132" s="13" t="s">
        <v>317</v>
      </c>
      <c r="G132" s="13" t="s">
        <v>318</v>
      </c>
      <c r="H132" s="16" t="s">
        <v>319</v>
      </c>
      <c r="I132" s="122" t="s">
        <v>320</v>
      </c>
      <c r="J132" s="123" t="s">
        <v>321</v>
      </c>
      <c r="K132" s="13" t="s">
        <v>597</v>
      </c>
      <c r="L132" s="13" t="s">
        <v>597</v>
      </c>
      <c r="M132" s="62" t="s">
        <v>598</v>
      </c>
      <c r="N132" s="132"/>
      <c r="O132" s="245">
        <f>Tabla2[[#This Row],[Meta Plan Estratégico 2023]]*4</f>
        <v>0.2</v>
      </c>
      <c r="P132" s="226">
        <v>0.05</v>
      </c>
      <c r="Q132" s="227">
        <f>Tabla2[[#This Row],[Meta Plan Estratégico 2023]]*Tabla2[[#This Row],[Avance Porcentual Acumulado (Indicador)
Actividad]]/Tabla2[[#This Row],[Meta Plan Estratégico 2023]]</f>
        <v>0</v>
      </c>
      <c r="R132" s="180" t="s">
        <v>631</v>
      </c>
      <c r="S132" s="232" t="s">
        <v>79</v>
      </c>
      <c r="T132" s="181">
        <v>1</v>
      </c>
      <c r="U132" s="181" t="s">
        <v>585</v>
      </c>
      <c r="V132" s="246">
        <f>Tabla2[[#This Row],[Avance Acumulado númerico o Porcentaje de la Actividad]]/Tabla2[[#This Row],[META 2023 DE LA ACTIVIDAD (NÚMERO)]]</f>
        <v>0</v>
      </c>
      <c r="W132" s="235">
        <v>0.02</v>
      </c>
      <c r="X132" s="130">
        <v>45078</v>
      </c>
      <c r="Y132" s="131">
        <v>45230</v>
      </c>
      <c r="Z13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2" s="29">
        <v>0</v>
      </c>
      <c r="AB132" s="29">
        <v>0</v>
      </c>
      <c r="AC132" s="29"/>
      <c r="AD132" s="30">
        <v>0</v>
      </c>
      <c r="AE132" s="30"/>
      <c r="AF132" s="30"/>
      <c r="AG132" s="31">
        <v>0</v>
      </c>
      <c r="AH132" s="106"/>
      <c r="AI132" s="106"/>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row>
    <row r="133" spans="1:62" ht="165" x14ac:dyDescent="0.25">
      <c r="A133" s="62" t="s">
        <v>312</v>
      </c>
      <c r="B133" s="13" t="s">
        <v>313</v>
      </c>
      <c r="C133" s="13" t="s">
        <v>314</v>
      </c>
      <c r="D133" s="13" t="s">
        <v>315</v>
      </c>
      <c r="E133" s="241" t="s">
        <v>596</v>
      </c>
      <c r="F133" s="13" t="s">
        <v>317</v>
      </c>
      <c r="G133" s="13" t="s">
        <v>318</v>
      </c>
      <c r="H133" s="16" t="s">
        <v>319</v>
      </c>
      <c r="I133" s="122" t="s">
        <v>320</v>
      </c>
      <c r="J133" s="123" t="s">
        <v>321</v>
      </c>
      <c r="K133" s="13" t="s">
        <v>597</v>
      </c>
      <c r="L133" s="13" t="s">
        <v>597</v>
      </c>
      <c r="M133" s="62" t="s">
        <v>598</v>
      </c>
      <c r="N133" s="132"/>
      <c r="O133" s="245">
        <f>Tabla2[[#This Row],[Meta Plan Estratégico 2023]]*4</f>
        <v>0.2</v>
      </c>
      <c r="P133" s="226">
        <v>0.05</v>
      </c>
      <c r="Q133" s="227">
        <f>Tabla2[[#This Row],[Meta Plan Estratégico 2023]]*Tabla2[[#This Row],[Avance Porcentual Acumulado (Indicador)
Actividad]]/Tabla2[[#This Row],[Meta Plan Estratégico 2023]]</f>
        <v>0</v>
      </c>
      <c r="R133" s="180" t="s">
        <v>632</v>
      </c>
      <c r="S133" s="232" t="s">
        <v>79</v>
      </c>
      <c r="T133" s="181">
        <v>1</v>
      </c>
      <c r="U133" s="181" t="s">
        <v>585</v>
      </c>
      <c r="V133" s="246">
        <f>Tabla2[[#This Row],[Avance Acumulado númerico o Porcentaje de la Actividad]]/Tabla2[[#This Row],[META 2023 DE LA ACTIVIDAD (NÚMERO)]]</f>
        <v>0</v>
      </c>
      <c r="W133" s="235">
        <v>0.02</v>
      </c>
      <c r="X133" s="130">
        <v>45078</v>
      </c>
      <c r="Y133" s="131">
        <v>45230</v>
      </c>
      <c r="Z13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3" s="29">
        <v>0</v>
      </c>
      <c r="AB133" s="29">
        <v>0</v>
      </c>
      <c r="AC133" s="29"/>
      <c r="AD133" s="30">
        <v>0</v>
      </c>
      <c r="AE133" s="30"/>
      <c r="AF133" s="30"/>
      <c r="AG133" s="31">
        <v>0</v>
      </c>
      <c r="AH133" s="106"/>
      <c r="AI133" s="106"/>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row>
    <row r="134" spans="1:62" ht="165" x14ac:dyDescent="0.25">
      <c r="A134" s="62" t="s">
        <v>312</v>
      </c>
      <c r="B134" s="13" t="s">
        <v>313</v>
      </c>
      <c r="C134" s="13" t="s">
        <v>314</v>
      </c>
      <c r="D134" s="13" t="s">
        <v>315</v>
      </c>
      <c r="E134" s="241" t="s">
        <v>596</v>
      </c>
      <c r="F134" s="13" t="s">
        <v>317</v>
      </c>
      <c r="G134" s="13" t="s">
        <v>318</v>
      </c>
      <c r="H134" s="16" t="s">
        <v>319</v>
      </c>
      <c r="I134" s="122" t="s">
        <v>320</v>
      </c>
      <c r="J134" s="123" t="s">
        <v>321</v>
      </c>
      <c r="K134" s="13" t="s">
        <v>597</v>
      </c>
      <c r="L134" s="13" t="s">
        <v>597</v>
      </c>
      <c r="M134" s="62" t="s">
        <v>598</v>
      </c>
      <c r="N134" s="132"/>
      <c r="O134" s="245">
        <f>Tabla2[[#This Row],[Meta Plan Estratégico 2023]]*4</f>
        <v>0.2</v>
      </c>
      <c r="P134" s="226">
        <v>0.05</v>
      </c>
      <c r="Q134" s="227">
        <f>Tabla2[[#This Row],[Meta Plan Estratégico 2023]]*Tabla2[[#This Row],[Avance Porcentual Acumulado (Indicador)
Actividad]]/Tabla2[[#This Row],[Meta Plan Estratégico 2023]]</f>
        <v>0</v>
      </c>
      <c r="R134" s="180" t="s">
        <v>633</v>
      </c>
      <c r="S134" s="232" t="s">
        <v>79</v>
      </c>
      <c r="T134" s="181">
        <v>1</v>
      </c>
      <c r="U134" s="181" t="s">
        <v>585</v>
      </c>
      <c r="V134" s="246">
        <f>Tabla2[[#This Row],[Avance Acumulado númerico o Porcentaje de la Actividad]]/Tabla2[[#This Row],[META 2023 DE LA ACTIVIDAD (NÚMERO)]]</f>
        <v>0</v>
      </c>
      <c r="W134" s="235">
        <v>0.02</v>
      </c>
      <c r="X134" s="130">
        <v>45078</v>
      </c>
      <c r="Y134" s="131">
        <v>45230</v>
      </c>
      <c r="Z13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4" s="29">
        <v>0</v>
      </c>
      <c r="AB134" s="29">
        <v>0</v>
      </c>
      <c r="AC134" s="29"/>
      <c r="AD134" s="30">
        <v>0</v>
      </c>
      <c r="AE134" s="30"/>
      <c r="AF134" s="30"/>
      <c r="AG134" s="31">
        <v>0</v>
      </c>
      <c r="AH134" s="106"/>
      <c r="AI134" s="106"/>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row>
    <row r="135" spans="1:62" ht="165" x14ac:dyDescent="0.25">
      <c r="A135" s="62" t="s">
        <v>312</v>
      </c>
      <c r="B135" s="13" t="s">
        <v>313</v>
      </c>
      <c r="C135" s="13" t="s">
        <v>314</v>
      </c>
      <c r="D135" s="13" t="s">
        <v>315</v>
      </c>
      <c r="E135" s="241" t="s">
        <v>596</v>
      </c>
      <c r="F135" s="13" t="s">
        <v>317</v>
      </c>
      <c r="G135" s="13" t="s">
        <v>318</v>
      </c>
      <c r="H135" s="16" t="s">
        <v>319</v>
      </c>
      <c r="I135" s="122" t="s">
        <v>320</v>
      </c>
      <c r="J135" s="123" t="s">
        <v>321</v>
      </c>
      <c r="K135" s="29" t="s">
        <v>597</v>
      </c>
      <c r="L135" s="13" t="s">
        <v>597</v>
      </c>
      <c r="M135" s="180" t="s">
        <v>322</v>
      </c>
      <c r="N135" s="231"/>
      <c r="O135" s="124" t="s">
        <v>79</v>
      </c>
      <c r="P135" s="124" t="s">
        <v>79</v>
      </c>
      <c r="Q135" s="227"/>
      <c r="R135" s="180" t="s">
        <v>479</v>
      </c>
      <c r="S135" s="180" t="s">
        <v>79</v>
      </c>
      <c r="T135" s="180">
        <v>1</v>
      </c>
      <c r="U135" s="180" t="s">
        <v>480</v>
      </c>
      <c r="V135" s="24">
        <f>Tabla2[[#This Row],[Avance Acumulado númerico o Porcentaje de la Actividad]]/Tabla2[[#This Row],[META 2023 DE LA ACTIVIDAD (NÚMERO)]]</f>
        <v>0</v>
      </c>
      <c r="W135" s="235">
        <v>0.01</v>
      </c>
      <c r="X135" s="130">
        <v>45139</v>
      </c>
      <c r="Y135" s="131">
        <v>45260</v>
      </c>
      <c r="Z13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5" s="29">
        <v>0</v>
      </c>
      <c r="AB135" s="29">
        <v>0</v>
      </c>
      <c r="AC135" s="29"/>
      <c r="AD135" s="30">
        <v>0</v>
      </c>
      <c r="AE135" s="30"/>
      <c r="AF135" s="30"/>
      <c r="AG135" s="31">
        <v>0</v>
      </c>
      <c r="AH135" s="106"/>
      <c r="AI135" s="106"/>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row>
    <row r="136" spans="1:62" ht="165" x14ac:dyDescent="0.25">
      <c r="A136" s="62" t="s">
        <v>312</v>
      </c>
      <c r="B136" s="13" t="s">
        <v>313</v>
      </c>
      <c r="C136" s="13" t="s">
        <v>314</v>
      </c>
      <c r="D136" s="13" t="s">
        <v>315</v>
      </c>
      <c r="E136" s="241" t="s">
        <v>596</v>
      </c>
      <c r="F136" s="13" t="s">
        <v>317</v>
      </c>
      <c r="G136" s="13" t="s">
        <v>318</v>
      </c>
      <c r="H136" s="16" t="s">
        <v>319</v>
      </c>
      <c r="I136" s="122" t="s">
        <v>320</v>
      </c>
      <c r="J136" s="123" t="s">
        <v>321</v>
      </c>
      <c r="K136" s="13" t="s">
        <v>597</v>
      </c>
      <c r="L136" s="13" t="s">
        <v>597</v>
      </c>
      <c r="M136" s="180" t="s">
        <v>322</v>
      </c>
      <c r="N136" s="231"/>
      <c r="O136" s="124">
        <f>Tabla2[[#This Row],[Meta Plan Estratégico 2023]]*4</f>
        <v>0.04</v>
      </c>
      <c r="P136" s="158">
        <v>0.01</v>
      </c>
      <c r="Q136" s="159">
        <f>Tabla2[[#This Row],[Meta Plan Estratégico 2023]]*Tabla2[[#This Row],[Avance Porcentual Acumulado (Indicador)
Actividad]]</f>
        <v>0</v>
      </c>
      <c r="R136" s="180" t="s">
        <v>634</v>
      </c>
      <c r="S136" s="232" t="s">
        <v>79</v>
      </c>
      <c r="T136" s="160">
        <v>1</v>
      </c>
      <c r="U136" s="37" t="s">
        <v>534</v>
      </c>
      <c r="V136" s="24">
        <f>Tabla2[[#This Row],[Avance Acumulado númerico o Porcentaje de la Actividad]]/Tabla2[[#This Row],[META 2023 DE LA ACTIVIDAD (NÚMERO)]]</f>
        <v>0</v>
      </c>
      <c r="W136" s="105">
        <v>2.29E-2</v>
      </c>
      <c r="X136" s="130">
        <v>44958</v>
      </c>
      <c r="Y136" s="131">
        <v>45291</v>
      </c>
      <c r="Z136"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6" s="29">
        <v>0</v>
      </c>
      <c r="AB136" s="164">
        <v>0</v>
      </c>
      <c r="AC136" s="29"/>
      <c r="AD136" s="30">
        <v>0</v>
      </c>
      <c r="AE136" s="30"/>
      <c r="AF136" s="30"/>
      <c r="AG136" s="31">
        <v>0</v>
      </c>
      <c r="AH136" s="106"/>
      <c r="AI136" s="106"/>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row>
    <row r="137" spans="1:62" ht="165" x14ac:dyDescent="0.25">
      <c r="A137" s="62" t="s">
        <v>312</v>
      </c>
      <c r="B137" s="13" t="s">
        <v>313</v>
      </c>
      <c r="C137" s="13" t="s">
        <v>314</v>
      </c>
      <c r="D137" s="13" t="s">
        <v>315</v>
      </c>
      <c r="E137" s="14" t="s">
        <v>316</v>
      </c>
      <c r="F137" s="13" t="s">
        <v>317</v>
      </c>
      <c r="G137" s="13" t="s">
        <v>318</v>
      </c>
      <c r="H137" s="16" t="s">
        <v>319</v>
      </c>
      <c r="I137" s="122" t="s">
        <v>320</v>
      </c>
      <c r="J137" s="123" t="s">
        <v>321</v>
      </c>
      <c r="K137" s="13" t="s">
        <v>597</v>
      </c>
      <c r="L137" s="13" t="s">
        <v>597</v>
      </c>
      <c r="M137" s="180" t="s">
        <v>322</v>
      </c>
      <c r="N137" s="231"/>
      <c r="O137" s="157">
        <f>Tabla2[[#This Row],[Meta Plan Estratégico 2023]]*4</f>
        <v>1.3599999999999999E-2</v>
      </c>
      <c r="P137" s="127">
        <v>3.3999999999999998E-3</v>
      </c>
      <c r="Q137" s="128">
        <f>Tabla2[[#This Row],[Meta Plan Estratégico 2023]]*Tabla2[[#This Row],[Avance Porcentual Acumulado (Indicador)
Actividad]]</f>
        <v>0</v>
      </c>
      <c r="R137" s="180" t="s">
        <v>323</v>
      </c>
      <c r="S137" s="232" t="s">
        <v>79</v>
      </c>
      <c r="T137" s="37">
        <v>4</v>
      </c>
      <c r="U137" s="37" t="s">
        <v>548</v>
      </c>
      <c r="V137" s="24">
        <f>Tabla2[[#This Row],[Avance Acumulado númerico o Porcentaje de la Actividad]]/Tabla2[[#This Row],[META 2023 DE LA ACTIVIDAD (NÚMERO)]]</f>
        <v>0</v>
      </c>
      <c r="W137" s="105">
        <v>2.29E-2</v>
      </c>
      <c r="X137" s="130">
        <v>45017</v>
      </c>
      <c r="Y137" s="131">
        <v>45291</v>
      </c>
      <c r="Z13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7" s="29">
        <v>0</v>
      </c>
      <c r="AB137" s="29">
        <v>0</v>
      </c>
      <c r="AC137" s="29"/>
      <c r="AD137" s="30">
        <v>0</v>
      </c>
      <c r="AE137" s="30"/>
      <c r="AF137" s="30"/>
      <c r="AG137" s="31">
        <v>0</v>
      </c>
      <c r="AH137" s="106"/>
      <c r="AI137" s="106"/>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row>
    <row r="138" spans="1:62" ht="165" x14ac:dyDescent="0.25">
      <c r="A138" s="62" t="s">
        <v>312</v>
      </c>
      <c r="B138" s="13" t="s">
        <v>313</v>
      </c>
      <c r="C138" s="13" t="s">
        <v>314</v>
      </c>
      <c r="D138" s="13" t="s">
        <v>315</v>
      </c>
      <c r="E138" s="14" t="s">
        <v>478</v>
      </c>
      <c r="F138" s="13" t="s">
        <v>317</v>
      </c>
      <c r="G138" s="13" t="s">
        <v>318</v>
      </c>
      <c r="H138" s="16" t="s">
        <v>319</v>
      </c>
      <c r="I138" s="122" t="s">
        <v>320</v>
      </c>
      <c r="J138" s="123" t="s">
        <v>321</v>
      </c>
      <c r="K138" s="247" t="s">
        <v>635</v>
      </c>
      <c r="L138" s="247" t="s">
        <v>635</v>
      </c>
      <c r="M138" s="248" t="s">
        <v>636</v>
      </c>
      <c r="N138" s="249">
        <v>111466080</v>
      </c>
      <c r="O138" s="124" t="s">
        <v>79</v>
      </c>
      <c r="P138" s="124" t="s">
        <v>79</v>
      </c>
      <c r="Q138" s="227"/>
      <c r="R138" s="180" t="s">
        <v>637</v>
      </c>
      <c r="S138" s="232" t="s">
        <v>79</v>
      </c>
      <c r="T138" s="180">
        <v>1</v>
      </c>
      <c r="U138" s="180" t="s">
        <v>638</v>
      </c>
      <c r="V138" s="24">
        <f>Tabla2[[#This Row],[Avance Acumulado númerico o Porcentaje de la Actividad]]/Tabla2[[#This Row],[META 2023 DE LA ACTIVIDAD (NÚMERO)]]</f>
        <v>0</v>
      </c>
      <c r="W138" s="235">
        <v>0.05</v>
      </c>
      <c r="X138" s="130">
        <v>44927</v>
      </c>
      <c r="Y138" s="131">
        <v>44957</v>
      </c>
      <c r="Z13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8" s="29">
        <v>0</v>
      </c>
      <c r="AB138" s="29">
        <v>0</v>
      </c>
      <c r="AC138" s="29"/>
      <c r="AD138" s="30">
        <v>0</v>
      </c>
      <c r="AE138" s="30"/>
      <c r="AF138" s="30"/>
      <c r="AG138" s="31">
        <v>0</v>
      </c>
      <c r="AH138" s="106"/>
      <c r="AI138" s="106"/>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row>
    <row r="139" spans="1:62" ht="165" x14ac:dyDescent="0.25">
      <c r="A139" s="62" t="s">
        <v>312</v>
      </c>
      <c r="B139" s="13" t="s">
        <v>313</v>
      </c>
      <c r="C139" s="13" t="s">
        <v>314</v>
      </c>
      <c r="D139" s="13" t="s">
        <v>315</v>
      </c>
      <c r="E139" s="14" t="s">
        <v>478</v>
      </c>
      <c r="F139" s="13" t="s">
        <v>317</v>
      </c>
      <c r="G139" s="13" t="s">
        <v>318</v>
      </c>
      <c r="H139" s="16" t="s">
        <v>319</v>
      </c>
      <c r="I139" s="122" t="s">
        <v>320</v>
      </c>
      <c r="J139" s="123" t="s">
        <v>321</v>
      </c>
      <c r="K139" s="247" t="s">
        <v>635</v>
      </c>
      <c r="L139" s="247" t="s">
        <v>635</v>
      </c>
      <c r="M139" s="248" t="s">
        <v>636</v>
      </c>
      <c r="N139" s="249"/>
      <c r="O139" s="226" t="s">
        <v>79</v>
      </c>
      <c r="P139" s="226" t="s">
        <v>79</v>
      </c>
      <c r="Q139" s="227"/>
      <c r="R139" s="180" t="s">
        <v>639</v>
      </c>
      <c r="S139" s="239" t="s">
        <v>79</v>
      </c>
      <c r="T139" s="243">
        <v>1</v>
      </c>
      <c r="U139" s="180" t="s">
        <v>640</v>
      </c>
      <c r="V139" s="24">
        <f>Tabla2[[#This Row],[Avance Acumulado númerico o Porcentaje de la Actividad]]/Tabla2[[#This Row],[META 2023 DE LA ACTIVIDAD (NÚMERO)]]</f>
        <v>0</v>
      </c>
      <c r="W139" s="235">
        <v>0.1</v>
      </c>
      <c r="X139" s="130">
        <v>44958</v>
      </c>
      <c r="Y139" s="131">
        <v>45291</v>
      </c>
      <c r="Z13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39" s="29">
        <v>0</v>
      </c>
      <c r="AB139" s="29">
        <v>0</v>
      </c>
      <c r="AC139" s="29"/>
      <c r="AD139" s="30">
        <v>0</v>
      </c>
      <c r="AE139" s="30"/>
      <c r="AF139" s="30"/>
      <c r="AG139" s="31">
        <v>0</v>
      </c>
      <c r="AH139" s="106"/>
      <c r="AI139" s="106"/>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row>
    <row r="140" spans="1:62" ht="165" x14ac:dyDescent="0.25">
      <c r="A140" s="62" t="s">
        <v>312</v>
      </c>
      <c r="B140" s="13" t="s">
        <v>313</v>
      </c>
      <c r="C140" s="13" t="s">
        <v>314</v>
      </c>
      <c r="D140" s="13" t="s">
        <v>315</v>
      </c>
      <c r="E140" s="14" t="s">
        <v>478</v>
      </c>
      <c r="F140" s="13" t="s">
        <v>317</v>
      </c>
      <c r="G140" s="13" t="s">
        <v>318</v>
      </c>
      <c r="H140" s="16" t="s">
        <v>319</v>
      </c>
      <c r="I140" s="122" t="s">
        <v>320</v>
      </c>
      <c r="J140" s="123" t="s">
        <v>321</v>
      </c>
      <c r="K140" s="247" t="s">
        <v>635</v>
      </c>
      <c r="L140" s="247" t="s">
        <v>635</v>
      </c>
      <c r="M140" s="248" t="s">
        <v>636</v>
      </c>
      <c r="N140" s="249"/>
      <c r="O140" s="124" t="s">
        <v>79</v>
      </c>
      <c r="P140" s="124" t="s">
        <v>79</v>
      </c>
      <c r="Q140" s="227"/>
      <c r="R140" s="180" t="s">
        <v>641</v>
      </c>
      <c r="S140" s="239" t="s">
        <v>79</v>
      </c>
      <c r="T140" s="180">
        <v>1</v>
      </c>
      <c r="U140" s="180" t="s">
        <v>642</v>
      </c>
      <c r="V140" s="24">
        <f>Tabla2[[#This Row],[Avance Acumulado númerico o Porcentaje de la Actividad]]/Tabla2[[#This Row],[META 2023 DE LA ACTIVIDAD (NÚMERO)]]</f>
        <v>0</v>
      </c>
      <c r="W140" s="235">
        <v>0.05</v>
      </c>
      <c r="X140" s="130">
        <v>44927</v>
      </c>
      <c r="Y140" s="131">
        <v>44957</v>
      </c>
      <c r="Z14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0" s="29">
        <v>0</v>
      </c>
      <c r="AB140" s="29">
        <v>0</v>
      </c>
      <c r="AC140" s="29"/>
      <c r="AD140" s="30">
        <v>0</v>
      </c>
      <c r="AE140" s="30"/>
      <c r="AF140" s="30"/>
      <c r="AG140" s="31">
        <v>0</v>
      </c>
      <c r="AH140" s="106"/>
      <c r="AI140" s="106"/>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row>
    <row r="141" spans="1:62" ht="165" x14ac:dyDescent="0.25">
      <c r="A141" s="62" t="s">
        <v>312</v>
      </c>
      <c r="B141" s="13" t="s">
        <v>313</v>
      </c>
      <c r="C141" s="13" t="s">
        <v>314</v>
      </c>
      <c r="D141" s="13" t="s">
        <v>315</v>
      </c>
      <c r="E141" s="14" t="s">
        <v>478</v>
      </c>
      <c r="F141" s="13" t="s">
        <v>317</v>
      </c>
      <c r="G141" s="13" t="s">
        <v>318</v>
      </c>
      <c r="H141" s="16" t="s">
        <v>319</v>
      </c>
      <c r="I141" s="122" t="s">
        <v>320</v>
      </c>
      <c r="J141" s="123" t="s">
        <v>321</v>
      </c>
      <c r="K141" s="247" t="s">
        <v>635</v>
      </c>
      <c r="L141" s="247" t="s">
        <v>635</v>
      </c>
      <c r="M141" s="248" t="s">
        <v>636</v>
      </c>
      <c r="N141" s="249"/>
      <c r="O141" s="226">
        <f>Tabla2[[#This Row],[Meta Plan Estratégico 2023]]*4</f>
        <v>0.6</v>
      </c>
      <c r="P141" s="226">
        <v>0.15</v>
      </c>
      <c r="Q141" s="227">
        <f>Tabla2[[#This Row],[Meta Plan Estratégico 2023]]*Tabla2[[#This Row],[Avance Porcentual Acumulado (Indicador)
Actividad]]</f>
        <v>0</v>
      </c>
      <c r="R141" s="180" t="s">
        <v>643</v>
      </c>
      <c r="S141" s="239">
        <v>0.6</v>
      </c>
      <c r="T141" s="160">
        <v>1</v>
      </c>
      <c r="U141" s="37" t="s">
        <v>644</v>
      </c>
      <c r="V141" s="24">
        <f>Tabla2[[#This Row],[Avance Acumulado númerico o Porcentaje de la Actividad]]/Tabla2[[#This Row],[META 2023 DE LA ACTIVIDAD (NÚMERO)]]</f>
        <v>0</v>
      </c>
      <c r="W141" s="105">
        <v>0.45</v>
      </c>
      <c r="X141" s="130">
        <v>44958</v>
      </c>
      <c r="Y141" s="131">
        <v>45291</v>
      </c>
      <c r="Z141"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1" s="29">
        <v>0</v>
      </c>
      <c r="AB141" s="164">
        <v>0</v>
      </c>
      <c r="AC141" s="29"/>
      <c r="AD141" s="30">
        <v>0</v>
      </c>
      <c r="AE141" s="30"/>
      <c r="AF141" s="30"/>
      <c r="AG141" s="31">
        <v>0</v>
      </c>
      <c r="AH141" s="106"/>
      <c r="AI141" s="106"/>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row>
    <row r="142" spans="1:62" ht="165" x14ac:dyDescent="0.25">
      <c r="A142" s="62" t="s">
        <v>312</v>
      </c>
      <c r="B142" s="13" t="s">
        <v>313</v>
      </c>
      <c r="C142" s="13" t="s">
        <v>314</v>
      </c>
      <c r="D142" s="13" t="s">
        <v>315</v>
      </c>
      <c r="E142" s="14" t="s">
        <v>478</v>
      </c>
      <c r="F142" s="13" t="s">
        <v>317</v>
      </c>
      <c r="G142" s="13" t="s">
        <v>318</v>
      </c>
      <c r="H142" s="16" t="s">
        <v>319</v>
      </c>
      <c r="I142" s="122" t="s">
        <v>320</v>
      </c>
      <c r="J142" s="123" t="s">
        <v>321</v>
      </c>
      <c r="K142" s="247" t="s">
        <v>635</v>
      </c>
      <c r="L142" s="247" t="s">
        <v>635</v>
      </c>
      <c r="M142" s="248" t="s">
        <v>636</v>
      </c>
      <c r="N142" s="249"/>
      <c r="O142" s="124" t="s">
        <v>79</v>
      </c>
      <c r="P142" s="124" t="s">
        <v>79</v>
      </c>
      <c r="Q142" s="227"/>
      <c r="R142" s="180" t="s">
        <v>645</v>
      </c>
      <c r="S142" s="232" t="s">
        <v>79</v>
      </c>
      <c r="T142" s="180">
        <v>1</v>
      </c>
      <c r="U142" s="180" t="s">
        <v>646</v>
      </c>
      <c r="V142" s="24">
        <f>Tabla2[[#This Row],[Avance Acumulado númerico o Porcentaje de la Actividad]]/Tabla2[[#This Row],[META 2023 DE LA ACTIVIDAD (NÚMERO)]]</f>
        <v>0</v>
      </c>
      <c r="W142" s="235">
        <v>0.05</v>
      </c>
      <c r="X142" s="130">
        <v>44927</v>
      </c>
      <c r="Y142" s="131">
        <v>44957</v>
      </c>
      <c r="Z14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2" s="29">
        <v>0</v>
      </c>
      <c r="AB142" s="29">
        <v>0</v>
      </c>
      <c r="AC142" s="29"/>
      <c r="AD142" s="30">
        <v>0</v>
      </c>
      <c r="AE142" s="30"/>
      <c r="AF142" s="30"/>
      <c r="AG142" s="31">
        <v>0</v>
      </c>
      <c r="AH142" s="106"/>
      <c r="AI142" s="106"/>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row>
    <row r="143" spans="1:62" ht="165" x14ac:dyDescent="0.25">
      <c r="A143" s="62" t="s">
        <v>312</v>
      </c>
      <c r="B143" s="13" t="s">
        <v>313</v>
      </c>
      <c r="C143" s="13" t="s">
        <v>314</v>
      </c>
      <c r="D143" s="13" t="s">
        <v>315</v>
      </c>
      <c r="E143" s="14" t="s">
        <v>478</v>
      </c>
      <c r="F143" s="13" t="s">
        <v>317</v>
      </c>
      <c r="G143" s="13" t="s">
        <v>318</v>
      </c>
      <c r="H143" s="16" t="s">
        <v>319</v>
      </c>
      <c r="I143" s="122" t="s">
        <v>320</v>
      </c>
      <c r="J143" s="123" t="s">
        <v>321</v>
      </c>
      <c r="K143" s="247" t="s">
        <v>635</v>
      </c>
      <c r="L143" s="247" t="s">
        <v>635</v>
      </c>
      <c r="M143" s="248" t="s">
        <v>636</v>
      </c>
      <c r="N143" s="249"/>
      <c r="O143" s="226" t="s">
        <v>79</v>
      </c>
      <c r="P143" s="226" t="s">
        <v>79</v>
      </c>
      <c r="Q143" s="227"/>
      <c r="R143" s="180" t="s">
        <v>647</v>
      </c>
      <c r="S143" s="239" t="s">
        <v>79</v>
      </c>
      <c r="T143" s="243">
        <v>1</v>
      </c>
      <c r="U143" s="180" t="s">
        <v>648</v>
      </c>
      <c r="V143" s="24">
        <f>Tabla2[[#This Row],[Avance Acumulado númerico o Porcentaje de la Actividad]]/Tabla2[[#This Row],[META 2023 DE LA ACTIVIDAD (NÚMERO)]]</f>
        <v>0</v>
      </c>
      <c r="W143" s="235">
        <v>0.1</v>
      </c>
      <c r="X143" s="130">
        <v>44958</v>
      </c>
      <c r="Y143" s="131">
        <v>45291</v>
      </c>
      <c r="Z14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3" s="29">
        <v>0</v>
      </c>
      <c r="AB143" s="29">
        <v>0</v>
      </c>
      <c r="AC143" s="29"/>
      <c r="AD143" s="30">
        <v>0</v>
      </c>
      <c r="AE143" s="30"/>
      <c r="AF143" s="30"/>
      <c r="AG143" s="31">
        <v>0</v>
      </c>
      <c r="AH143" s="106"/>
      <c r="AI143" s="106"/>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row>
    <row r="144" spans="1:62" ht="165" x14ac:dyDescent="0.25">
      <c r="A144" s="62" t="s">
        <v>312</v>
      </c>
      <c r="B144" s="13" t="s">
        <v>313</v>
      </c>
      <c r="C144" s="13" t="s">
        <v>314</v>
      </c>
      <c r="D144" s="13" t="s">
        <v>315</v>
      </c>
      <c r="E144" s="14" t="s">
        <v>478</v>
      </c>
      <c r="F144" s="13" t="s">
        <v>317</v>
      </c>
      <c r="G144" s="13" t="s">
        <v>318</v>
      </c>
      <c r="H144" s="16" t="s">
        <v>319</v>
      </c>
      <c r="I144" s="122" t="s">
        <v>320</v>
      </c>
      <c r="J144" s="123" t="s">
        <v>321</v>
      </c>
      <c r="K144" s="247" t="s">
        <v>635</v>
      </c>
      <c r="L144" s="247" t="s">
        <v>635</v>
      </c>
      <c r="M144" s="248" t="s">
        <v>636</v>
      </c>
      <c r="N144" s="249"/>
      <c r="O144" s="245">
        <f>Tabla2[[#This Row],[Meta Plan Estratégico 2023]]*4</f>
        <v>0.4</v>
      </c>
      <c r="P144" s="226">
        <v>0.1</v>
      </c>
      <c r="Q144" s="128">
        <f>Tabla2[[#This Row],[Meta Plan Estratégico 2023]]*Tabla2[[#This Row],[Avance Porcentual Acumulado (Indicador)
Actividad]]</f>
        <v>0</v>
      </c>
      <c r="R144" s="180" t="s">
        <v>649</v>
      </c>
      <c r="S144" s="243">
        <v>0.4</v>
      </c>
      <c r="T144" s="250">
        <v>1</v>
      </c>
      <c r="U144" s="37" t="s">
        <v>585</v>
      </c>
      <c r="V144" s="24">
        <f>Tabla2[[#This Row],[Avance Acumulado númerico o Porcentaje de la Actividad]]/Tabla2[[#This Row],[META 2023 DE LA ACTIVIDAD (NÚMERO)]]</f>
        <v>0</v>
      </c>
      <c r="W144" s="235">
        <v>0.05</v>
      </c>
      <c r="X144" s="130">
        <v>45078</v>
      </c>
      <c r="Y144" s="131">
        <v>45230</v>
      </c>
      <c r="Z144"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4" s="29">
        <v>0</v>
      </c>
      <c r="AB144" s="164">
        <v>0</v>
      </c>
      <c r="AC144" s="29"/>
      <c r="AD144" s="30">
        <v>0</v>
      </c>
      <c r="AE144" s="30"/>
      <c r="AF144" s="30"/>
      <c r="AG144" s="31">
        <v>0</v>
      </c>
      <c r="AH144" s="106"/>
      <c r="AI144" s="106"/>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row>
    <row r="145" spans="1:62" ht="165" x14ac:dyDescent="0.25">
      <c r="A145" s="62" t="s">
        <v>312</v>
      </c>
      <c r="B145" s="13" t="s">
        <v>313</v>
      </c>
      <c r="C145" s="13" t="s">
        <v>314</v>
      </c>
      <c r="D145" s="13" t="s">
        <v>315</v>
      </c>
      <c r="E145" s="241" t="s">
        <v>316</v>
      </c>
      <c r="F145" s="13" t="s">
        <v>317</v>
      </c>
      <c r="G145" s="13" t="s">
        <v>318</v>
      </c>
      <c r="H145" s="16" t="s">
        <v>319</v>
      </c>
      <c r="I145" s="122" t="s">
        <v>320</v>
      </c>
      <c r="J145" s="123" t="s">
        <v>321</v>
      </c>
      <c r="K145" s="247" t="s">
        <v>635</v>
      </c>
      <c r="L145" s="247" t="s">
        <v>635</v>
      </c>
      <c r="M145" s="180" t="s">
        <v>322</v>
      </c>
      <c r="N145" s="231"/>
      <c r="O145" s="157">
        <f>Tabla2[[#This Row],[Meta Plan Estratégico 2023]]*4</f>
        <v>1.3599999999999999E-2</v>
      </c>
      <c r="P145" s="127">
        <v>3.3999999999999998E-3</v>
      </c>
      <c r="Q145" s="128">
        <f>Tabla2[[#This Row],[Meta Plan Estratégico 2023]]*Tabla2[[#This Row],[Avance Porcentual Acumulado (Indicador)
Actividad]]</f>
        <v>0</v>
      </c>
      <c r="R145" s="180" t="s">
        <v>323</v>
      </c>
      <c r="S145" s="232" t="s">
        <v>79</v>
      </c>
      <c r="T145" s="37">
        <v>4</v>
      </c>
      <c r="U145" s="37" t="s">
        <v>548</v>
      </c>
      <c r="V145" s="24">
        <f>Tabla2[[#This Row],[Avance Acumulado númerico o Porcentaje de la Actividad]]/Tabla2[[#This Row],[META 2023 DE LA ACTIVIDAD (NÚMERO)]]</f>
        <v>0</v>
      </c>
      <c r="W145" s="105">
        <v>2.29E-2</v>
      </c>
      <c r="X145" s="130">
        <v>45017</v>
      </c>
      <c r="Y145" s="131">
        <v>45291</v>
      </c>
      <c r="Z14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5" s="29">
        <v>0</v>
      </c>
      <c r="AB145" s="29">
        <v>0</v>
      </c>
      <c r="AC145" s="29"/>
      <c r="AD145" s="30">
        <v>0</v>
      </c>
      <c r="AE145" s="30"/>
      <c r="AF145" s="30"/>
      <c r="AG145" s="31">
        <v>0</v>
      </c>
      <c r="AH145" s="106"/>
      <c r="AI145" s="106"/>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row>
    <row r="146" spans="1:62" ht="73.5" customHeight="1" x14ac:dyDescent="0.25">
      <c r="A146" s="62" t="s">
        <v>312</v>
      </c>
      <c r="B146" s="13" t="s">
        <v>313</v>
      </c>
      <c r="C146" s="13" t="s">
        <v>314</v>
      </c>
      <c r="D146" s="13" t="s">
        <v>315</v>
      </c>
      <c r="E146" s="14" t="s">
        <v>383</v>
      </c>
      <c r="F146" s="13" t="s">
        <v>317</v>
      </c>
      <c r="G146" s="13" t="s">
        <v>318</v>
      </c>
      <c r="H146" s="16" t="s">
        <v>319</v>
      </c>
      <c r="I146" s="122" t="s">
        <v>320</v>
      </c>
      <c r="J146" s="123" t="s">
        <v>321</v>
      </c>
      <c r="K146" s="29" t="s">
        <v>650</v>
      </c>
      <c r="L146" s="29" t="s">
        <v>650</v>
      </c>
      <c r="M146" s="180" t="s">
        <v>322</v>
      </c>
      <c r="N146" s="231"/>
      <c r="O146" s="124" t="s">
        <v>79</v>
      </c>
      <c r="P146" s="124" t="s">
        <v>79</v>
      </c>
      <c r="Q146" s="227"/>
      <c r="R146" s="180" t="s">
        <v>651</v>
      </c>
      <c r="S146" s="232" t="s">
        <v>79</v>
      </c>
      <c r="T146" s="180">
        <v>11</v>
      </c>
      <c r="U146" s="180" t="s">
        <v>652</v>
      </c>
      <c r="V146" s="24">
        <f>Tabla2[[#This Row],[Avance Acumulado númerico o Porcentaje de la Actividad]]/Tabla2[[#This Row],[META 2023 DE LA ACTIVIDAD (NÚMERO)]]</f>
        <v>0.27272727272727271</v>
      </c>
      <c r="W146" s="235">
        <v>0.01</v>
      </c>
      <c r="X146" s="130">
        <v>44958</v>
      </c>
      <c r="Y146" s="251" t="s">
        <v>653</v>
      </c>
      <c r="Z14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3</v>
      </c>
      <c r="AA146" s="13" t="s">
        <v>654</v>
      </c>
      <c r="AB146" s="29">
        <v>1</v>
      </c>
      <c r="AC146" s="29" t="s">
        <v>655</v>
      </c>
      <c r="AD146" s="30" t="s">
        <v>656</v>
      </c>
      <c r="AE146" s="30">
        <v>1</v>
      </c>
      <c r="AF146" s="191" t="s">
        <v>655</v>
      </c>
      <c r="AG146" s="31" t="s">
        <v>657</v>
      </c>
      <c r="AH146" s="31">
        <v>1</v>
      </c>
      <c r="AI146" s="31" t="s">
        <v>655</v>
      </c>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row>
    <row r="147" spans="1:62" ht="165" x14ac:dyDescent="0.25">
      <c r="A147" s="62" t="s">
        <v>312</v>
      </c>
      <c r="B147" s="13" t="s">
        <v>313</v>
      </c>
      <c r="C147" s="13" t="s">
        <v>314</v>
      </c>
      <c r="D147" s="13" t="s">
        <v>315</v>
      </c>
      <c r="E147" s="14" t="s">
        <v>383</v>
      </c>
      <c r="F147" s="13" t="s">
        <v>317</v>
      </c>
      <c r="G147" s="13" t="s">
        <v>318</v>
      </c>
      <c r="H147" s="16" t="s">
        <v>319</v>
      </c>
      <c r="I147" s="122" t="s">
        <v>320</v>
      </c>
      <c r="J147" s="123" t="s">
        <v>321</v>
      </c>
      <c r="K147" s="29" t="s">
        <v>650</v>
      </c>
      <c r="L147" s="29" t="s">
        <v>650</v>
      </c>
      <c r="M147" s="180" t="s">
        <v>322</v>
      </c>
      <c r="N147" s="231"/>
      <c r="O147" s="124" t="s">
        <v>79</v>
      </c>
      <c r="P147" s="124" t="s">
        <v>79</v>
      </c>
      <c r="Q147" s="227"/>
      <c r="R147" s="180" t="s">
        <v>658</v>
      </c>
      <c r="S147" s="232" t="s">
        <v>79</v>
      </c>
      <c r="T147" s="180">
        <v>4</v>
      </c>
      <c r="U147" s="180" t="s">
        <v>659</v>
      </c>
      <c r="V147" s="24">
        <f>Tabla2[[#This Row],[Avance Acumulado númerico o Porcentaje de la Actividad]]/Tabla2[[#This Row],[META 2023 DE LA ACTIVIDAD (NÚMERO)]]</f>
        <v>0</v>
      </c>
      <c r="W147" s="235">
        <v>0.01</v>
      </c>
      <c r="X147" s="130">
        <v>45017</v>
      </c>
      <c r="Y147" s="131">
        <v>45291</v>
      </c>
      <c r="Z14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7" s="29" t="s">
        <v>79</v>
      </c>
      <c r="AB147" s="29">
        <v>0</v>
      </c>
      <c r="AC147" s="29"/>
      <c r="AD147" s="30" t="s">
        <v>79</v>
      </c>
      <c r="AE147" s="30">
        <v>0</v>
      </c>
      <c r="AF147" s="30" t="s">
        <v>79</v>
      </c>
      <c r="AG147" s="31" t="s">
        <v>79</v>
      </c>
      <c r="AH147" s="31">
        <v>0</v>
      </c>
      <c r="AI147" s="31" t="s">
        <v>79</v>
      </c>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row>
    <row r="148" spans="1:62" ht="165" x14ac:dyDescent="0.25">
      <c r="A148" s="62" t="s">
        <v>312</v>
      </c>
      <c r="B148" s="13" t="s">
        <v>313</v>
      </c>
      <c r="C148" s="13" t="s">
        <v>314</v>
      </c>
      <c r="D148" s="13" t="s">
        <v>315</v>
      </c>
      <c r="E148" s="14" t="s">
        <v>383</v>
      </c>
      <c r="F148" s="13" t="s">
        <v>317</v>
      </c>
      <c r="G148" s="13" t="s">
        <v>318</v>
      </c>
      <c r="H148" s="16" t="s">
        <v>319</v>
      </c>
      <c r="I148" s="122" t="s">
        <v>320</v>
      </c>
      <c r="J148" s="123" t="s">
        <v>321</v>
      </c>
      <c r="K148" s="29" t="s">
        <v>650</v>
      </c>
      <c r="L148" s="29" t="s">
        <v>650</v>
      </c>
      <c r="M148" s="180" t="s">
        <v>322</v>
      </c>
      <c r="N148" s="231"/>
      <c r="O148" s="124" t="s">
        <v>79</v>
      </c>
      <c r="P148" s="124" t="s">
        <v>79</v>
      </c>
      <c r="Q148" s="227"/>
      <c r="R148" s="180" t="s">
        <v>660</v>
      </c>
      <c r="S148" s="232" t="s">
        <v>79</v>
      </c>
      <c r="T148" s="180">
        <v>2</v>
      </c>
      <c r="U148" s="180" t="s">
        <v>661</v>
      </c>
      <c r="V148" s="24">
        <f>Tabla2[[#This Row],[Avance Acumulado númerico o Porcentaje de la Actividad]]/Tabla2[[#This Row],[META 2023 DE LA ACTIVIDAD (NÚMERO)]]</f>
        <v>0</v>
      </c>
      <c r="W148" s="235">
        <v>0.01</v>
      </c>
      <c r="X148" s="130">
        <v>45078</v>
      </c>
      <c r="Y148" s="131">
        <v>45291</v>
      </c>
      <c r="Z14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8" s="29" t="s">
        <v>79</v>
      </c>
      <c r="AB148" s="29">
        <v>0</v>
      </c>
      <c r="AC148" s="29"/>
      <c r="AD148" s="30" t="s">
        <v>79</v>
      </c>
      <c r="AE148" s="30">
        <v>0</v>
      </c>
      <c r="AF148" s="30" t="s">
        <v>79</v>
      </c>
      <c r="AG148" s="31" t="s">
        <v>662</v>
      </c>
      <c r="AH148" s="31">
        <v>0</v>
      </c>
      <c r="AI148" s="31" t="s">
        <v>663</v>
      </c>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row>
    <row r="149" spans="1:62" ht="165" x14ac:dyDescent="0.25">
      <c r="A149" s="62" t="s">
        <v>312</v>
      </c>
      <c r="B149" s="13" t="s">
        <v>313</v>
      </c>
      <c r="C149" s="13" t="s">
        <v>314</v>
      </c>
      <c r="D149" s="13" t="s">
        <v>315</v>
      </c>
      <c r="E149" s="14" t="s">
        <v>383</v>
      </c>
      <c r="F149" s="13" t="s">
        <v>317</v>
      </c>
      <c r="G149" s="13" t="s">
        <v>318</v>
      </c>
      <c r="H149" s="16" t="s">
        <v>319</v>
      </c>
      <c r="I149" s="122" t="s">
        <v>320</v>
      </c>
      <c r="J149" s="123" t="s">
        <v>321</v>
      </c>
      <c r="K149" s="29" t="s">
        <v>650</v>
      </c>
      <c r="L149" s="29" t="s">
        <v>650</v>
      </c>
      <c r="M149" s="180" t="s">
        <v>322</v>
      </c>
      <c r="N149" s="231"/>
      <c r="O149" s="124" t="s">
        <v>79</v>
      </c>
      <c r="P149" s="124" t="s">
        <v>79</v>
      </c>
      <c r="Q149" s="227"/>
      <c r="R149" s="180" t="s">
        <v>664</v>
      </c>
      <c r="S149" s="232" t="s">
        <v>79</v>
      </c>
      <c r="T149" s="180">
        <v>1</v>
      </c>
      <c r="U149" s="180" t="s">
        <v>665</v>
      </c>
      <c r="V149" s="24">
        <f>Tabla2[[#This Row],[Avance Acumulado númerico o Porcentaje de la Actividad]]/Tabla2[[#This Row],[META 2023 DE LA ACTIVIDAD (NÚMERO)]]</f>
        <v>0</v>
      </c>
      <c r="W149" s="235">
        <v>0.01</v>
      </c>
      <c r="X149" s="130">
        <v>44958</v>
      </c>
      <c r="Y149" s="131">
        <v>45107</v>
      </c>
      <c r="Z14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49" s="29" t="s">
        <v>79</v>
      </c>
      <c r="AB149" s="29">
        <v>0</v>
      </c>
      <c r="AC149" s="29"/>
      <c r="AD149" s="30" t="s">
        <v>79</v>
      </c>
      <c r="AE149" s="30">
        <v>0</v>
      </c>
      <c r="AF149" s="30" t="s">
        <v>79</v>
      </c>
      <c r="AG149" s="31" t="s">
        <v>79</v>
      </c>
      <c r="AH149" s="31">
        <v>0</v>
      </c>
      <c r="AI149" s="31" t="s">
        <v>79</v>
      </c>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row>
    <row r="150" spans="1:62" ht="165" x14ac:dyDescent="0.25">
      <c r="A150" s="62" t="s">
        <v>312</v>
      </c>
      <c r="B150" s="13" t="s">
        <v>313</v>
      </c>
      <c r="C150" s="13" t="s">
        <v>314</v>
      </c>
      <c r="D150" s="13" t="s">
        <v>315</v>
      </c>
      <c r="E150" s="14" t="s">
        <v>383</v>
      </c>
      <c r="F150" s="13" t="s">
        <v>317</v>
      </c>
      <c r="G150" s="13" t="s">
        <v>318</v>
      </c>
      <c r="H150" s="16" t="s">
        <v>319</v>
      </c>
      <c r="I150" s="122" t="s">
        <v>320</v>
      </c>
      <c r="J150" s="123" t="s">
        <v>321</v>
      </c>
      <c r="K150" s="29" t="s">
        <v>650</v>
      </c>
      <c r="L150" s="29" t="s">
        <v>650</v>
      </c>
      <c r="M150" s="180" t="s">
        <v>322</v>
      </c>
      <c r="N150" s="231"/>
      <c r="O150" s="124" t="s">
        <v>79</v>
      </c>
      <c r="P150" s="124" t="s">
        <v>79</v>
      </c>
      <c r="Q150" s="227"/>
      <c r="R150" s="180" t="s">
        <v>666</v>
      </c>
      <c r="S150" s="232" t="s">
        <v>79</v>
      </c>
      <c r="T150" s="180">
        <v>3</v>
      </c>
      <c r="U150" s="180" t="s">
        <v>667</v>
      </c>
      <c r="V150" s="24">
        <f>Tabla2[[#This Row],[Avance Acumulado númerico o Porcentaje de la Actividad]]/Tabla2[[#This Row],[META 2023 DE LA ACTIVIDAD (NÚMERO)]]</f>
        <v>0.33333333333333331</v>
      </c>
      <c r="W150" s="235">
        <v>0.01</v>
      </c>
      <c r="X150" s="130">
        <v>44958</v>
      </c>
      <c r="Y150" s="131">
        <v>45291</v>
      </c>
      <c r="Z15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50" s="29" t="s">
        <v>79</v>
      </c>
      <c r="AB150" s="29">
        <v>0</v>
      </c>
      <c r="AC150" s="29"/>
      <c r="AD150" s="30" t="s">
        <v>668</v>
      </c>
      <c r="AE150" s="30">
        <v>1</v>
      </c>
      <c r="AF150" s="30" t="s">
        <v>669</v>
      </c>
      <c r="AG150" s="31" t="s">
        <v>79</v>
      </c>
      <c r="AH150" s="31">
        <v>0</v>
      </c>
      <c r="AI150" s="31" t="s">
        <v>79</v>
      </c>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row>
    <row r="151" spans="1:62" ht="165" x14ac:dyDescent="0.25">
      <c r="A151" s="62" t="s">
        <v>312</v>
      </c>
      <c r="B151" s="13" t="s">
        <v>313</v>
      </c>
      <c r="C151" s="13" t="s">
        <v>314</v>
      </c>
      <c r="D151" s="13" t="s">
        <v>315</v>
      </c>
      <c r="E151" s="14" t="s">
        <v>383</v>
      </c>
      <c r="F151" s="13" t="s">
        <v>317</v>
      </c>
      <c r="G151" s="13" t="s">
        <v>318</v>
      </c>
      <c r="H151" s="16" t="s">
        <v>319</v>
      </c>
      <c r="I151" s="122" t="s">
        <v>320</v>
      </c>
      <c r="J151" s="123" t="s">
        <v>321</v>
      </c>
      <c r="K151" s="29" t="s">
        <v>650</v>
      </c>
      <c r="L151" s="29" t="s">
        <v>650</v>
      </c>
      <c r="M151" s="180" t="s">
        <v>322</v>
      </c>
      <c r="N151" s="231"/>
      <c r="O151" s="237">
        <f>Tabla2[[#This Row],[Meta Plan Estratégico 2023]]*4</f>
        <v>0.06</v>
      </c>
      <c r="P151" s="238">
        <v>1.4999999999999999E-2</v>
      </c>
      <c r="Q151" s="227">
        <f>Tabla2[[#This Row],[Meta Plan Estratégico 2023]]*Tabla2[[#This Row],[Avance Porcentual Acumulado (Indicador)
Actividad]]</f>
        <v>0</v>
      </c>
      <c r="R151" s="180" t="s">
        <v>670</v>
      </c>
      <c r="S151" s="239">
        <v>0.06</v>
      </c>
      <c r="T151" s="37">
        <v>1</v>
      </c>
      <c r="U151" s="37" t="s">
        <v>585</v>
      </c>
      <c r="V151" s="24">
        <f>Tabla2[[#This Row],[Avance Acumulado númerico o Porcentaje de la Actividad]]/Tabla2[[#This Row],[META 2023 DE LA ACTIVIDAD (NÚMERO)]]</f>
        <v>0</v>
      </c>
      <c r="W151" s="105">
        <v>2.29E-2</v>
      </c>
      <c r="X151" s="130">
        <v>45078</v>
      </c>
      <c r="Y151" s="131">
        <v>45230</v>
      </c>
      <c r="Z15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1" s="29" t="s">
        <v>79</v>
      </c>
      <c r="AB151" s="29">
        <v>0</v>
      </c>
      <c r="AC151" s="29"/>
      <c r="AD151" s="30" t="s">
        <v>79</v>
      </c>
      <c r="AE151" s="30">
        <v>0</v>
      </c>
      <c r="AF151" s="30" t="s">
        <v>79</v>
      </c>
      <c r="AG151" s="31" t="s">
        <v>79</v>
      </c>
      <c r="AH151" s="31">
        <v>0</v>
      </c>
      <c r="AI151" s="31" t="s">
        <v>79</v>
      </c>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row>
    <row r="152" spans="1:62" ht="165" x14ac:dyDescent="0.25">
      <c r="A152" s="62" t="s">
        <v>312</v>
      </c>
      <c r="B152" s="13" t="s">
        <v>313</v>
      </c>
      <c r="C152" s="13" t="s">
        <v>314</v>
      </c>
      <c r="D152" s="13" t="s">
        <v>315</v>
      </c>
      <c r="E152" s="14" t="s">
        <v>383</v>
      </c>
      <c r="F152" s="13" t="s">
        <v>317</v>
      </c>
      <c r="G152" s="13" t="s">
        <v>318</v>
      </c>
      <c r="H152" s="16" t="s">
        <v>319</v>
      </c>
      <c r="I152" s="122" t="s">
        <v>320</v>
      </c>
      <c r="J152" s="123" t="s">
        <v>321</v>
      </c>
      <c r="K152" s="29" t="s">
        <v>650</v>
      </c>
      <c r="L152" s="29" t="s">
        <v>650</v>
      </c>
      <c r="M152" s="180" t="s">
        <v>322</v>
      </c>
      <c r="N152" s="231"/>
      <c r="O152" s="124" t="s">
        <v>79</v>
      </c>
      <c r="P152" s="124" t="s">
        <v>79</v>
      </c>
      <c r="Q152" s="227"/>
      <c r="R152" s="180" t="s">
        <v>671</v>
      </c>
      <c r="S152" s="232" t="s">
        <v>79</v>
      </c>
      <c r="T152" s="180">
        <v>1</v>
      </c>
      <c r="U152" s="180" t="s">
        <v>672</v>
      </c>
      <c r="V152" s="24">
        <f>Tabla2[[#This Row],[Avance Acumulado númerico o Porcentaje de la Actividad]]/Tabla2[[#This Row],[META 2023 DE LA ACTIVIDAD (NÚMERO)]]</f>
        <v>0</v>
      </c>
      <c r="W152" s="235">
        <v>0.01</v>
      </c>
      <c r="X152" s="130">
        <v>45017</v>
      </c>
      <c r="Y152" s="131">
        <v>45260</v>
      </c>
      <c r="Z15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2" s="29" t="s">
        <v>79</v>
      </c>
      <c r="AB152" s="29">
        <v>0</v>
      </c>
      <c r="AC152" s="29"/>
      <c r="AD152" s="30" t="s">
        <v>79</v>
      </c>
      <c r="AE152" s="30">
        <v>0</v>
      </c>
      <c r="AF152" s="30" t="s">
        <v>79</v>
      </c>
      <c r="AG152" s="31" t="s">
        <v>79</v>
      </c>
      <c r="AH152" s="31">
        <v>0</v>
      </c>
      <c r="AI152" s="31" t="s">
        <v>79</v>
      </c>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row>
    <row r="153" spans="1:62" ht="165" x14ac:dyDescent="0.25">
      <c r="A153" s="62" t="s">
        <v>312</v>
      </c>
      <c r="B153" s="13" t="s">
        <v>313</v>
      </c>
      <c r="C153" s="13" t="s">
        <v>314</v>
      </c>
      <c r="D153" s="13" t="s">
        <v>315</v>
      </c>
      <c r="E153" s="14" t="s">
        <v>316</v>
      </c>
      <c r="F153" s="13" t="s">
        <v>317</v>
      </c>
      <c r="G153" s="13" t="s">
        <v>318</v>
      </c>
      <c r="H153" s="16" t="s">
        <v>319</v>
      </c>
      <c r="I153" s="122" t="s">
        <v>320</v>
      </c>
      <c r="J153" s="123" t="s">
        <v>321</v>
      </c>
      <c r="K153" s="29" t="s">
        <v>650</v>
      </c>
      <c r="L153" s="29" t="s">
        <v>650</v>
      </c>
      <c r="M153" s="180" t="s">
        <v>322</v>
      </c>
      <c r="N153" s="231"/>
      <c r="O153" s="157">
        <f>Tabla2[[#This Row],[Meta Plan Estratégico 2023]]*4</f>
        <v>1.3599999999999999E-2</v>
      </c>
      <c r="P153" s="127">
        <v>3.3999999999999998E-3</v>
      </c>
      <c r="Q153" s="128">
        <f>Tabla2[[#This Row],[Meta Plan Estratégico 2023]]*Tabla2[[#This Row],[Avance Porcentual Acumulado (Indicador)
Actividad]]</f>
        <v>0</v>
      </c>
      <c r="R153" s="180" t="s">
        <v>323</v>
      </c>
      <c r="S153" s="232" t="s">
        <v>79</v>
      </c>
      <c r="T153" s="37">
        <v>4</v>
      </c>
      <c r="U153" s="37" t="s">
        <v>673</v>
      </c>
      <c r="V153" s="24">
        <f>Tabla2[[#This Row],[Avance Acumulado númerico o Porcentaje de la Actividad]]/Tabla2[[#This Row],[META 2023 DE LA ACTIVIDAD (NÚMERO)]]</f>
        <v>0</v>
      </c>
      <c r="W153" s="105">
        <v>2.29E-2</v>
      </c>
      <c r="X153" s="130">
        <v>45017</v>
      </c>
      <c r="Y153" s="131">
        <v>45291</v>
      </c>
      <c r="Z15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3" s="29" t="s">
        <v>79</v>
      </c>
      <c r="AB153" s="29">
        <v>0</v>
      </c>
      <c r="AC153" s="29"/>
      <c r="AD153" s="30" t="s">
        <v>79</v>
      </c>
      <c r="AE153" s="30">
        <v>0</v>
      </c>
      <c r="AF153" s="30" t="s">
        <v>79</v>
      </c>
      <c r="AG153" s="31" t="s">
        <v>79</v>
      </c>
      <c r="AH153" s="31">
        <v>0</v>
      </c>
      <c r="AI153" s="31" t="s">
        <v>79</v>
      </c>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row>
    <row r="154" spans="1:62" ht="165" x14ac:dyDescent="0.25">
      <c r="A154" s="62" t="s">
        <v>312</v>
      </c>
      <c r="B154" s="13" t="s">
        <v>313</v>
      </c>
      <c r="C154" s="13" t="s">
        <v>314</v>
      </c>
      <c r="D154" s="13" t="s">
        <v>315</v>
      </c>
      <c r="E154" s="14" t="s">
        <v>674</v>
      </c>
      <c r="F154" s="13" t="s">
        <v>317</v>
      </c>
      <c r="G154" s="13" t="s">
        <v>318</v>
      </c>
      <c r="H154" s="16" t="s">
        <v>319</v>
      </c>
      <c r="I154" s="122" t="s">
        <v>320</v>
      </c>
      <c r="J154" s="123" t="s">
        <v>321</v>
      </c>
      <c r="K154" s="29" t="s">
        <v>675</v>
      </c>
      <c r="L154" s="29" t="s">
        <v>675</v>
      </c>
      <c r="M154" s="180" t="s">
        <v>322</v>
      </c>
      <c r="N154" s="231"/>
      <c r="O154" s="124" t="s">
        <v>79</v>
      </c>
      <c r="P154" s="124" t="s">
        <v>79</v>
      </c>
      <c r="Q154" s="227"/>
      <c r="R154" s="180" t="s">
        <v>676</v>
      </c>
      <c r="S154" s="232" t="s">
        <v>79</v>
      </c>
      <c r="T154" s="243">
        <v>1</v>
      </c>
      <c r="U154" s="180" t="s">
        <v>677</v>
      </c>
      <c r="V154" s="24">
        <f>Tabla2[[#This Row],[Avance Acumulado númerico o Porcentaje de la Actividad]]/Tabla2[[#This Row],[META 2023 DE LA ACTIVIDAD (NÚMERO)]]</f>
        <v>0</v>
      </c>
      <c r="W154" s="235">
        <v>0.01</v>
      </c>
      <c r="X154" s="129">
        <v>44958</v>
      </c>
      <c r="Y154" s="131">
        <v>45107</v>
      </c>
      <c r="Z15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4" s="29">
        <v>0</v>
      </c>
      <c r="AB154" s="29">
        <v>0</v>
      </c>
      <c r="AC154" s="29"/>
      <c r="AD154" s="30" t="s">
        <v>678</v>
      </c>
      <c r="AE154" s="193">
        <v>0</v>
      </c>
      <c r="AF154" s="30" t="s">
        <v>679</v>
      </c>
      <c r="AG154" s="31">
        <v>0</v>
      </c>
      <c r="AH154" s="195">
        <v>0</v>
      </c>
      <c r="AI154" s="31" t="s">
        <v>679</v>
      </c>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row>
    <row r="155" spans="1:62" ht="165" x14ac:dyDescent="0.25">
      <c r="A155" s="62" t="s">
        <v>312</v>
      </c>
      <c r="B155" s="13" t="s">
        <v>313</v>
      </c>
      <c r="C155" s="13" t="s">
        <v>314</v>
      </c>
      <c r="D155" s="13" t="s">
        <v>315</v>
      </c>
      <c r="E155" s="14" t="s">
        <v>674</v>
      </c>
      <c r="F155" s="13" t="s">
        <v>317</v>
      </c>
      <c r="G155" s="13" t="s">
        <v>318</v>
      </c>
      <c r="H155" s="16" t="s">
        <v>319</v>
      </c>
      <c r="I155" s="122" t="s">
        <v>320</v>
      </c>
      <c r="J155" s="123" t="s">
        <v>321</v>
      </c>
      <c r="K155" s="29" t="s">
        <v>675</v>
      </c>
      <c r="L155" s="29" t="s">
        <v>675</v>
      </c>
      <c r="M155" s="180" t="s">
        <v>322</v>
      </c>
      <c r="N155" s="231"/>
      <c r="O155" s="124" t="s">
        <v>79</v>
      </c>
      <c r="P155" s="124" t="s">
        <v>79</v>
      </c>
      <c r="Q155" s="227"/>
      <c r="R155" s="180" t="s">
        <v>680</v>
      </c>
      <c r="S155" s="232" t="s">
        <v>79</v>
      </c>
      <c r="T155" s="243">
        <v>1</v>
      </c>
      <c r="U155" s="180" t="s">
        <v>681</v>
      </c>
      <c r="V155" s="24">
        <f>Tabla2[[#This Row],[Avance Acumulado númerico o Porcentaje de la Actividad]]/Tabla2[[#This Row],[META 2023 DE LA ACTIVIDAD (NÚMERO)]]</f>
        <v>0</v>
      </c>
      <c r="W155" s="235">
        <v>0.01</v>
      </c>
      <c r="X155" s="130">
        <v>44986</v>
      </c>
      <c r="Y155" s="131">
        <v>45199</v>
      </c>
      <c r="Z15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5" s="29">
        <v>0</v>
      </c>
      <c r="AB155" s="29">
        <v>0</v>
      </c>
      <c r="AC155" s="29"/>
      <c r="AD155" s="30" t="s">
        <v>682</v>
      </c>
      <c r="AE155" s="193">
        <v>0</v>
      </c>
      <c r="AF155" s="30" t="s">
        <v>683</v>
      </c>
      <c r="AG155" s="31">
        <v>0</v>
      </c>
      <c r="AH155" s="195">
        <v>0</v>
      </c>
      <c r="AI155" s="31" t="s">
        <v>683</v>
      </c>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row>
    <row r="156" spans="1:62" ht="165" x14ac:dyDescent="0.25">
      <c r="A156" s="62" t="s">
        <v>312</v>
      </c>
      <c r="B156" s="13" t="s">
        <v>313</v>
      </c>
      <c r="C156" s="13" t="s">
        <v>314</v>
      </c>
      <c r="D156" s="13" t="s">
        <v>315</v>
      </c>
      <c r="E156" s="14" t="s">
        <v>674</v>
      </c>
      <c r="F156" s="13" t="s">
        <v>317</v>
      </c>
      <c r="G156" s="13" t="s">
        <v>318</v>
      </c>
      <c r="H156" s="16" t="s">
        <v>319</v>
      </c>
      <c r="I156" s="122" t="s">
        <v>320</v>
      </c>
      <c r="J156" s="123" t="s">
        <v>321</v>
      </c>
      <c r="K156" s="29" t="s">
        <v>675</v>
      </c>
      <c r="L156" s="29" t="s">
        <v>675</v>
      </c>
      <c r="M156" s="180" t="s">
        <v>322</v>
      </c>
      <c r="N156" s="231"/>
      <c r="O156" s="124" t="s">
        <v>79</v>
      </c>
      <c r="P156" s="124" t="s">
        <v>79</v>
      </c>
      <c r="Q156" s="227"/>
      <c r="R156" s="180" t="s">
        <v>684</v>
      </c>
      <c r="S156" s="232" t="s">
        <v>79</v>
      </c>
      <c r="T156" s="243">
        <v>1</v>
      </c>
      <c r="U156" s="180" t="s">
        <v>685</v>
      </c>
      <c r="V156" s="24">
        <f>Tabla2[[#This Row],[Avance Acumulado númerico o Porcentaje de la Actividad]]/Tabla2[[#This Row],[META 2023 DE LA ACTIVIDAD (NÚMERO)]]</f>
        <v>0</v>
      </c>
      <c r="W156" s="235">
        <v>0.01</v>
      </c>
      <c r="X156" s="130">
        <v>45170</v>
      </c>
      <c r="Y156" s="131">
        <v>45291</v>
      </c>
      <c r="Z15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6" s="29">
        <v>0</v>
      </c>
      <c r="AB156" s="29">
        <v>0</v>
      </c>
      <c r="AC156" s="29"/>
      <c r="AD156" s="30" t="s">
        <v>686</v>
      </c>
      <c r="AE156" s="193">
        <v>0</v>
      </c>
      <c r="AF156" s="30" t="s">
        <v>687</v>
      </c>
      <c r="AG156" s="31">
        <v>0</v>
      </c>
      <c r="AH156" s="195">
        <v>0</v>
      </c>
      <c r="AI156" s="31" t="s">
        <v>687</v>
      </c>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row>
    <row r="157" spans="1:62" ht="165" x14ac:dyDescent="0.25">
      <c r="A157" s="62" t="s">
        <v>312</v>
      </c>
      <c r="B157" s="13" t="s">
        <v>313</v>
      </c>
      <c r="C157" s="13" t="s">
        <v>314</v>
      </c>
      <c r="D157" s="13" t="s">
        <v>315</v>
      </c>
      <c r="E157" s="14" t="s">
        <v>674</v>
      </c>
      <c r="F157" s="13" t="s">
        <v>317</v>
      </c>
      <c r="G157" s="13" t="s">
        <v>318</v>
      </c>
      <c r="H157" s="16" t="s">
        <v>319</v>
      </c>
      <c r="I157" s="122" t="s">
        <v>320</v>
      </c>
      <c r="J157" s="123" t="s">
        <v>321</v>
      </c>
      <c r="K157" s="29" t="s">
        <v>675</v>
      </c>
      <c r="L157" s="29" t="s">
        <v>675</v>
      </c>
      <c r="M157" s="180" t="s">
        <v>322</v>
      </c>
      <c r="N157" s="231"/>
      <c r="O157" s="124" t="s">
        <v>79</v>
      </c>
      <c r="P157" s="124" t="s">
        <v>79</v>
      </c>
      <c r="Q157" s="227"/>
      <c r="R157" s="180" t="s">
        <v>688</v>
      </c>
      <c r="S157" s="232" t="s">
        <v>79</v>
      </c>
      <c r="T157" s="243">
        <v>1</v>
      </c>
      <c r="U157" s="180" t="s">
        <v>689</v>
      </c>
      <c r="V157" s="24">
        <f>Tabla2[[#This Row],[Avance Acumulado númerico o Porcentaje de la Actividad]]/Tabla2[[#This Row],[META 2023 DE LA ACTIVIDAD (NÚMERO)]]</f>
        <v>0</v>
      </c>
      <c r="W157" s="235">
        <v>0.01</v>
      </c>
      <c r="X157" s="130">
        <v>44958</v>
      </c>
      <c r="Y157" s="131">
        <v>45291</v>
      </c>
      <c r="Z15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7" s="29">
        <v>0</v>
      </c>
      <c r="AB157" s="29">
        <v>0</v>
      </c>
      <c r="AC157" s="29"/>
      <c r="AD157" s="30" t="s">
        <v>690</v>
      </c>
      <c r="AE157" s="193">
        <v>0</v>
      </c>
      <c r="AF157" s="30" t="s">
        <v>691</v>
      </c>
      <c r="AG157" s="31">
        <v>0</v>
      </c>
      <c r="AH157" s="195">
        <v>0</v>
      </c>
      <c r="AI157" s="31" t="s">
        <v>691</v>
      </c>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row>
    <row r="158" spans="1:62" ht="165" x14ac:dyDescent="0.25">
      <c r="A158" s="62" t="s">
        <v>312</v>
      </c>
      <c r="B158" s="13" t="s">
        <v>313</v>
      </c>
      <c r="C158" s="13" t="s">
        <v>314</v>
      </c>
      <c r="D158" s="13" t="s">
        <v>315</v>
      </c>
      <c r="E158" s="14" t="s">
        <v>674</v>
      </c>
      <c r="F158" s="13" t="s">
        <v>317</v>
      </c>
      <c r="G158" s="13" t="s">
        <v>318</v>
      </c>
      <c r="H158" s="16" t="s">
        <v>319</v>
      </c>
      <c r="I158" s="122" t="s">
        <v>320</v>
      </c>
      <c r="J158" s="123" t="s">
        <v>321</v>
      </c>
      <c r="K158" s="29" t="s">
        <v>675</v>
      </c>
      <c r="L158" s="29" t="s">
        <v>675</v>
      </c>
      <c r="M158" s="180" t="s">
        <v>322</v>
      </c>
      <c r="N158" s="231"/>
      <c r="O158" s="124" t="s">
        <v>79</v>
      </c>
      <c r="P158" s="124" t="s">
        <v>79</v>
      </c>
      <c r="Q158" s="227"/>
      <c r="R158" s="181" t="s">
        <v>692</v>
      </c>
      <c r="S158" s="232" t="s">
        <v>79</v>
      </c>
      <c r="T158" s="180">
        <v>6</v>
      </c>
      <c r="U158" s="180" t="s">
        <v>693</v>
      </c>
      <c r="V158" s="24">
        <f>Tabla2[[#This Row],[Avance Acumulado númerico o Porcentaje de la Actividad]]/Tabla2[[#This Row],[META 2023 DE LA ACTIVIDAD (NÚMERO)]]</f>
        <v>0</v>
      </c>
      <c r="W158" s="235">
        <v>0.01</v>
      </c>
      <c r="X158" s="130">
        <v>44986</v>
      </c>
      <c r="Y158" s="131">
        <v>45291</v>
      </c>
      <c r="Z15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8" s="29">
        <v>0</v>
      </c>
      <c r="AB158" s="29">
        <v>0</v>
      </c>
      <c r="AC158" s="29"/>
      <c r="AD158" s="30" t="s">
        <v>79</v>
      </c>
      <c r="AE158" s="30">
        <v>0</v>
      </c>
      <c r="AF158" s="30" t="s">
        <v>79</v>
      </c>
      <c r="AG158" s="31">
        <v>0</v>
      </c>
      <c r="AH158" s="31">
        <v>0</v>
      </c>
      <c r="AI158" s="31" t="s">
        <v>79</v>
      </c>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row>
    <row r="159" spans="1:62" ht="117" customHeight="1" x14ac:dyDescent="0.25">
      <c r="A159" s="62" t="s">
        <v>312</v>
      </c>
      <c r="B159" s="13" t="s">
        <v>313</v>
      </c>
      <c r="C159" s="13" t="s">
        <v>314</v>
      </c>
      <c r="D159" s="13" t="s">
        <v>315</v>
      </c>
      <c r="E159" s="14" t="s">
        <v>674</v>
      </c>
      <c r="F159" s="13" t="s">
        <v>317</v>
      </c>
      <c r="G159" s="13" t="s">
        <v>318</v>
      </c>
      <c r="H159" s="16" t="s">
        <v>319</v>
      </c>
      <c r="I159" s="122" t="s">
        <v>320</v>
      </c>
      <c r="J159" s="123" t="s">
        <v>321</v>
      </c>
      <c r="K159" s="29" t="s">
        <v>675</v>
      </c>
      <c r="L159" s="29" t="s">
        <v>675</v>
      </c>
      <c r="M159" s="180" t="s">
        <v>322</v>
      </c>
      <c r="N159" s="231"/>
      <c r="O159" s="124" t="s">
        <v>79</v>
      </c>
      <c r="P159" s="124" t="s">
        <v>79</v>
      </c>
      <c r="Q159" s="227"/>
      <c r="R159" s="181" t="s">
        <v>694</v>
      </c>
      <c r="S159" s="180" t="s">
        <v>79</v>
      </c>
      <c r="T159" s="180">
        <v>1</v>
      </c>
      <c r="U159" s="180" t="s">
        <v>695</v>
      </c>
      <c r="V159" s="24">
        <f>Tabla2[[#This Row],[Avance Acumulado númerico o Porcentaje de la Actividad]]/Tabla2[[#This Row],[META 2023 DE LA ACTIVIDAD (NÚMERO)]]</f>
        <v>0</v>
      </c>
      <c r="W159" s="235">
        <v>0.01</v>
      </c>
      <c r="X159" s="130">
        <v>44986</v>
      </c>
      <c r="Y159" s="131">
        <v>45077</v>
      </c>
      <c r="Z15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59" s="29">
        <v>0</v>
      </c>
      <c r="AB159" s="29">
        <v>0</v>
      </c>
      <c r="AC159" s="29"/>
      <c r="AD159" s="30" t="s">
        <v>79</v>
      </c>
      <c r="AE159" s="30">
        <v>0</v>
      </c>
      <c r="AF159" s="30" t="s">
        <v>79</v>
      </c>
      <c r="AG159" s="31">
        <v>0</v>
      </c>
      <c r="AH159" s="31">
        <v>0</v>
      </c>
      <c r="AI159" s="31" t="s">
        <v>79</v>
      </c>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row>
    <row r="160" spans="1:62" ht="165" x14ac:dyDescent="0.25">
      <c r="A160" s="62" t="s">
        <v>312</v>
      </c>
      <c r="B160" s="13" t="s">
        <v>313</v>
      </c>
      <c r="C160" s="13" t="s">
        <v>314</v>
      </c>
      <c r="D160" s="13" t="s">
        <v>315</v>
      </c>
      <c r="E160" s="14" t="s">
        <v>316</v>
      </c>
      <c r="F160" s="13" t="s">
        <v>317</v>
      </c>
      <c r="G160" s="13" t="s">
        <v>318</v>
      </c>
      <c r="H160" s="16" t="s">
        <v>319</v>
      </c>
      <c r="I160" s="122" t="s">
        <v>320</v>
      </c>
      <c r="J160" s="123" t="s">
        <v>321</v>
      </c>
      <c r="K160" s="29" t="s">
        <v>675</v>
      </c>
      <c r="L160" s="29" t="s">
        <v>675</v>
      </c>
      <c r="M160" s="180" t="s">
        <v>322</v>
      </c>
      <c r="N160" s="231"/>
      <c r="O160" s="157">
        <f>Tabla2[[#This Row],[Meta Plan Estratégico 2023]]*4</f>
        <v>1.3599999999999999E-2</v>
      </c>
      <c r="P160" s="127">
        <v>3.3999999999999998E-3</v>
      </c>
      <c r="Q160" s="128">
        <f>Tabla2[[#This Row],[Meta Plan Estratégico 2023]]*Tabla2[[#This Row],[Avance Porcentual Acumulado (Indicador)
Actividad]]</f>
        <v>0</v>
      </c>
      <c r="R160" s="180" t="s">
        <v>323</v>
      </c>
      <c r="S160" s="232" t="s">
        <v>79</v>
      </c>
      <c r="T160" s="37">
        <v>4</v>
      </c>
      <c r="U160" s="37" t="s">
        <v>673</v>
      </c>
      <c r="V160" s="24">
        <f>Tabla2[[#This Row],[Avance Acumulado númerico o Porcentaje de la Actividad]]/Tabla2[[#This Row],[META 2023 DE LA ACTIVIDAD (NÚMERO)]]</f>
        <v>0</v>
      </c>
      <c r="W160" s="105">
        <v>2.29E-2</v>
      </c>
      <c r="X160" s="130">
        <v>45017</v>
      </c>
      <c r="Y160" s="131">
        <v>45291</v>
      </c>
      <c r="Z16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0" s="29">
        <v>0</v>
      </c>
      <c r="AB160" s="29">
        <v>0</v>
      </c>
      <c r="AC160" s="29"/>
      <c r="AD160" s="30">
        <v>0</v>
      </c>
      <c r="AE160" s="30">
        <v>0</v>
      </c>
      <c r="AF160" s="30" t="s">
        <v>696</v>
      </c>
      <c r="AG160" s="31">
        <v>0</v>
      </c>
      <c r="AH160" s="31">
        <v>0</v>
      </c>
      <c r="AI160" s="31" t="s">
        <v>696</v>
      </c>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row>
    <row r="161" spans="1:62" ht="165" x14ac:dyDescent="0.25">
      <c r="A161" s="62" t="s">
        <v>312</v>
      </c>
      <c r="B161" s="13" t="s">
        <v>313</v>
      </c>
      <c r="C161" s="13" t="s">
        <v>314</v>
      </c>
      <c r="D161" s="13" t="s">
        <v>315</v>
      </c>
      <c r="E161" s="14" t="s">
        <v>383</v>
      </c>
      <c r="F161" s="13" t="s">
        <v>317</v>
      </c>
      <c r="G161" s="13" t="s">
        <v>318</v>
      </c>
      <c r="H161" s="16" t="s">
        <v>319</v>
      </c>
      <c r="I161" s="122" t="s">
        <v>320</v>
      </c>
      <c r="J161" s="123" t="s">
        <v>321</v>
      </c>
      <c r="K161" s="13" t="s">
        <v>697</v>
      </c>
      <c r="L161" s="13" t="s">
        <v>697</v>
      </c>
      <c r="M161" s="252" t="s">
        <v>698</v>
      </c>
      <c r="N161" s="253">
        <v>397965000</v>
      </c>
      <c r="O161" s="124" t="s">
        <v>79</v>
      </c>
      <c r="P161" s="124" t="s">
        <v>79</v>
      </c>
      <c r="Q161" s="227"/>
      <c r="R161" s="180" t="s">
        <v>699</v>
      </c>
      <c r="S161" s="232" t="s">
        <v>79</v>
      </c>
      <c r="T161" s="180">
        <v>1</v>
      </c>
      <c r="U161" s="180" t="s">
        <v>700</v>
      </c>
      <c r="V161" s="24">
        <f>Tabla2[[#This Row],[Avance Acumulado númerico o Porcentaje de la Actividad]]/Tabla2[[#This Row],[META 2023 DE LA ACTIVIDAD (NÚMERO)]]</f>
        <v>0</v>
      </c>
      <c r="W161" s="235">
        <v>0.05</v>
      </c>
      <c r="X161" s="130">
        <v>44927</v>
      </c>
      <c r="Y161" s="131">
        <v>44957</v>
      </c>
      <c r="Z16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1" s="29">
        <v>0</v>
      </c>
      <c r="AB161" s="29">
        <v>0</v>
      </c>
      <c r="AC161" s="29"/>
      <c r="AD161" s="30">
        <v>0</v>
      </c>
      <c r="AE161" s="30"/>
      <c r="AF161" s="30"/>
      <c r="AG161" s="31">
        <v>0</v>
      </c>
      <c r="AH161" s="106"/>
      <c r="AI161" s="106"/>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row>
    <row r="162" spans="1:62" ht="165" x14ac:dyDescent="0.25">
      <c r="A162" s="62" t="s">
        <v>312</v>
      </c>
      <c r="B162" s="13" t="s">
        <v>313</v>
      </c>
      <c r="C162" s="13" t="s">
        <v>314</v>
      </c>
      <c r="D162" s="13" t="s">
        <v>315</v>
      </c>
      <c r="E162" s="14" t="s">
        <v>383</v>
      </c>
      <c r="F162" s="13" t="s">
        <v>317</v>
      </c>
      <c r="G162" s="13" t="s">
        <v>318</v>
      </c>
      <c r="H162" s="16" t="s">
        <v>319</v>
      </c>
      <c r="I162" s="122" t="s">
        <v>320</v>
      </c>
      <c r="J162" s="123" t="s">
        <v>321</v>
      </c>
      <c r="K162" s="13" t="s">
        <v>697</v>
      </c>
      <c r="L162" s="13" t="s">
        <v>697</v>
      </c>
      <c r="M162" s="252" t="s">
        <v>698</v>
      </c>
      <c r="N162" s="253"/>
      <c r="O162" s="226">
        <f>Tabla2[[#This Row],[Meta Plan Estratégico 2023]]*4</f>
        <v>0.2</v>
      </c>
      <c r="P162" s="226">
        <v>0.05</v>
      </c>
      <c r="Q162" s="227">
        <f>Tabla2[[#This Row],[Meta Plan Estratégico 2023]]*Tabla2[[#This Row],[Avance Porcentual Acumulado (Indicador)
Actividad]]/Tabla2[[#This Row],[Meta Plan Estratégico 2023]]</f>
        <v>0</v>
      </c>
      <c r="R162" s="180" t="s">
        <v>701</v>
      </c>
      <c r="S162" s="239">
        <v>0.2</v>
      </c>
      <c r="T162" s="160">
        <v>1</v>
      </c>
      <c r="U162" s="37" t="s">
        <v>702</v>
      </c>
      <c r="V162" s="24">
        <f>Tabla2[[#This Row],[Avance Acumulado númerico o Porcentaje de la Actividad]]/Tabla2[[#This Row],[META 2023 DE LA ACTIVIDAD (NÚMERO)]]</f>
        <v>0</v>
      </c>
      <c r="W162" s="105">
        <v>0.2</v>
      </c>
      <c r="X162" s="130">
        <v>44958</v>
      </c>
      <c r="Y162" s="131">
        <v>45291</v>
      </c>
      <c r="Z162"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2" s="29">
        <v>0</v>
      </c>
      <c r="AB162" s="164">
        <v>0</v>
      </c>
      <c r="AC162" s="29"/>
      <c r="AD162" s="30">
        <v>0</v>
      </c>
      <c r="AE162" s="30"/>
      <c r="AF162" s="30"/>
      <c r="AG162" s="31">
        <v>0</v>
      </c>
      <c r="AH162" s="106"/>
      <c r="AI162" s="106"/>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row>
    <row r="163" spans="1:62" ht="165" x14ac:dyDescent="0.25">
      <c r="A163" s="62" t="s">
        <v>312</v>
      </c>
      <c r="B163" s="13" t="s">
        <v>313</v>
      </c>
      <c r="C163" s="13" t="s">
        <v>314</v>
      </c>
      <c r="D163" s="13" t="s">
        <v>315</v>
      </c>
      <c r="E163" s="14" t="s">
        <v>383</v>
      </c>
      <c r="F163" s="13" t="s">
        <v>317</v>
      </c>
      <c r="G163" s="13" t="s">
        <v>318</v>
      </c>
      <c r="H163" s="16" t="s">
        <v>319</v>
      </c>
      <c r="I163" s="122" t="s">
        <v>320</v>
      </c>
      <c r="J163" s="123" t="s">
        <v>321</v>
      </c>
      <c r="K163" s="13" t="s">
        <v>697</v>
      </c>
      <c r="L163" s="13" t="s">
        <v>697</v>
      </c>
      <c r="M163" s="248" t="s">
        <v>636</v>
      </c>
      <c r="N163" s="249"/>
      <c r="O163" s="124" t="s">
        <v>79</v>
      </c>
      <c r="P163" s="124" t="s">
        <v>79</v>
      </c>
      <c r="Q163" s="227"/>
      <c r="R163" s="180" t="s">
        <v>703</v>
      </c>
      <c r="S163" s="232" t="s">
        <v>79</v>
      </c>
      <c r="T163" s="180">
        <v>1</v>
      </c>
      <c r="U163" s="180" t="s">
        <v>704</v>
      </c>
      <c r="V163" s="24">
        <f>Tabla2[[#This Row],[Avance Acumulado númerico o Porcentaje de la Actividad]]/Tabla2[[#This Row],[META 2023 DE LA ACTIVIDAD (NÚMERO)]]</f>
        <v>0</v>
      </c>
      <c r="W163" s="235">
        <v>0.05</v>
      </c>
      <c r="X163" s="130">
        <v>44927</v>
      </c>
      <c r="Y163" s="131">
        <v>44957</v>
      </c>
      <c r="Z16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3" s="29">
        <v>0</v>
      </c>
      <c r="AB163" s="29">
        <v>0</v>
      </c>
      <c r="AC163" s="29"/>
      <c r="AD163" s="30">
        <v>0</v>
      </c>
      <c r="AE163" s="30"/>
      <c r="AF163" s="30"/>
      <c r="AG163" s="31">
        <v>0</v>
      </c>
      <c r="AH163" s="106"/>
      <c r="AI163" s="106"/>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row>
    <row r="164" spans="1:62" ht="165" x14ac:dyDescent="0.25">
      <c r="A164" s="62" t="s">
        <v>312</v>
      </c>
      <c r="B164" s="13" t="s">
        <v>313</v>
      </c>
      <c r="C164" s="13" t="s">
        <v>314</v>
      </c>
      <c r="D164" s="13" t="s">
        <v>315</v>
      </c>
      <c r="E164" s="14" t="s">
        <v>383</v>
      </c>
      <c r="F164" s="13" t="s">
        <v>317</v>
      </c>
      <c r="G164" s="13" t="s">
        <v>318</v>
      </c>
      <c r="H164" s="16" t="s">
        <v>319</v>
      </c>
      <c r="I164" s="122" t="s">
        <v>320</v>
      </c>
      <c r="J164" s="123" t="s">
        <v>321</v>
      </c>
      <c r="K164" s="13" t="s">
        <v>697</v>
      </c>
      <c r="L164" s="13" t="s">
        <v>697</v>
      </c>
      <c r="M164" s="248" t="s">
        <v>636</v>
      </c>
      <c r="N164" s="249"/>
      <c r="O164" s="226" t="s">
        <v>79</v>
      </c>
      <c r="P164" s="226" t="s">
        <v>79</v>
      </c>
      <c r="Q164" s="227"/>
      <c r="R164" s="180" t="s">
        <v>705</v>
      </c>
      <c r="S164" s="239" t="s">
        <v>79</v>
      </c>
      <c r="T164" s="243">
        <v>1</v>
      </c>
      <c r="U164" s="180" t="s">
        <v>706</v>
      </c>
      <c r="V164" s="24">
        <f>Tabla2[[#This Row],[Avance Acumulado númerico o Porcentaje de la Actividad]]/Tabla2[[#This Row],[META 2023 DE LA ACTIVIDAD (NÚMERO)]]</f>
        <v>0</v>
      </c>
      <c r="W164" s="235">
        <v>0.1</v>
      </c>
      <c r="X164" s="130">
        <v>44958</v>
      </c>
      <c r="Y164" s="131">
        <v>45291</v>
      </c>
      <c r="Z16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4" s="29">
        <v>0</v>
      </c>
      <c r="AB164" s="29">
        <v>0</v>
      </c>
      <c r="AC164" s="29"/>
      <c r="AD164" s="30">
        <v>0</v>
      </c>
      <c r="AE164" s="30"/>
      <c r="AF164" s="30"/>
      <c r="AG164" s="31">
        <v>0</v>
      </c>
      <c r="AH164" s="106"/>
      <c r="AI164" s="106"/>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row>
    <row r="165" spans="1:62" ht="165" x14ac:dyDescent="0.25">
      <c r="A165" s="62" t="s">
        <v>312</v>
      </c>
      <c r="B165" s="13" t="s">
        <v>313</v>
      </c>
      <c r="C165" s="13" t="s">
        <v>314</v>
      </c>
      <c r="D165" s="13" t="s">
        <v>315</v>
      </c>
      <c r="E165" s="14" t="s">
        <v>383</v>
      </c>
      <c r="F165" s="13" t="s">
        <v>317</v>
      </c>
      <c r="G165" s="13" t="s">
        <v>318</v>
      </c>
      <c r="H165" s="16" t="s">
        <v>319</v>
      </c>
      <c r="I165" s="122" t="s">
        <v>320</v>
      </c>
      <c r="J165" s="123" t="s">
        <v>321</v>
      </c>
      <c r="K165" s="13" t="s">
        <v>697</v>
      </c>
      <c r="L165" s="13" t="s">
        <v>697</v>
      </c>
      <c r="M165" s="252" t="s">
        <v>698</v>
      </c>
      <c r="N165" s="253"/>
      <c r="O165" s="124" t="s">
        <v>79</v>
      </c>
      <c r="P165" s="124" t="s">
        <v>79</v>
      </c>
      <c r="Q165" s="227"/>
      <c r="R165" s="180" t="s">
        <v>707</v>
      </c>
      <c r="S165" s="232" t="s">
        <v>79</v>
      </c>
      <c r="T165" s="180">
        <v>1</v>
      </c>
      <c r="U165" s="180" t="s">
        <v>708</v>
      </c>
      <c r="V165" s="24">
        <f>Tabla2[[#This Row],[Avance Acumulado númerico o Porcentaje de la Actividad]]/Tabla2[[#This Row],[META 2023 DE LA ACTIVIDAD (NÚMERO)]]</f>
        <v>0</v>
      </c>
      <c r="W165" s="235">
        <v>0.05</v>
      </c>
      <c r="X165" s="130">
        <v>44927</v>
      </c>
      <c r="Y165" s="131">
        <v>44957</v>
      </c>
      <c r="Z16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5" s="29">
        <v>0</v>
      </c>
      <c r="AB165" s="29">
        <v>0</v>
      </c>
      <c r="AC165" s="29"/>
      <c r="AD165" s="30">
        <v>0</v>
      </c>
      <c r="AE165" s="30"/>
      <c r="AF165" s="30"/>
      <c r="AG165" s="31">
        <v>0</v>
      </c>
      <c r="AH165" s="106"/>
      <c r="AI165" s="106"/>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row>
    <row r="166" spans="1:62" ht="165" x14ac:dyDescent="0.25">
      <c r="A166" s="62" t="s">
        <v>312</v>
      </c>
      <c r="B166" s="13" t="s">
        <v>313</v>
      </c>
      <c r="C166" s="13" t="s">
        <v>314</v>
      </c>
      <c r="D166" s="13" t="s">
        <v>315</v>
      </c>
      <c r="E166" s="14" t="s">
        <v>383</v>
      </c>
      <c r="F166" s="13" t="s">
        <v>317</v>
      </c>
      <c r="G166" s="13" t="s">
        <v>318</v>
      </c>
      <c r="H166" s="16" t="s">
        <v>319</v>
      </c>
      <c r="I166" s="122" t="s">
        <v>320</v>
      </c>
      <c r="J166" s="123" t="s">
        <v>321</v>
      </c>
      <c r="K166" s="13" t="s">
        <v>697</v>
      </c>
      <c r="L166" s="13" t="s">
        <v>697</v>
      </c>
      <c r="M166" s="252" t="s">
        <v>698</v>
      </c>
      <c r="N166" s="253"/>
      <c r="O166" s="226">
        <f>Tabla2[[#This Row],[Meta Plan Estratégico 2023]]*4</f>
        <v>0.2</v>
      </c>
      <c r="P166" s="226">
        <v>0.05</v>
      </c>
      <c r="Q166" s="227">
        <f>Tabla2[[#This Row],[Meta Plan Estratégico 2023]]*Tabla2[[#This Row],[Avance Porcentual Acumulado (Indicador)
Actividad]]/Tabla2[[#This Row],[Meta Plan Estratégico 2023]]</f>
        <v>0</v>
      </c>
      <c r="R166" s="180" t="s">
        <v>709</v>
      </c>
      <c r="S166" s="239">
        <v>0.2</v>
      </c>
      <c r="T166" s="254">
        <v>1</v>
      </c>
      <c r="U166" s="12" t="s">
        <v>710</v>
      </c>
      <c r="V166" s="24">
        <f>Tabla2[[#This Row],[Avance Acumulado númerico o Porcentaje de la Actividad]]/Tabla2[[#This Row],[META 2023 DE LA ACTIVIDAD (NÚMERO)]]</f>
        <v>0</v>
      </c>
      <c r="W166" s="90">
        <v>0.15</v>
      </c>
      <c r="X166" s="130">
        <v>44958</v>
      </c>
      <c r="Y166" s="131">
        <v>45291</v>
      </c>
      <c r="Z166"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6" s="29">
        <v>0</v>
      </c>
      <c r="AB166" s="164">
        <v>0</v>
      </c>
      <c r="AC166" s="29"/>
      <c r="AD166" s="30">
        <v>0</v>
      </c>
      <c r="AE166" s="30"/>
      <c r="AF166" s="30"/>
      <c r="AG166" s="31">
        <v>0</v>
      </c>
      <c r="AH166" s="106"/>
      <c r="AI166" s="106"/>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row>
    <row r="167" spans="1:62" ht="165" x14ac:dyDescent="0.25">
      <c r="A167" s="62" t="s">
        <v>312</v>
      </c>
      <c r="B167" s="13" t="s">
        <v>313</v>
      </c>
      <c r="C167" s="13" t="s">
        <v>314</v>
      </c>
      <c r="D167" s="13" t="s">
        <v>315</v>
      </c>
      <c r="E167" s="14" t="s">
        <v>383</v>
      </c>
      <c r="F167" s="13" t="s">
        <v>317</v>
      </c>
      <c r="G167" s="13" t="s">
        <v>318</v>
      </c>
      <c r="H167" s="16" t="s">
        <v>319</v>
      </c>
      <c r="I167" s="122" t="s">
        <v>320</v>
      </c>
      <c r="J167" s="123" t="s">
        <v>321</v>
      </c>
      <c r="K167" s="13" t="s">
        <v>697</v>
      </c>
      <c r="L167" s="13" t="s">
        <v>697</v>
      </c>
      <c r="M167" s="252" t="s">
        <v>698</v>
      </c>
      <c r="N167" s="253"/>
      <c r="O167" s="124" t="s">
        <v>79</v>
      </c>
      <c r="P167" s="124" t="s">
        <v>79</v>
      </c>
      <c r="Q167" s="227"/>
      <c r="R167" s="180" t="s">
        <v>711</v>
      </c>
      <c r="S167" s="232" t="s">
        <v>79</v>
      </c>
      <c r="T167" s="180">
        <v>1</v>
      </c>
      <c r="U167" s="180" t="s">
        <v>712</v>
      </c>
      <c r="V167" s="24">
        <f>Tabla2[[#This Row],[Avance Acumulado númerico o Porcentaje de la Actividad]]/Tabla2[[#This Row],[META 2023 DE LA ACTIVIDAD (NÚMERO)]]</f>
        <v>0</v>
      </c>
      <c r="W167" s="235">
        <v>0.05</v>
      </c>
      <c r="X167" s="130">
        <v>44927</v>
      </c>
      <c r="Y167" s="131">
        <v>44957</v>
      </c>
      <c r="Z16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7" s="29">
        <v>0</v>
      </c>
      <c r="AB167" s="29">
        <v>0</v>
      </c>
      <c r="AC167" s="29"/>
      <c r="AD167" s="30">
        <v>0</v>
      </c>
      <c r="AE167" s="30"/>
      <c r="AF167" s="30"/>
      <c r="AG167" s="31">
        <v>0</v>
      </c>
      <c r="AH167" s="106"/>
      <c r="AI167" s="106"/>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row>
    <row r="168" spans="1:62" ht="165" x14ac:dyDescent="0.25">
      <c r="A168" s="62" t="s">
        <v>312</v>
      </c>
      <c r="B168" s="13" t="s">
        <v>313</v>
      </c>
      <c r="C168" s="13" t="s">
        <v>314</v>
      </c>
      <c r="D168" s="13" t="s">
        <v>315</v>
      </c>
      <c r="E168" s="14" t="s">
        <v>383</v>
      </c>
      <c r="F168" s="13" t="s">
        <v>317</v>
      </c>
      <c r="G168" s="13" t="s">
        <v>318</v>
      </c>
      <c r="H168" s="16" t="s">
        <v>319</v>
      </c>
      <c r="I168" s="122" t="s">
        <v>320</v>
      </c>
      <c r="J168" s="123" t="s">
        <v>321</v>
      </c>
      <c r="K168" s="13" t="s">
        <v>697</v>
      </c>
      <c r="L168" s="13" t="s">
        <v>697</v>
      </c>
      <c r="M168" s="252" t="s">
        <v>698</v>
      </c>
      <c r="N168" s="253"/>
      <c r="O168" s="226">
        <f>Tabla2[[#This Row],[Meta Plan Estratégico 2023]]*4</f>
        <v>0.2</v>
      </c>
      <c r="P168" s="226">
        <v>0.05</v>
      </c>
      <c r="Q168" s="227">
        <f>Tabla2[[#This Row],[Meta Plan Estratégico 2023]]*Tabla2[[#This Row],[Avance Porcentual Acumulado (Indicador)
Actividad]]/Tabla2[[#This Row],[Meta Plan Estratégico 2023]]</f>
        <v>0</v>
      </c>
      <c r="R168" s="180" t="s">
        <v>713</v>
      </c>
      <c r="S168" s="239">
        <v>0.2</v>
      </c>
      <c r="T168" s="254">
        <v>1</v>
      </c>
      <c r="U168" s="12" t="s">
        <v>714</v>
      </c>
      <c r="V168" s="24">
        <f>Tabla2[[#This Row],[Avance Acumulado númerico o Porcentaje de la Actividad]]/Tabla2[[#This Row],[META 2023 DE LA ACTIVIDAD (NÚMERO)]]</f>
        <v>0</v>
      </c>
      <c r="W168" s="90">
        <v>0.1</v>
      </c>
      <c r="X168" s="130">
        <v>44958</v>
      </c>
      <c r="Y168" s="131">
        <v>45291</v>
      </c>
      <c r="Z168"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8" s="29">
        <v>0</v>
      </c>
      <c r="AB168" s="164">
        <v>0</v>
      </c>
      <c r="AC168" s="29"/>
      <c r="AD168" s="30">
        <v>0</v>
      </c>
      <c r="AE168" s="30"/>
      <c r="AF168" s="30"/>
      <c r="AG168" s="31">
        <v>0</v>
      </c>
      <c r="AH168" s="106"/>
      <c r="AI168" s="106"/>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row>
    <row r="169" spans="1:62" ht="57.75" customHeight="1" x14ac:dyDescent="0.25">
      <c r="A169" s="62" t="s">
        <v>312</v>
      </c>
      <c r="B169" s="13" t="s">
        <v>313</v>
      </c>
      <c r="C169" s="13" t="s">
        <v>314</v>
      </c>
      <c r="D169" s="13" t="s">
        <v>315</v>
      </c>
      <c r="E169" s="14" t="s">
        <v>383</v>
      </c>
      <c r="F169" s="13" t="s">
        <v>317</v>
      </c>
      <c r="G169" s="13" t="s">
        <v>318</v>
      </c>
      <c r="H169" s="16" t="s">
        <v>319</v>
      </c>
      <c r="I169" s="122" t="s">
        <v>320</v>
      </c>
      <c r="J169" s="123" t="s">
        <v>321</v>
      </c>
      <c r="K169" s="13" t="s">
        <v>697</v>
      </c>
      <c r="L169" s="13" t="s">
        <v>697</v>
      </c>
      <c r="M169" s="252" t="s">
        <v>698</v>
      </c>
      <c r="N169" s="253"/>
      <c r="O169" s="226">
        <f>Tabla2[[#This Row],[Meta Plan Estratégico 2023]]*4</f>
        <v>0.2</v>
      </c>
      <c r="P169" s="226">
        <v>0.05</v>
      </c>
      <c r="Q169" s="227">
        <f>Tabla2[[#This Row],[Meta Plan Estratégico 2023]]*Tabla2[[#This Row],[Avance Porcentual Acumulado (Indicador)
Actividad]]/Tabla2[[#This Row],[Meta Plan Estratégico 2023]]</f>
        <v>0</v>
      </c>
      <c r="R169" s="180" t="s">
        <v>715</v>
      </c>
      <c r="S169" s="239">
        <v>0.2</v>
      </c>
      <c r="T169" s="37">
        <v>1</v>
      </c>
      <c r="U169" s="37" t="s">
        <v>585</v>
      </c>
      <c r="V169" s="24">
        <f>Tabla2[[#This Row],[Avance Acumulado númerico o Porcentaje de la Actividad]]/Tabla2[[#This Row],[META 2023 DE LA ACTIVIDAD (NÚMERO)]]</f>
        <v>0</v>
      </c>
      <c r="W169" s="105">
        <v>0.1</v>
      </c>
      <c r="X169" s="130">
        <v>45078</v>
      </c>
      <c r="Y169" s="131">
        <v>45291</v>
      </c>
      <c r="Z16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69" s="29">
        <v>0</v>
      </c>
      <c r="AB169" s="29">
        <v>0</v>
      </c>
      <c r="AC169" s="29"/>
      <c r="AD169" s="30">
        <v>0</v>
      </c>
      <c r="AE169" s="30"/>
      <c r="AF169" s="30"/>
      <c r="AG169" s="31">
        <v>0</v>
      </c>
      <c r="AH169" s="106"/>
      <c r="AI169" s="106"/>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row>
    <row r="170" spans="1:62" ht="165" x14ac:dyDescent="0.25">
      <c r="A170" s="62" t="s">
        <v>312</v>
      </c>
      <c r="B170" s="13" t="s">
        <v>313</v>
      </c>
      <c r="C170" s="13" t="s">
        <v>314</v>
      </c>
      <c r="D170" s="13" t="s">
        <v>315</v>
      </c>
      <c r="E170" s="14" t="s">
        <v>383</v>
      </c>
      <c r="F170" s="13" t="s">
        <v>317</v>
      </c>
      <c r="G170" s="13" t="s">
        <v>318</v>
      </c>
      <c r="H170" s="16" t="s">
        <v>319</v>
      </c>
      <c r="I170" s="122" t="s">
        <v>320</v>
      </c>
      <c r="J170" s="123" t="s">
        <v>321</v>
      </c>
      <c r="K170" s="13" t="s">
        <v>697</v>
      </c>
      <c r="L170" s="13" t="s">
        <v>697</v>
      </c>
      <c r="M170" s="252" t="s">
        <v>698</v>
      </c>
      <c r="N170" s="253"/>
      <c r="O170" s="124" t="s">
        <v>79</v>
      </c>
      <c r="P170" s="124" t="s">
        <v>79</v>
      </c>
      <c r="Q170" s="227"/>
      <c r="R170" s="180" t="s">
        <v>716</v>
      </c>
      <c r="S170" s="232" t="s">
        <v>79</v>
      </c>
      <c r="T170" s="243">
        <v>1</v>
      </c>
      <c r="U170" s="180" t="s">
        <v>717</v>
      </c>
      <c r="V170" s="24">
        <f>Tabla2[[#This Row],[Avance Acumulado númerico o Porcentaje de la Actividad]]/Tabla2[[#This Row],[META 2023 DE LA ACTIVIDAD (NÚMERO)]]</f>
        <v>0</v>
      </c>
      <c r="W170" s="235">
        <v>0.05</v>
      </c>
      <c r="X170" s="130">
        <v>44958</v>
      </c>
      <c r="Y170" s="131">
        <v>45291</v>
      </c>
      <c r="Z17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0" s="29">
        <v>0</v>
      </c>
      <c r="AB170" s="29">
        <v>0</v>
      </c>
      <c r="AC170" s="29"/>
      <c r="AD170" s="30">
        <v>0</v>
      </c>
      <c r="AE170" s="30"/>
      <c r="AF170" s="30"/>
      <c r="AG170" s="31">
        <v>0</v>
      </c>
      <c r="AH170" s="106"/>
      <c r="AI170" s="106"/>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row>
    <row r="171" spans="1:62" ht="165" x14ac:dyDescent="0.25">
      <c r="A171" s="62" t="s">
        <v>312</v>
      </c>
      <c r="B171" s="13" t="s">
        <v>313</v>
      </c>
      <c r="C171" s="13" t="s">
        <v>314</v>
      </c>
      <c r="D171" s="13" t="s">
        <v>315</v>
      </c>
      <c r="E171" s="14" t="s">
        <v>383</v>
      </c>
      <c r="F171" s="13" t="s">
        <v>317</v>
      </c>
      <c r="G171" s="13" t="s">
        <v>318</v>
      </c>
      <c r="H171" s="16" t="s">
        <v>319</v>
      </c>
      <c r="I171" s="122" t="s">
        <v>320</v>
      </c>
      <c r="J171" s="123" t="s">
        <v>321</v>
      </c>
      <c r="K171" s="13" t="s">
        <v>697</v>
      </c>
      <c r="L171" s="13" t="s">
        <v>697</v>
      </c>
      <c r="M171" s="252" t="s">
        <v>698</v>
      </c>
      <c r="N171" s="253"/>
      <c r="O171" s="124" t="s">
        <v>79</v>
      </c>
      <c r="P171" s="124" t="s">
        <v>79</v>
      </c>
      <c r="Q171" s="227"/>
      <c r="R171" s="180" t="s">
        <v>718</v>
      </c>
      <c r="S171" s="232" t="s">
        <v>79</v>
      </c>
      <c r="T171" s="180">
        <v>1</v>
      </c>
      <c r="U171" s="180" t="s">
        <v>719</v>
      </c>
      <c r="V171" s="24">
        <f>Tabla2[[#This Row],[Avance Acumulado númerico o Porcentaje de la Actividad]]/Tabla2[[#This Row],[META 2023 DE LA ACTIVIDAD (NÚMERO)]]</f>
        <v>0</v>
      </c>
      <c r="W171" s="235">
        <v>0.05</v>
      </c>
      <c r="X171" s="130">
        <v>44927</v>
      </c>
      <c r="Y171" s="131">
        <v>45107</v>
      </c>
      <c r="Z17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1" s="29">
        <v>0</v>
      </c>
      <c r="AB171" s="29">
        <v>0</v>
      </c>
      <c r="AC171" s="29"/>
      <c r="AD171" s="30">
        <v>0</v>
      </c>
      <c r="AE171" s="30"/>
      <c r="AF171" s="30"/>
      <c r="AG171" s="31">
        <v>0</v>
      </c>
      <c r="AH171" s="106"/>
      <c r="AI171" s="106"/>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row>
    <row r="172" spans="1:62" ht="165" x14ac:dyDescent="0.25">
      <c r="A172" s="62" t="s">
        <v>312</v>
      </c>
      <c r="B172" s="13" t="s">
        <v>313</v>
      </c>
      <c r="C172" s="13" t="s">
        <v>314</v>
      </c>
      <c r="D172" s="13" t="s">
        <v>315</v>
      </c>
      <c r="E172" s="14" t="s">
        <v>383</v>
      </c>
      <c r="F172" s="13" t="s">
        <v>317</v>
      </c>
      <c r="G172" s="13" t="s">
        <v>318</v>
      </c>
      <c r="H172" s="16" t="s">
        <v>319</v>
      </c>
      <c r="I172" s="122" t="s">
        <v>320</v>
      </c>
      <c r="J172" s="123" t="s">
        <v>321</v>
      </c>
      <c r="K172" s="13" t="s">
        <v>697</v>
      </c>
      <c r="L172" s="13" t="s">
        <v>697</v>
      </c>
      <c r="M172" s="252" t="s">
        <v>698</v>
      </c>
      <c r="N172" s="253"/>
      <c r="O172" s="124" t="s">
        <v>79</v>
      </c>
      <c r="P172" s="124" t="s">
        <v>79</v>
      </c>
      <c r="Q172" s="227"/>
      <c r="R172" s="180" t="s">
        <v>720</v>
      </c>
      <c r="S172" s="232" t="s">
        <v>79</v>
      </c>
      <c r="T172" s="180">
        <v>1</v>
      </c>
      <c r="U172" s="180" t="s">
        <v>721</v>
      </c>
      <c r="V172" s="24">
        <f>Tabla2[[#This Row],[Avance Acumulado númerico o Porcentaje de la Actividad]]/Tabla2[[#This Row],[META 2023 DE LA ACTIVIDAD (NÚMERO)]]</f>
        <v>0</v>
      </c>
      <c r="W172" s="235">
        <v>0.05</v>
      </c>
      <c r="X172" s="130">
        <v>44927</v>
      </c>
      <c r="Y172" s="131">
        <v>44957</v>
      </c>
      <c r="Z17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2" s="29">
        <v>0</v>
      </c>
      <c r="AB172" s="29">
        <v>0</v>
      </c>
      <c r="AC172" s="29"/>
      <c r="AD172" s="30">
        <v>0</v>
      </c>
      <c r="AE172" s="30"/>
      <c r="AF172" s="30"/>
      <c r="AG172" s="31">
        <v>0</v>
      </c>
      <c r="AH172" s="106"/>
      <c r="AI172" s="106"/>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row>
    <row r="173" spans="1:62" ht="165" x14ac:dyDescent="0.25">
      <c r="A173" s="62" t="s">
        <v>312</v>
      </c>
      <c r="B173" s="13" t="s">
        <v>313</v>
      </c>
      <c r="C173" s="13" t="s">
        <v>314</v>
      </c>
      <c r="D173" s="13" t="s">
        <v>315</v>
      </c>
      <c r="E173" s="14" t="s">
        <v>383</v>
      </c>
      <c r="F173" s="13" t="s">
        <v>317</v>
      </c>
      <c r="G173" s="13" t="s">
        <v>318</v>
      </c>
      <c r="H173" s="16" t="s">
        <v>319</v>
      </c>
      <c r="I173" s="122" t="s">
        <v>320</v>
      </c>
      <c r="J173" s="123" t="s">
        <v>321</v>
      </c>
      <c r="K173" s="13" t="s">
        <v>697</v>
      </c>
      <c r="L173" s="13" t="s">
        <v>697</v>
      </c>
      <c r="M173" s="252" t="s">
        <v>698</v>
      </c>
      <c r="N173" s="253"/>
      <c r="O173" s="226">
        <f>Tabla2[[#This Row],[Meta Plan Estratégico 2023]]*4</f>
        <v>0.2</v>
      </c>
      <c r="P173" s="226">
        <v>0.05</v>
      </c>
      <c r="Q173" s="227">
        <f>Tabla2[[#This Row],[Meta Plan Estratégico 2023]]*Tabla2[[#This Row],[Avance Porcentual Acumulado (Indicador)
Actividad]]</f>
        <v>0</v>
      </c>
      <c r="R173" s="180" t="s">
        <v>722</v>
      </c>
      <c r="S173" s="239">
        <v>0.2</v>
      </c>
      <c r="T173" s="160">
        <v>1</v>
      </c>
      <c r="U173" s="37" t="s">
        <v>723</v>
      </c>
      <c r="V173" s="24">
        <f>Tabla2[[#This Row],[Avance Acumulado númerico o Porcentaje de la Actividad]]/Tabla2[[#This Row],[META 2023 DE LA ACTIVIDAD (NÚMERO)]]</f>
        <v>0</v>
      </c>
      <c r="W173" s="105">
        <v>0.1</v>
      </c>
      <c r="X173" s="130">
        <v>44958</v>
      </c>
      <c r="Y173" s="131">
        <v>45291</v>
      </c>
      <c r="Z173" s="163">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3" s="29">
        <v>0</v>
      </c>
      <c r="AB173" s="164">
        <v>0</v>
      </c>
      <c r="AC173" s="29"/>
      <c r="AD173" s="30">
        <v>0</v>
      </c>
      <c r="AE173" s="30"/>
      <c r="AF173" s="30"/>
      <c r="AG173" s="31">
        <v>0</v>
      </c>
      <c r="AH173" s="106"/>
      <c r="AI173" s="106"/>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row>
    <row r="174" spans="1:62" ht="165" x14ac:dyDescent="0.25">
      <c r="A174" s="62" t="s">
        <v>312</v>
      </c>
      <c r="B174" s="13" t="s">
        <v>313</v>
      </c>
      <c r="C174" s="13" t="s">
        <v>314</v>
      </c>
      <c r="D174" s="13" t="s">
        <v>315</v>
      </c>
      <c r="E174" s="14" t="s">
        <v>383</v>
      </c>
      <c r="F174" s="13" t="s">
        <v>317</v>
      </c>
      <c r="G174" s="13" t="s">
        <v>318</v>
      </c>
      <c r="H174" s="16" t="s">
        <v>319</v>
      </c>
      <c r="I174" s="122" t="s">
        <v>320</v>
      </c>
      <c r="J174" s="123" t="s">
        <v>321</v>
      </c>
      <c r="K174" s="13" t="s">
        <v>697</v>
      </c>
      <c r="L174" s="13" t="s">
        <v>697</v>
      </c>
      <c r="M174" s="252" t="s">
        <v>698</v>
      </c>
      <c r="N174" s="255"/>
      <c r="O174" s="256" t="s">
        <v>79</v>
      </c>
      <c r="P174" s="256" t="s">
        <v>79</v>
      </c>
      <c r="Q174" s="257"/>
      <c r="R174" s="258" t="s">
        <v>724</v>
      </c>
      <c r="S174" s="259" t="s">
        <v>79</v>
      </c>
      <c r="T174" s="258">
        <v>2</v>
      </c>
      <c r="U174" s="258" t="s">
        <v>725</v>
      </c>
      <c r="V174" s="24">
        <f>Tabla2[[#This Row],[Avance Acumulado númerico o Porcentaje de la Actividad]]/Tabla2[[#This Row],[META 2023 DE LA ACTIVIDAD (NÚMERO)]]</f>
        <v>0</v>
      </c>
      <c r="W174" s="260">
        <v>0.05</v>
      </c>
      <c r="X174" s="261">
        <v>45017</v>
      </c>
      <c r="Y174" s="262">
        <v>45260</v>
      </c>
      <c r="Z17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4" s="29">
        <v>0</v>
      </c>
      <c r="AB174" s="29">
        <v>0</v>
      </c>
      <c r="AC174" s="29"/>
      <c r="AD174" s="30">
        <v>0</v>
      </c>
      <c r="AE174" s="30"/>
      <c r="AF174" s="30"/>
      <c r="AG174" s="31">
        <v>0</v>
      </c>
      <c r="AH174" s="106"/>
      <c r="AI174" s="106"/>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row>
    <row r="175" spans="1:62" ht="165" x14ac:dyDescent="0.25">
      <c r="A175" s="62" t="s">
        <v>312</v>
      </c>
      <c r="B175" s="13" t="s">
        <v>313</v>
      </c>
      <c r="C175" s="13" t="s">
        <v>314</v>
      </c>
      <c r="D175" s="13" t="s">
        <v>315</v>
      </c>
      <c r="E175" s="14" t="s">
        <v>316</v>
      </c>
      <c r="F175" s="13" t="s">
        <v>317</v>
      </c>
      <c r="G175" s="13" t="s">
        <v>318</v>
      </c>
      <c r="H175" s="16" t="s">
        <v>319</v>
      </c>
      <c r="I175" s="122" t="s">
        <v>320</v>
      </c>
      <c r="J175" s="123" t="s">
        <v>321</v>
      </c>
      <c r="K175" s="13" t="s">
        <v>697</v>
      </c>
      <c r="L175" s="13" t="s">
        <v>697</v>
      </c>
      <c r="M175" s="180" t="s">
        <v>322</v>
      </c>
      <c r="N175" s="231"/>
      <c r="O175" s="157">
        <f>Tabla2[[#This Row],[Meta Plan Estratégico 2023]]*4</f>
        <v>1.3599999999999999E-2</v>
      </c>
      <c r="P175" s="127">
        <v>3.3999999999999998E-3</v>
      </c>
      <c r="Q175" s="128">
        <f>Tabla2[[#This Row],[Meta Plan Estratégico 2023]]*Tabla2[[#This Row],[Avance Porcentual Acumulado (Indicador)
Actividad]]</f>
        <v>0</v>
      </c>
      <c r="R175" s="180" t="s">
        <v>323</v>
      </c>
      <c r="S175" s="232" t="s">
        <v>79</v>
      </c>
      <c r="T175" s="37">
        <v>4</v>
      </c>
      <c r="U175" s="37" t="s">
        <v>673</v>
      </c>
      <c r="V175" s="24">
        <f>Tabla2[[#This Row],[Avance Acumulado númerico o Porcentaje de la Actividad]]/Tabla2[[#This Row],[META 2023 DE LA ACTIVIDAD (NÚMERO)]]</f>
        <v>0</v>
      </c>
      <c r="W175" s="105">
        <v>2.29E-2</v>
      </c>
      <c r="X175" s="130">
        <v>45017</v>
      </c>
      <c r="Y175" s="131">
        <v>45291</v>
      </c>
      <c r="Z17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5" s="29">
        <v>0</v>
      </c>
      <c r="AB175" s="29">
        <v>0</v>
      </c>
      <c r="AC175" s="29"/>
      <c r="AD175" s="30">
        <v>0</v>
      </c>
      <c r="AE175" s="30"/>
      <c r="AF175" s="30"/>
      <c r="AG175" s="31">
        <v>0</v>
      </c>
      <c r="AH175" s="106"/>
      <c r="AI175" s="106"/>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row>
    <row r="176" spans="1:62" ht="165" x14ac:dyDescent="0.25">
      <c r="A176" s="62" t="s">
        <v>312</v>
      </c>
      <c r="B176" s="13" t="s">
        <v>313</v>
      </c>
      <c r="C176" s="13" t="s">
        <v>314</v>
      </c>
      <c r="D176" s="13" t="s">
        <v>315</v>
      </c>
      <c r="E176" s="14" t="s">
        <v>383</v>
      </c>
      <c r="F176" s="13" t="s">
        <v>317</v>
      </c>
      <c r="G176" s="13" t="s">
        <v>318</v>
      </c>
      <c r="H176" s="16" t="s">
        <v>319</v>
      </c>
      <c r="I176" s="122" t="s">
        <v>320</v>
      </c>
      <c r="J176" s="123" t="s">
        <v>321</v>
      </c>
      <c r="K176" s="13" t="s">
        <v>697</v>
      </c>
      <c r="L176" s="13" t="s">
        <v>697</v>
      </c>
      <c r="M176" s="13" t="s">
        <v>322</v>
      </c>
      <c r="N176" s="125"/>
      <c r="O176" s="29" t="s">
        <v>79</v>
      </c>
      <c r="P176" s="29" t="s">
        <v>79</v>
      </c>
      <c r="Q176" s="128"/>
      <c r="R176" s="31" t="s">
        <v>726</v>
      </c>
      <c r="S176" s="13" t="s">
        <v>79</v>
      </c>
      <c r="T176" s="263">
        <v>1</v>
      </c>
      <c r="U176" s="13" t="s">
        <v>727</v>
      </c>
      <c r="V176" s="24">
        <f>Tabla2[[#This Row],[Avance Acumulado númerico o Porcentaje de la Actividad]]/Tabla2[[#This Row],[META 2023 DE LA ACTIVIDAD (NÚMERO)]]</f>
        <v>0</v>
      </c>
      <c r="W176" s="199">
        <v>0.01</v>
      </c>
      <c r="X176" s="161">
        <v>44958</v>
      </c>
      <c r="Y176" s="162">
        <v>45291</v>
      </c>
      <c r="Z17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6" s="29">
        <v>0</v>
      </c>
      <c r="AB176" s="29">
        <v>0</v>
      </c>
      <c r="AC176" s="29"/>
      <c r="AD176" s="30">
        <v>0</v>
      </c>
      <c r="AE176" s="30"/>
      <c r="AF176" s="30"/>
      <c r="AG176" s="31">
        <v>0</v>
      </c>
      <c r="AH176" s="106"/>
      <c r="AI176" s="106"/>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row>
    <row r="177" spans="1:62" ht="80.25" customHeight="1" x14ac:dyDescent="0.25">
      <c r="A177" s="62" t="s">
        <v>312</v>
      </c>
      <c r="B177" s="13" t="s">
        <v>313</v>
      </c>
      <c r="C177" s="13" t="s">
        <v>314</v>
      </c>
      <c r="D177" s="13" t="s">
        <v>315</v>
      </c>
      <c r="E177" s="241" t="s">
        <v>728</v>
      </c>
      <c r="F177" s="13" t="s">
        <v>317</v>
      </c>
      <c r="G177" s="13" t="s">
        <v>318</v>
      </c>
      <c r="H177" s="16" t="s">
        <v>319</v>
      </c>
      <c r="I177" s="122" t="s">
        <v>320</v>
      </c>
      <c r="J177" s="123" t="s">
        <v>321</v>
      </c>
      <c r="K177" s="13" t="s">
        <v>729</v>
      </c>
      <c r="L177" s="13" t="s">
        <v>729</v>
      </c>
      <c r="M177" s="13" t="s">
        <v>322</v>
      </c>
      <c r="N177" s="125"/>
      <c r="O177" s="29" t="s">
        <v>79</v>
      </c>
      <c r="P177" s="29" t="s">
        <v>79</v>
      </c>
      <c r="Q177" s="159"/>
      <c r="R177" s="13" t="s">
        <v>730</v>
      </c>
      <c r="S177" s="13" t="s">
        <v>79</v>
      </c>
      <c r="T177" s="13">
        <v>1</v>
      </c>
      <c r="U177" s="13" t="s">
        <v>731</v>
      </c>
      <c r="V177" s="24">
        <f>Tabla2[[#This Row],[Avance Acumulado númerico o Porcentaje de la Actividad]]/Tabla2[[#This Row],[META 2023 DE LA ACTIVIDAD (NÚMERO)]]</f>
        <v>0</v>
      </c>
      <c r="W177" s="223">
        <v>0.01</v>
      </c>
      <c r="X177" s="161">
        <v>44927</v>
      </c>
      <c r="Y177" s="162">
        <v>44957</v>
      </c>
      <c r="Z17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7" s="29">
        <v>0</v>
      </c>
      <c r="AB177" s="29">
        <v>0</v>
      </c>
      <c r="AC177" s="29"/>
      <c r="AD177" s="30">
        <v>0</v>
      </c>
      <c r="AE177" s="30"/>
      <c r="AF177" s="30"/>
      <c r="AG177" s="31">
        <v>0</v>
      </c>
      <c r="AH177" s="106"/>
      <c r="AI177" s="106"/>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row>
    <row r="178" spans="1:62" ht="80.25" customHeight="1" x14ac:dyDescent="0.25">
      <c r="A178" s="62" t="s">
        <v>312</v>
      </c>
      <c r="B178" s="13" t="s">
        <v>313</v>
      </c>
      <c r="C178" s="13" t="s">
        <v>314</v>
      </c>
      <c r="D178" s="13" t="s">
        <v>315</v>
      </c>
      <c r="E178" s="241" t="s">
        <v>728</v>
      </c>
      <c r="F178" s="13" t="s">
        <v>317</v>
      </c>
      <c r="G178" s="13" t="s">
        <v>318</v>
      </c>
      <c r="H178" s="16" t="s">
        <v>319</v>
      </c>
      <c r="I178" s="122" t="s">
        <v>320</v>
      </c>
      <c r="J178" s="123" t="s">
        <v>321</v>
      </c>
      <c r="K178" s="13" t="s">
        <v>729</v>
      </c>
      <c r="L178" s="13" t="s">
        <v>729</v>
      </c>
      <c r="M178" s="13" t="s">
        <v>322</v>
      </c>
      <c r="N178" s="125"/>
      <c r="O178" s="29" t="s">
        <v>79</v>
      </c>
      <c r="P178" s="29" t="s">
        <v>79</v>
      </c>
      <c r="Q178" s="159"/>
      <c r="R178" s="13" t="s">
        <v>732</v>
      </c>
      <c r="S178" s="180" t="s">
        <v>79</v>
      </c>
      <c r="T178" s="263">
        <v>1</v>
      </c>
      <c r="U178" s="13" t="s">
        <v>733</v>
      </c>
      <c r="V178" s="24">
        <f>Tabla2[[#This Row],[Avance Acumulado númerico o Porcentaje de la Actividad]]/Tabla2[[#This Row],[META 2023 DE LA ACTIVIDAD (NÚMERO)]]</f>
        <v>0</v>
      </c>
      <c r="W178" s="223">
        <v>0.01</v>
      </c>
      <c r="X178" s="161">
        <v>44958</v>
      </c>
      <c r="Y178" s="162">
        <v>45291</v>
      </c>
      <c r="Z17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8" s="29">
        <v>0</v>
      </c>
      <c r="AB178" s="29">
        <v>0</v>
      </c>
      <c r="AC178" s="29"/>
      <c r="AD178" s="30">
        <v>0</v>
      </c>
      <c r="AE178" s="30"/>
      <c r="AF178" s="30"/>
      <c r="AG178" s="31">
        <v>0</v>
      </c>
      <c r="AH178" s="106"/>
      <c r="AI178" s="106"/>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row>
    <row r="179" spans="1:62" ht="165" x14ac:dyDescent="0.25">
      <c r="A179" s="62" t="s">
        <v>312</v>
      </c>
      <c r="B179" s="13" t="s">
        <v>313</v>
      </c>
      <c r="C179" s="13" t="s">
        <v>314</v>
      </c>
      <c r="D179" s="13" t="s">
        <v>315</v>
      </c>
      <c r="E179" s="14" t="s">
        <v>316</v>
      </c>
      <c r="F179" s="13" t="s">
        <v>317</v>
      </c>
      <c r="G179" s="13" t="s">
        <v>318</v>
      </c>
      <c r="H179" s="16" t="s">
        <v>319</v>
      </c>
      <c r="I179" s="122" t="s">
        <v>320</v>
      </c>
      <c r="J179" s="123" t="s">
        <v>321</v>
      </c>
      <c r="K179" s="13" t="s">
        <v>729</v>
      </c>
      <c r="L179" s="13" t="s">
        <v>729</v>
      </c>
      <c r="M179" s="13" t="s">
        <v>322</v>
      </c>
      <c r="N179" s="125"/>
      <c r="O179" s="157">
        <f>Tabla2[[#This Row],[Meta Plan Estratégico 2023]]*4</f>
        <v>1.3599999999999999E-2</v>
      </c>
      <c r="P179" s="127">
        <v>3.3999999999999998E-3</v>
      </c>
      <c r="Q179" s="128">
        <f>Tabla2[[#This Row],[Meta Plan Estratégico 2023]]*Tabla2[[#This Row],[Avance Porcentual Acumulado (Indicador)
Actividad]]</f>
        <v>0</v>
      </c>
      <c r="R179" s="13" t="s">
        <v>323</v>
      </c>
      <c r="S179" s="13" t="s">
        <v>79</v>
      </c>
      <c r="T179" s="37">
        <v>4</v>
      </c>
      <c r="U179" s="37" t="s">
        <v>324</v>
      </c>
      <c r="V179" s="24">
        <f>Tabla2[[#This Row],[Avance Acumulado númerico o Porcentaje de la Actividad]]/Tabla2[[#This Row],[META 2023 DE LA ACTIVIDAD (NÚMERO)]]</f>
        <v>0</v>
      </c>
      <c r="W179" s="105">
        <v>2.29E-2</v>
      </c>
      <c r="X179" s="161">
        <v>45017</v>
      </c>
      <c r="Y179" s="162">
        <v>45291</v>
      </c>
      <c r="Z17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79" s="29">
        <v>0</v>
      </c>
      <c r="AB179" s="29">
        <v>0</v>
      </c>
      <c r="AC179" s="29"/>
      <c r="AD179" s="30">
        <v>0</v>
      </c>
      <c r="AE179" s="30"/>
      <c r="AF179" s="30"/>
      <c r="AG179" s="31">
        <v>0</v>
      </c>
      <c r="AH179" s="106"/>
      <c r="AI179" s="106"/>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row>
    <row r="180" spans="1:62" ht="165" x14ac:dyDescent="0.25">
      <c r="A180" s="62" t="s">
        <v>312</v>
      </c>
      <c r="B180" s="13" t="s">
        <v>313</v>
      </c>
      <c r="C180" s="13" t="s">
        <v>314</v>
      </c>
      <c r="D180" s="13" t="s">
        <v>315</v>
      </c>
      <c r="E180" s="14" t="s">
        <v>734</v>
      </c>
      <c r="F180" s="13" t="s">
        <v>317</v>
      </c>
      <c r="G180" s="13" t="s">
        <v>318</v>
      </c>
      <c r="H180" s="16" t="s">
        <v>319</v>
      </c>
      <c r="I180" s="122" t="s">
        <v>320</v>
      </c>
      <c r="J180" s="123" t="s">
        <v>321</v>
      </c>
      <c r="K180" s="13" t="s">
        <v>735</v>
      </c>
      <c r="L180" s="13" t="s">
        <v>735</v>
      </c>
      <c r="M180" s="13" t="s">
        <v>322</v>
      </c>
      <c r="N180" s="125"/>
      <c r="O180" s="29" t="s">
        <v>79</v>
      </c>
      <c r="P180" s="29" t="s">
        <v>79</v>
      </c>
      <c r="Q180" s="128"/>
      <c r="R180" s="13" t="s">
        <v>736</v>
      </c>
      <c r="S180" s="13" t="s">
        <v>79</v>
      </c>
      <c r="T180" s="13">
        <v>1</v>
      </c>
      <c r="U180" s="13" t="s">
        <v>737</v>
      </c>
      <c r="V180" s="24">
        <f>Tabla2[[#This Row],[Avance Acumulado númerico o Porcentaje de la Actividad]]/Tabla2[[#This Row],[META 2023 DE LA ACTIVIDAD (NÚMERO)]]</f>
        <v>0</v>
      </c>
      <c r="W180" s="199">
        <v>0.01</v>
      </c>
      <c r="X180" s="161">
        <v>45017</v>
      </c>
      <c r="Y180" s="162">
        <v>45291</v>
      </c>
      <c r="Z18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0" s="29">
        <v>0</v>
      </c>
      <c r="AB180" s="29">
        <v>0</v>
      </c>
      <c r="AC180" s="29" t="s">
        <v>79</v>
      </c>
      <c r="AD180" s="30">
        <v>0</v>
      </c>
      <c r="AE180" s="30"/>
      <c r="AF180" s="30"/>
      <c r="AG180" s="31">
        <v>0</v>
      </c>
      <c r="AH180" s="106"/>
      <c r="AI180" s="106"/>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row>
    <row r="181" spans="1:62" ht="165" x14ac:dyDescent="0.25">
      <c r="A181" s="62" t="s">
        <v>312</v>
      </c>
      <c r="B181" s="13" t="s">
        <v>313</v>
      </c>
      <c r="C181" s="13" t="s">
        <v>314</v>
      </c>
      <c r="D181" s="13" t="s">
        <v>315</v>
      </c>
      <c r="E181" s="14" t="s">
        <v>734</v>
      </c>
      <c r="F181" s="13" t="s">
        <v>317</v>
      </c>
      <c r="G181" s="13" t="s">
        <v>318</v>
      </c>
      <c r="H181" s="16" t="s">
        <v>319</v>
      </c>
      <c r="I181" s="122" t="s">
        <v>320</v>
      </c>
      <c r="J181" s="123" t="s">
        <v>321</v>
      </c>
      <c r="K181" s="13" t="s">
        <v>735</v>
      </c>
      <c r="L181" s="13" t="s">
        <v>735</v>
      </c>
      <c r="M181" s="13" t="s">
        <v>322</v>
      </c>
      <c r="N181" s="125"/>
      <c r="O181" s="29" t="s">
        <v>79</v>
      </c>
      <c r="P181" s="29" t="s">
        <v>79</v>
      </c>
      <c r="Q181" s="128"/>
      <c r="R181" s="13" t="s">
        <v>738</v>
      </c>
      <c r="S181" s="13" t="s">
        <v>79</v>
      </c>
      <c r="T181" s="13">
        <v>1</v>
      </c>
      <c r="U181" s="13" t="s">
        <v>739</v>
      </c>
      <c r="V181" s="24">
        <f>Tabla2[[#This Row],[Avance Acumulado númerico o Porcentaje de la Actividad]]/Tabla2[[#This Row],[META 2023 DE LA ACTIVIDAD (NÚMERO)]]</f>
        <v>1</v>
      </c>
      <c r="W181" s="199">
        <v>0.01</v>
      </c>
      <c r="X181" s="161">
        <v>44927</v>
      </c>
      <c r="Y181" s="162">
        <v>44957</v>
      </c>
      <c r="Z18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81" s="13" t="s">
        <v>740</v>
      </c>
      <c r="AB181" s="29">
        <v>1</v>
      </c>
      <c r="AC181" s="197" t="s">
        <v>741</v>
      </c>
      <c r="AD181" s="30" t="s">
        <v>346</v>
      </c>
      <c r="AE181" s="30">
        <v>0</v>
      </c>
      <c r="AF181" s="30"/>
      <c r="AG181" s="31" t="s">
        <v>346</v>
      </c>
      <c r="AH181" s="31">
        <v>0</v>
      </c>
      <c r="AI181" s="106"/>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row>
    <row r="182" spans="1:62" ht="165" x14ac:dyDescent="0.25">
      <c r="A182" s="62" t="s">
        <v>312</v>
      </c>
      <c r="B182" s="13" t="s">
        <v>313</v>
      </c>
      <c r="C182" s="13" t="s">
        <v>314</v>
      </c>
      <c r="D182" s="13" t="s">
        <v>315</v>
      </c>
      <c r="E182" s="14" t="s">
        <v>734</v>
      </c>
      <c r="F182" s="13" t="s">
        <v>317</v>
      </c>
      <c r="G182" s="13" t="s">
        <v>318</v>
      </c>
      <c r="H182" s="16" t="s">
        <v>319</v>
      </c>
      <c r="I182" s="122" t="s">
        <v>320</v>
      </c>
      <c r="J182" s="123" t="s">
        <v>321</v>
      </c>
      <c r="K182" s="13" t="s">
        <v>735</v>
      </c>
      <c r="L182" s="13" t="s">
        <v>735</v>
      </c>
      <c r="M182" s="13" t="s">
        <v>322</v>
      </c>
      <c r="N182" s="125"/>
      <c r="O182" s="29" t="s">
        <v>79</v>
      </c>
      <c r="P182" s="29" t="s">
        <v>79</v>
      </c>
      <c r="Q182" s="128"/>
      <c r="R182" s="13" t="s">
        <v>742</v>
      </c>
      <c r="S182" s="13" t="s">
        <v>79</v>
      </c>
      <c r="T182" s="13">
        <v>3</v>
      </c>
      <c r="U182" s="13" t="s">
        <v>743</v>
      </c>
      <c r="V182" s="24">
        <f>Tabla2[[#This Row],[Avance Acumulado númerico o Porcentaje de la Actividad]]/Tabla2[[#This Row],[META 2023 DE LA ACTIVIDAD (NÚMERO)]]</f>
        <v>0</v>
      </c>
      <c r="W182" s="199">
        <v>0.01</v>
      </c>
      <c r="X182" s="161">
        <v>45046</v>
      </c>
      <c r="Y182" s="162">
        <v>45291</v>
      </c>
      <c r="Z18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2" s="13" t="s">
        <v>744</v>
      </c>
      <c r="AB182" s="29">
        <v>0</v>
      </c>
      <c r="AC182" s="29" t="s">
        <v>79</v>
      </c>
      <c r="AD182" s="13" t="s">
        <v>744</v>
      </c>
      <c r="AE182" s="29">
        <v>0</v>
      </c>
      <c r="AF182" s="30"/>
      <c r="AG182" s="31" t="s">
        <v>744</v>
      </c>
      <c r="AH182" s="264">
        <v>0</v>
      </c>
      <c r="AI182" s="106"/>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row>
    <row r="183" spans="1:62" ht="165" x14ac:dyDescent="0.25">
      <c r="A183" s="62" t="s">
        <v>312</v>
      </c>
      <c r="B183" s="13" t="s">
        <v>313</v>
      </c>
      <c r="C183" s="13" t="s">
        <v>314</v>
      </c>
      <c r="D183" s="13" t="s">
        <v>315</v>
      </c>
      <c r="E183" s="14" t="s">
        <v>734</v>
      </c>
      <c r="F183" s="13" t="s">
        <v>317</v>
      </c>
      <c r="G183" s="13" t="s">
        <v>318</v>
      </c>
      <c r="H183" s="16" t="s">
        <v>319</v>
      </c>
      <c r="I183" s="122" t="s">
        <v>320</v>
      </c>
      <c r="J183" s="123" t="s">
        <v>321</v>
      </c>
      <c r="K183" s="13" t="s">
        <v>735</v>
      </c>
      <c r="L183" s="13" t="s">
        <v>735</v>
      </c>
      <c r="M183" s="13" t="s">
        <v>322</v>
      </c>
      <c r="N183" s="125"/>
      <c r="O183" s="29" t="s">
        <v>79</v>
      </c>
      <c r="P183" s="29" t="s">
        <v>79</v>
      </c>
      <c r="Q183" s="128"/>
      <c r="R183" s="13" t="s">
        <v>745</v>
      </c>
      <c r="S183" s="13" t="s">
        <v>79</v>
      </c>
      <c r="T183" s="13">
        <v>1</v>
      </c>
      <c r="U183" s="13" t="s">
        <v>746</v>
      </c>
      <c r="V183" s="24">
        <f>Tabla2[[#This Row],[Avance Acumulado númerico o Porcentaje de la Actividad]]/Tabla2[[#This Row],[META 2023 DE LA ACTIVIDAD (NÚMERO)]]</f>
        <v>1</v>
      </c>
      <c r="W183" s="199">
        <v>0.01</v>
      </c>
      <c r="X183" s="161">
        <v>44927</v>
      </c>
      <c r="Y183" s="162">
        <v>44957</v>
      </c>
      <c r="Z18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83" s="13" t="s">
        <v>740</v>
      </c>
      <c r="AB183" s="29">
        <v>1</v>
      </c>
      <c r="AC183" s="197" t="s">
        <v>741</v>
      </c>
      <c r="AD183" s="30" t="s">
        <v>346</v>
      </c>
      <c r="AE183" s="30">
        <v>0</v>
      </c>
      <c r="AF183" s="30"/>
      <c r="AG183" s="31" t="s">
        <v>346</v>
      </c>
      <c r="AH183" s="31">
        <v>0</v>
      </c>
      <c r="AI183" s="106"/>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row>
    <row r="184" spans="1:62" ht="165" x14ac:dyDescent="0.25">
      <c r="A184" s="62" t="s">
        <v>312</v>
      </c>
      <c r="B184" s="13" t="s">
        <v>313</v>
      </c>
      <c r="C184" s="13" t="s">
        <v>314</v>
      </c>
      <c r="D184" s="13" t="s">
        <v>315</v>
      </c>
      <c r="E184" s="14" t="s">
        <v>734</v>
      </c>
      <c r="F184" s="13" t="s">
        <v>317</v>
      </c>
      <c r="G184" s="13" t="s">
        <v>318</v>
      </c>
      <c r="H184" s="16" t="s">
        <v>319</v>
      </c>
      <c r="I184" s="122" t="s">
        <v>320</v>
      </c>
      <c r="J184" s="123" t="s">
        <v>321</v>
      </c>
      <c r="K184" s="13" t="s">
        <v>735</v>
      </c>
      <c r="L184" s="13" t="s">
        <v>735</v>
      </c>
      <c r="M184" s="13" t="s">
        <v>322</v>
      </c>
      <c r="N184" s="125"/>
      <c r="O184" s="29" t="s">
        <v>79</v>
      </c>
      <c r="P184" s="29" t="s">
        <v>79</v>
      </c>
      <c r="Q184" s="128"/>
      <c r="R184" s="13" t="s">
        <v>747</v>
      </c>
      <c r="S184" s="13" t="s">
        <v>79</v>
      </c>
      <c r="T184" s="13">
        <v>3</v>
      </c>
      <c r="U184" s="13" t="s">
        <v>748</v>
      </c>
      <c r="V184" s="24">
        <f>Tabla2[[#This Row],[Avance Acumulado númerico o Porcentaje de la Actividad]]/Tabla2[[#This Row],[META 2023 DE LA ACTIVIDAD (NÚMERO)]]</f>
        <v>0</v>
      </c>
      <c r="W184" s="199">
        <v>0.01</v>
      </c>
      <c r="X184" s="161">
        <v>45017</v>
      </c>
      <c r="Y184" s="162">
        <v>45291</v>
      </c>
      <c r="Z18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4" s="13" t="s">
        <v>749</v>
      </c>
      <c r="AB184" s="29">
        <v>0</v>
      </c>
      <c r="AC184" s="29" t="s">
        <v>79</v>
      </c>
      <c r="AD184" s="13" t="s">
        <v>749</v>
      </c>
      <c r="AE184" s="29">
        <v>0</v>
      </c>
      <c r="AF184" s="30"/>
      <c r="AG184" s="31" t="s">
        <v>749</v>
      </c>
      <c r="AH184" s="264">
        <v>0</v>
      </c>
      <c r="AI184" s="106"/>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row>
    <row r="185" spans="1:62" ht="165" x14ac:dyDescent="0.25">
      <c r="A185" s="62" t="s">
        <v>312</v>
      </c>
      <c r="B185" s="13" t="s">
        <v>313</v>
      </c>
      <c r="C185" s="13" t="s">
        <v>314</v>
      </c>
      <c r="D185" s="13" t="s">
        <v>315</v>
      </c>
      <c r="E185" s="14" t="s">
        <v>734</v>
      </c>
      <c r="F185" s="13" t="s">
        <v>317</v>
      </c>
      <c r="G185" s="13" t="s">
        <v>318</v>
      </c>
      <c r="H185" s="16" t="s">
        <v>319</v>
      </c>
      <c r="I185" s="122" t="s">
        <v>320</v>
      </c>
      <c r="J185" s="123" t="s">
        <v>321</v>
      </c>
      <c r="K185" s="13" t="s">
        <v>735</v>
      </c>
      <c r="L185" s="13" t="s">
        <v>735</v>
      </c>
      <c r="M185" s="13" t="s">
        <v>322</v>
      </c>
      <c r="N185" s="125"/>
      <c r="O185" s="29" t="s">
        <v>79</v>
      </c>
      <c r="P185" s="29" t="s">
        <v>79</v>
      </c>
      <c r="Q185" s="128"/>
      <c r="R185" s="13" t="s">
        <v>750</v>
      </c>
      <c r="S185" s="13" t="s">
        <v>79</v>
      </c>
      <c r="T185" s="13">
        <v>1</v>
      </c>
      <c r="U185" s="13" t="s">
        <v>751</v>
      </c>
      <c r="V185" s="24">
        <f>Tabla2[[#This Row],[Avance Acumulado númerico o Porcentaje de la Actividad]]/Tabla2[[#This Row],[META 2023 DE LA ACTIVIDAD (NÚMERO)]]</f>
        <v>1</v>
      </c>
      <c r="W185" s="199">
        <v>0.01</v>
      </c>
      <c r="X185" s="161">
        <v>44928</v>
      </c>
      <c r="Y185" s="162">
        <v>44957</v>
      </c>
      <c r="Z18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85" s="13" t="s">
        <v>740</v>
      </c>
      <c r="AB185" s="29">
        <v>1</v>
      </c>
      <c r="AC185" s="197" t="s">
        <v>741</v>
      </c>
      <c r="AD185" s="30" t="s">
        <v>346</v>
      </c>
      <c r="AE185" s="30">
        <v>0</v>
      </c>
      <c r="AF185" s="30"/>
      <c r="AG185" s="31" t="s">
        <v>346</v>
      </c>
      <c r="AH185" s="31">
        <v>0</v>
      </c>
      <c r="AI185" s="106"/>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row>
    <row r="186" spans="1:62" ht="165" x14ac:dyDescent="0.25">
      <c r="A186" s="62" t="s">
        <v>312</v>
      </c>
      <c r="B186" s="13" t="s">
        <v>313</v>
      </c>
      <c r="C186" s="13" t="s">
        <v>314</v>
      </c>
      <c r="D186" s="13" t="s">
        <v>315</v>
      </c>
      <c r="E186" s="14" t="s">
        <v>734</v>
      </c>
      <c r="F186" s="13" t="s">
        <v>317</v>
      </c>
      <c r="G186" s="13" t="s">
        <v>318</v>
      </c>
      <c r="H186" s="16" t="s">
        <v>319</v>
      </c>
      <c r="I186" s="122" t="s">
        <v>320</v>
      </c>
      <c r="J186" s="123" t="s">
        <v>321</v>
      </c>
      <c r="K186" s="13" t="s">
        <v>735</v>
      </c>
      <c r="L186" s="13" t="s">
        <v>735</v>
      </c>
      <c r="M186" s="13" t="s">
        <v>322</v>
      </c>
      <c r="N186" s="125"/>
      <c r="O186" s="29" t="s">
        <v>79</v>
      </c>
      <c r="P186" s="29" t="s">
        <v>79</v>
      </c>
      <c r="Q186" s="128"/>
      <c r="R186" s="13" t="s">
        <v>752</v>
      </c>
      <c r="S186" s="13" t="s">
        <v>79</v>
      </c>
      <c r="T186" s="180">
        <v>4</v>
      </c>
      <c r="U186" s="180" t="s">
        <v>753</v>
      </c>
      <c r="V186" s="24">
        <f>Tabla2[[#This Row],[Avance Acumulado númerico o Porcentaje de la Actividad]]/Tabla2[[#This Row],[META 2023 DE LA ACTIVIDAD (NÚMERO)]]</f>
        <v>0.25</v>
      </c>
      <c r="W186" s="235">
        <v>0.01</v>
      </c>
      <c r="X186" s="161">
        <v>45016</v>
      </c>
      <c r="Y186" s="162">
        <v>45291</v>
      </c>
      <c r="Z18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86" s="13" t="s">
        <v>754</v>
      </c>
      <c r="AB186" s="29">
        <v>0</v>
      </c>
      <c r="AC186" s="29" t="s">
        <v>79</v>
      </c>
      <c r="AD186" s="13" t="s">
        <v>754</v>
      </c>
      <c r="AE186" s="30">
        <v>0</v>
      </c>
      <c r="AF186" s="30"/>
      <c r="AG186" s="31" t="s">
        <v>755</v>
      </c>
      <c r="AH186" s="31">
        <v>1</v>
      </c>
      <c r="AI186" s="197" t="s">
        <v>741</v>
      </c>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row>
    <row r="187" spans="1:62" ht="165" x14ac:dyDescent="0.25">
      <c r="A187" s="62" t="s">
        <v>312</v>
      </c>
      <c r="B187" s="13" t="s">
        <v>313</v>
      </c>
      <c r="C187" s="13" t="s">
        <v>314</v>
      </c>
      <c r="D187" s="13" t="s">
        <v>315</v>
      </c>
      <c r="E187" s="14" t="s">
        <v>734</v>
      </c>
      <c r="F187" s="13" t="s">
        <v>317</v>
      </c>
      <c r="G187" s="13" t="s">
        <v>318</v>
      </c>
      <c r="H187" s="16" t="s">
        <v>319</v>
      </c>
      <c r="I187" s="122" t="s">
        <v>320</v>
      </c>
      <c r="J187" s="123" t="s">
        <v>321</v>
      </c>
      <c r="K187" s="13" t="s">
        <v>735</v>
      </c>
      <c r="L187" s="13" t="s">
        <v>735</v>
      </c>
      <c r="M187" s="13" t="s">
        <v>322</v>
      </c>
      <c r="N187" s="125"/>
      <c r="O187" s="29" t="s">
        <v>79</v>
      </c>
      <c r="P187" s="29" t="s">
        <v>79</v>
      </c>
      <c r="Q187" s="128"/>
      <c r="R187" s="13" t="s">
        <v>756</v>
      </c>
      <c r="S187" s="13" t="s">
        <v>79</v>
      </c>
      <c r="T187" s="265">
        <v>3</v>
      </c>
      <c r="U187" s="13" t="s">
        <v>757</v>
      </c>
      <c r="V187" s="24">
        <f>Tabla2[[#This Row],[Avance Acumulado númerico o Porcentaje de la Actividad]]/Tabla2[[#This Row],[META 2023 DE LA ACTIVIDAD (NÚMERO)]]</f>
        <v>0</v>
      </c>
      <c r="W187" s="199">
        <v>0.01</v>
      </c>
      <c r="X187" s="161">
        <v>44958</v>
      </c>
      <c r="Y187" s="162">
        <v>45291</v>
      </c>
      <c r="Z18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7" s="13" t="s">
        <v>749</v>
      </c>
      <c r="AB187" s="29">
        <v>0</v>
      </c>
      <c r="AC187" s="29" t="s">
        <v>79</v>
      </c>
      <c r="AD187" s="13" t="s">
        <v>749</v>
      </c>
      <c r="AE187" s="30">
        <v>0</v>
      </c>
      <c r="AF187" s="30"/>
      <c r="AG187" s="31" t="s">
        <v>749</v>
      </c>
      <c r="AH187" s="31">
        <v>0</v>
      </c>
      <c r="AI187" s="31"/>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row>
    <row r="188" spans="1:62" ht="165" x14ac:dyDescent="0.25">
      <c r="A188" s="62" t="s">
        <v>312</v>
      </c>
      <c r="B188" s="13" t="s">
        <v>313</v>
      </c>
      <c r="C188" s="13" t="s">
        <v>314</v>
      </c>
      <c r="D188" s="13" t="s">
        <v>315</v>
      </c>
      <c r="E188" s="14" t="s">
        <v>734</v>
      </c>
      <c r="F188" s="13" t="s">
        <v>317</v>
      </c>
      <c r="G188" s="13" t="s">
        <v>318</v>
      </c>
      <c r="H188" s="16" t="s">
        <v>319</v>
      </c>
      <c r="I188" s="122" t="s">
        <v>320</v>
      </c>
      <c r="J188" s="123" t="s">
        <v>321</v>
      </c>
      <c r="K188" s="13" t="s">
        <v>735</v>
      </c>
      <c r="L188" s="13" t="s">
        <v>735</v>
      </c>
      <c r="M188" s="13" t="s">
        <v>322</v>
      </c>
      <c r="N188" s="125"/>
      <c r="O188" s="164">
        <f>Tabla2[[#This Row],[Meta Plan Estratégico 2023]]*4</f>
        <v>0.04</v>
      </c>
      <c r="P188" s="158">
        <v>0.01</v>
      </c>
      <c r="Q188" s="159">
        <f>Tabla2[[#This Row],[Meta Plan Estratégico 2023]]*Tabla2[[#This Row],[Avance Porcentual Acumulado (Indicador)
Actividad]]</f>
        <v>0</v>
      </c>
      <c r="R188" s="13" t="s">
        <v>758</v>
      </c>
      <c r="S188" s="13" t="s">
        <v>79</v>
      </c>
      <c r="T188" s="37">
        <v>6</v>
      </c>
      <c r="U188" s="37" t="s">
        <v>759</v>
      </c>
      <c r="V188" s="24">
        <f>Tabla2[[#This Row],[Avance Acumulado númerico o Porcentaje de la Actividad]]/Tabla2[[#This Row],[META 2023 DE LA ACTIVIDAD (NÚMERO)]]</f>
        <v>0</v>
      </c>
      <c r="W188" s="105">
        <v>2.29E-2</v>
      </c>
      <c r="X188" s="161">
        <v>44683</v>
      </c>
      <c r="Y188" s="162">
        <v>45260</v>
      </c>
      <c r="Z18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8" s="13" t="s">
        <v>749</v>
      </c>
      <c r="AB188" s="29">
        <v>0</v>
      </c>
      <c r="AC188" s="29" t="s">
        <v>79</v>
      </c>
      <c r="AD188" s="13" t="s">
        <v>749</v>
      </c>
      <c r="AE188" s="29">
        <v>0</v>
      </c>
      <c r="AF188" s="30"/>
      <c r="AG188" s="31" t="s">
        <v>749</v>
      </c>
      <c r="AH188" s="264">
        <v>0</v>
      </c>
      <c r="AI188" s="31"/>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row>
    <row r="189" spans="1:62" ht="165" x14ac:dyDescent="0.25">
      <c r="A189" s="62" t="s">
        <v>312</v>
      </c>
      <c r="B189" s="13" t="s">
        <v>313</v>
      </c>
      <c r="C189" s="13" t="s">
        <v>314</v>
      </c>
      <c r="D189" s="13" t="s">
        <v>315</v>
      </c>
      <c r="E189" s="14" t="s">
        <v>734</v>
      </c>
      <c r="F189" s="13" t="s">
        <v>317</v>
      </c>
      <c r="G189" s="13" t="s">
        <v>318</v>
      </c>
      <c r="H189" s="16" t="s">
        <v>319</v>
      </c>
      <c r="I189" s="122" t="s">
        <v>320</v>
      </c>
      <c r="J189" s="123" t="s">
        <v>321</v>
      </c>
      <c r="K189" s="13" t="s">
        <v>735</v>
      </c>
      <c r="L189" s="13" t="s">
        <v>735</v>
      </c>
      <c r="M189" s="13" t="s">
        <v>322</v>
      </c>
      <c r="N189" s="125"/>
      <c r="O189" s="29" t="s">
        <v>79</v>
      </c>
      <c r="P189" s="29" t="s">
        <v>79</v>
      </c>
      <c r="Q189" s="128"/>
      <c r="R189" s="13" t="s">
        <v>760</v>
      </c>
      <c r="S189" s="13" t="s">
        <v>79</v>
      </c>
      <c r="T189" s="263">
        <v>1</v>
      </c>
      <c r="U189" s="13" t="s">
        <v>761</v>
      </c>
      <c r="V189" s="24">
        <f>Tabla2[[#This Row],[Avance Acumulado númerico o Porcentaje de la Actividad]]/Tabla2[[#This Row],[META 2023 DE LA ACTIVIDAD (NÚMERO)]]</f>
        <v>0</v>
      </c>
      <c r="W189" s="199">
        <v>0.01</v>
      </c>
      <c r="X189" s="161">
        <v>44683</v>
      </c>
      <c r="Y189" s="162">
        <v>45260</v>
      </c>
      <c r="Z18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89" s="13" t="s">
        <v>749</v>
      </c>
      <c r="AB189" s="29">
        <v>0</v>
      </c>
      <c r="AC189" s="29" t="s">
        <v>79</v>
      </c>
      <c r="AD189" s="13" t="s">
        <v>749</v>
      </c>
      <c r="AE189" s="29">
        <v>0</v>
      </c>
      <c r="AF189" s="30"/>
      <c r="AG189" s="31" t="s">
        <v>749</v>
      </c>
      <c r="AH189" s="264">
        <v>0</v>
      </c>
      <c r="AI189" s="106"/>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row>
    <row r="190" spans="1:62" ht="165" x14ac:dyDescent="0.25">
      <c r="A190" s="62" t="s">
        <v>312</v>
      </c>
      <c r="B190" s="13" t="s">
        <v>313</v>
      </c>
      <c r="C190" s="13" t="s">
        <v>314</v>
      </c>
      <c r="D190" s="13" t="s">
        <v>315</v>
      </c>
      <c r="E190" s="14" t="s">
        <v>734</v>
      </c>
      <c r="F190" s="13" t="s">
        <v>317</v>
      </c>
      <c r="G190" s="13" t="s">
        <v>318</v>
      </c>
      <c r="H190" s="16" t="s">
        <v>319</v>
      </c>
      <c r="I190" s="122" t="s">
        <v>320</v>
      </c>
      <c r="J190" s="123" t="s">
        <v>321</v>
      </c>
      <c r="K190" s="13" t="s">
        <v>735</v>
      </c>
      <c r="L190" s="13" t="s">
        <v>735</v>
      </c>
      <c r="M190" s="13" t="s">
        <v>322</v>
      </c>
      <c r="N190" s="125"/>
      <c r="O190" s="158">
        <v>0.2</v>
      </c>
      <c r="P190" s="158">
        <v>0.05</v>
      </c>
      <c r="Q190" s="128">
        <f>Tabla2[[#This Row],[Meta Plan Estratégico 2023]]*Tabla2[[#This Row],[Avance Porcentual Acumulado (Indicador)
Actividad]]</f>
        <v>0</v>
      </c>
      <c r="R190" s="13" t="s">
        <v>762</v>
      </c>
      <c r="S190" s="263">
        <v>0.2</v>
      </c>
      <c r="T190" s="37">
        <v>3</v>
      </c>
      <c r="U190" s="37" t="s">
        <v>763</v>
      </c>
      <c r="V190" s="24">
        <f>Tabla2[[#This Row],[Avance Acumulado númerico o Porcentaje de la Actividad]]/Tabla2[[#This Row],[META 2023 DE LA ACTIVIDAD (NÚMERO)]]</f>
        <v>0</v>
      </c>
      <c r="W190" s="105">
        <v>2.29E-2</v>
      </c>
      <c r="X190" s="161">
        <v>45017</v>
      </c>
      <c r="Y190" s="162">
        <v>45291</v>
      </c>
      <c r="Z190"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0" s="13" t="s">
        <v>764</v>
      </c>
      <c r="AB190" s="29">
        <v>0</v>
      </c>
      <c r="AC190" s="13" t="s">
        <v>79</v>
      </c>
      <c r="AD190" s="13" t="s">
        <v>764</v>
      </c>
      <c r="AE190" s="29">
        <v>0</v>
      </c>
      <c r="AF190" s="30"/>
      <c r="AG190" s="31" t="s">
        <v>764</v>
      </c>
      <c r="AH190" s="264">
        <v>0</v>
      </c>
      <c r="AI190" s="106"/>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row>
    <row r="191" spans="1:62" ht="180" x14ac:dyDescent="0.25">
      <c r="A191" s="62" t="s">
        <v>312</v>
      </c>
      <c r="B191" s="13" t="s">
        <v>313</v>
      </c>
      <c r="C191" s="13" t="s">
        <v>314</v>
      </c>
      <c r="D191" s="13" t="s">
        <v>315</v>
      </c>
      <c r="E191" s="14" t="s">
        <v>316</v>
      </c>
      <c r="F191" s="13" t="s">
        <v>317</v>
      </c>
      <c r="G191" s="13" t="s">
        <v>318</v>
      </c>
      <c r="H191" s="16" t="s">
        <v>319</v>
      </c>
      <c r="I191" s="122" t="s">
        <v>320</v>
      </c>
      <c r="J191" s="123" t="s">
        <v>321</v>
      </c>
      <c r="K191" s="13" t="s">
        <v>735</v>
      </c>
      <c r="L191" s="13" t="s">
        <v>735</v>
      </c>
      <c r="M191" s="13" t="s">
        <v>322</v>
      </c>
      <c r="N191" s="125"/>
      <c r="O191" s="29" t="s">
        <v>79</v>
      </c>
      <c r="P191" s="29" t="s">
        <v>79</v>
      </c>
      <c r="Q191" s="128"/>
      <c r="R191" s="13" t="s">
        <v>765</v>
      </c>
      <c r="S191" s="13" t="s">
        <v>79</v>
      </c>
      <c r="T191" s="13">
        <v>4</v>
      </c>
      <c r="U191" s="13" t="s">
        <v>766</v>
      </c>
      <c r="V191" s="24">
        <f>Tabla2[[#This Row],[Avance Acumulado númerico o Porcentaje de la Actividad]]/Tabla2[[#This Row],[META 2023 DE LA ACTIVIDAD (NÚMERO)]]</f>
        <v>0</v>
      </c>
      <c r="W191" s="199">
        <v>0.01</v>
      </c>
      <c r="X191" s="161">
        <v>45017</v>
      </c>
      <c r="Y191" s="162">
        <v>45291</v>
      </c>
      <c r="Z191"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1" s="13" t="s">
        <v>754</v>
      </c>
      <c r="AB191" s="29">
        <v>0</v>
      </c>
      <c r="AC191" s="29" t="s">
        <v>79</v>
      </c>
      <c r="AD191" s="13" t="s">
        <v>754</v>
      </c>
      <c r="AE191" s="29">
        <v>0</v>
      </c>
      <c r="AF191" s="30"/>
      <c r="AG191" s="31" t="s">
        <v>754</v>
      </c>
      <c r="AH191" s="264">
        <v>0</v>
      </c>
      <c r="AI191" s="73"/>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row>
    <row r="192" spans="1:62" ht="165" x14ac:dyDescent="0.25">
      <c r="A192" s="62" t="s">
        <v>312</v>
      </c>
      <c r="B192" s="13" t="s">
        <v>313</v>
      </c>
      <c r="C192" s="13" t="s">
        <v>314</v>
      </c>
      <c r="D192" s="13" t="s">
        <v>315</v>
      </c>
      <c r="E192" s="14" t="s">
        <v>734</v>
      </c>
      <c r="F192" s="13" t="s">
        <v>317</v>
      </c>
      <c r="G192" s="13" t="s">
        <v>318</v>
      </c>
      <c r="H192" s="16" t="s">
        <v>319</v>
      </c>
      <c r="I192" s="122" t="s">
        <v>320</v>
      </c>
      <c r="J192" s="123" t="s">
        <v>321</v>
      </c>
      <c r="K192" s="13" t="s">
        <v>735</v>
      </c>
      <c r="L192" s="13" t="s">
        <v>735</v>
      </c>
      <c r="M192" s="13" t="s">
        <v>322</v>
      </c>
      <c r="N192" s="125"/>
      <c r="O192" s="245">
        <f>Tabla2[[#This Row],[Meta Plan Estratégico 2023]]*4</f>
        <v>0.08</v>
      </c>
      <c r="P192" s="158">
        <v>0.02</v>
      </c>
      <c r="Q192" s="128">
        <f>(Tabla2[[#This Row],[Meta Plan Estratégico 2023]]*Tabla2[[#This Row],[Avance Porcentual Acumulado (Indicador)
Actividad]])</f>
        <v>0</v>
      </c>
      <c r="R192" s="31" t="s">
        <v>767</v>
      </c>
      <c r="S192" s="263">
        <v>0.08</v>
      </c>
      <c r="T192" s="37">
        <v>6</v>
      </c>
      <c r="U192" s="38" t="s">
        <v>768</v>
      </c>
      <c r="V192" s="24">
        <f>Tabla2[[#This Row],[Avance Acumulado númerico o Porcentaje de la Actividad]]/Tabla2[[#This Row],[META 2023 DE LA ACTIVIDAD (NÚMERO)]]</f>
        <v>0</v>
      </c>
      <c r="W192" s="105">
        <v>2.29E-2</v>
      </c>
      <c r="X192" s="161">
        <v>45170</v>
      </c>
      <c r="Y192" s="162">
        <v>45260</v>
      </c>
      <c r="Z192"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2" s="13" t="s">
        <v>769</v>
      </c>
      <c r="AB192" s="29">
        <v>0</v>
      </c>
      <c r="AC192" s="29" t="s">
        <v>79</v>
      </c>
      <c r="AD192" s="13" t="s">
        <v>769</v>
      </c>
      <c r="AE192" s="29">
        <v>0</v>
      </c>
      <c r="AF192" s="30"/>
      <c r="AG192" s="31" t="s">
        <v>769</v>
      </c>
      <c r="AH192" s="264">
        <v>0</v>
      </c>
      <c r="AI192" s="31"/>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row>
    <row r="193" spans="1:62" ht="165" x14ac:dyDescent="0.25">
      <c r="A193" s="62" t="s">
        <v>312</v>
      </c>
      <c r="B193" s="13" t="s">
        <v>313</v>
      </c>
      <c r="C193" s="13" t="s">
        <v>314</v>
      </c>
      <c r="D193" s="13" t="s">
        <v>315</v>
      </c>
      <c r="E193" s="14" t="s">
        <v>734</v>
      </c>
      <c r="F193" s="13" t="s">
        <v>317</v>
      </c>
      <c r="G193" s="13" t="s">
        <v>318</v>
      </c>
      <c r="H193" s="16" t="s">
        <v>319</v>
      </c>
      <c r="I193" s="122" t="s">
        <v>320</v>
      </c>
      <c r="J193" s="123" t="s">
        <v>321</v>
      </c>
      <c r="K193" s="13" t="s">
        <v>735</v>
      </c>
      <c r="L193" s="13" t="s">
        <v>735</v>
      </c>
      <c r="M193" s="13" t="s">
        <v>322</v>
      </c>
      <c r="N193" s="125"/>
      <c r="O193" s="29" t="s">
        <v>79</v>
      </c>
      <c r="P193" s="29" t="s">
        <v>79</v>
      </c>
      <c r="Q193" s="128"/>
      <c r="R193" s="31" t="s">
        <v>770</v>
      </c>
      <c r="S193" s="13" t="s">
        <v>79</v>
      </c>
      <c r="T193" s="13">
        <v>8</v>
      </c>
      <c r="U193" s="13" t="s">
        <v>771</v>
      </c>
      <c r="V193" s="24">
        <f>Tabla2[[#This Row],[Avance Acumulado númerico o Porcentaje de la Actividad]]/Tabla2[[#This Row],[META 2023 DE LA ACTIVIDAD (NÚMERO)]]</f>
        <v>0</v>
      </c>
      <c r="W193" s="199">
        <v>0.01</v>
      </c>
      <c r="X193" s="161">
        <v>45108</v>
      </c>
      <c r="Y193" s="162">
        <v>45260</v>
      </c>
      <c r="Z193"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3" s="13" t="s">
        <v>772</v>
      </c>
      <c r="AB193" s="29">
        <v>0</v>
      </c>
      <c r="AC193" s="29" t="s">
        <v>79</v>
      </c>
      <c r="AD193" s="13" t="s">
        <v>772</v>
      </c>
      <c r="AE193" s="29">
        <v>0</v>
      </c>
      <c r="AF193" s="30"/>
      <c r="AG193" s="31" t="s">
        <v>772</v>
      </c>
      <c r="AH193" s="264">
        <v>0</v>
      </c>
      <c r="AI193" s="31"/>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row>
    <row r="194" spans="1:62" ht="165" x14ac:dyDescent="0.25">
      <c r="A194" s="62" t="s">
        <v>312</v>
      </c>
      <c r="B194" s="13" t="s">
        <v>313</v>
      </c>
      <c r="C194" s="13" t="s">
        <v>314</v>
      </c>
      <c r="D194" s="13" t="s">
        <v>315</v>
      </c>
      <c r="E194" s="14" t="s">
        <v>734</v>
      </c>
      <c r="F194" s="13" t="s">
        <v>317</v>
      </c>
      <c r="G194" s="13" t="s">
        <v>318</v>
      </c>
      <c r="H194" s="16" t="s">
        <v>319</v>
      </c>
      <c r="I194" s="122" t="s">
        <v>320</v>
      </c>
      <c r="J194" s="123" t="s">
        <v>321</v>
      </c>
      <c r="K194" s="13" t="s">
        <v>735</v>
      </c>
      <c r="L194" s="13" t="s">
        <v>735</v>
      </c>
      <c r="M194" s="13" t="s">
        <v>322</v>
      </c>
      <c r="N194" s="125"/>
      <c r="O194" s="29" t="s">
        <v>79</v>
      </c>
      <c r="P194" s="29" t="s">
        <v>79</v>
      </c>
      <c r="Q194" s="128"/>
      <c r="R194" s="13" t="s">
        <v>773</v>
      </c>
      <c r="S194" s="13" t="s">
        <v>79</v>
      </c>
      <c r="T194" s="13">
        <v>4</v>
      </c>
      <c r="U194" s="13" t="s">
        <v>548</v>
      </c>
      <c r="V194" s="24">
        <f>Tabla2[[#This Row],[Avance Acumulado númerico o Porcentaje de la Actividad]]/Tabla2[[#This Row],[META 2023 DE LA ACTIVIDAD (NÚMERO)]]</f>
        <v>0.25</v>
      </c>
      <c r="W194" s="199">
        <v>0.01</v>
      </c>
      <c r="X194" s="161">
        <v>45017</v>
      </c>
      <c r="Y194" s="162">
        <v>45291</v>
      </c>
      <c r="Z194"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94" s="13" t="s">
        <v>754</v>
      </c>
      <c r="AB194" s="29">
        <v>0</v>
      </c>
      <c r="AC194" s="29" t="s">
        <v>79</v>
      </c>
      <c r="AD194" s="13" t="s">
        <v>754</v>
      </c>
      <c r="AE194" s="29">
        <v>0</v>
      </c>
      <c r="AF194" s="30"/>
      <c r="AG194" s="31" t="s">
        <v>774</v>
      </c>
      <c r="AH194" s="264">
        <v>1</v>
      </c>
      <c r="AI194" s="197" t="s">
        <v>741</v>
      </c>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row>
    <row r="195" spans="1:62" ht="165" x14ac:dyDescent="0.25">
      <c r="A195" s="62" t="s">
        <v>312</v>
      </c>
      <c r="B195" s="13" t="s">
        <v>313</v>
      </c>
      <c r="C195" s="13" t="s">
        <v>314</v>
      </c>
      <c r="D195" s="13" t="s">
        <v>315</v>
      </c>
      <c r="E195" s="14" t="s">
        <v>734</v>
      </c>
      <c r="F195" s="13" t="s">
        <v>317</v>
      </c>
      <c r="G195" s="13" t="s">
        <v>318</v>
      </c>
      <c r="H195" s="16" t="s">
        <v>319</v>
      </c>
      <c r="I195" s="122" t="s">
        <v>320</v>
      </c>
      <c r="J195" s="123" t="s">
        <v>321</v>
      </c>
      <c r="K195" s="13" t="s">
        <v>735</v>
      </c>
      <c r="L195" s="13" t="s">
        <v>735</v>
      </c>
      <c r="M195" s="13" t="s">
        <v>322</v>
      </c>
      <c r="N195" s="125"/>
      <c r="O195" s="29" t="s">
        <v>79</v>
      </c>
      <c r="P195" s="29" t="s">
        <v>79</v>
      </c>
      <c r="Q195" s="128"/>
      <c r="R195" s="13" t="s">
        <v>775</v>
      </c>
      <c r="S195" s="13" t="s">
        <v>79</v>
      </c>
      <c r="T195" s="13">
        <v>3</v>
      </c>
      <c r="U195" s="13" t="s">
        <v>776</v>
      </c>
      <c r="V195" s="24">
        <f>Tabla2[[#This Row],[Avance Acumulado númerico o Porcentaje de la Actividad]]/Tabla2[[#This Row],[META 2023 DE LA ACTIVIDAD (NÚMERO)]]</f>
        <v>0</v>
      </c>
      <c r="W195" s="199">
        <v>0.01</v>
      </c>
      <c r="X195" s="161">
        <v>45017</v>
      </c>
      <c r="Y195" s="162">
        <v>45260</v>
      </c>
      <c r="Z195"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5" s="13" t="s">
        <v>777</v>
      </c>
      <c r="AB195" s="29">
        <v>0</v>
      </c>
      <c r="AC195" s="29" t="s">
        <v>79</v>
      </c>
      <c r="AD195" s="30" t="s">
        <v>778</v>
      </c>
      <c r="AE195" s="30">
        <v>0</v>
      </c>
      <c r="AF195" s="30"/>
      <c r="AG195" s="31" t="s">
        <v>779</v>
      </c>
      <c r="AH195" s="31">
        <v>0</v>
      </c>
      <c r="AI195" s="198" t="s">
        <v>780</v>
      </c>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row>
    <row r="196" spans="1:62" ht="165" x14ac:dyDescent="0.25">
      <c r="A196" s="62" t="s">
        <v>312</v>
      </c>
      <c r="B196" s="13" t="s">
        <v>313</v>
      </c>
      <c r="C196" s="13" t="s">
        <v>314</v>
      </c>
      <c r="D196" s="13" t="s">
        <v>315</v>
      </c>
      <c r="E196" s="13" t="s">
        <v>734</v>
      </c>
      <c r="F196" s="13" t="s">
        <v>317</v>
      </c>
      <c r="G196" s="13" t="s">
        <v>318</v>
      </c>
      <c r="H196" s="16" t="s">
        <v>319</v>
      </c>
      <c r="I196" s="122" t="s">
        <v>320</v>
      </c>
      <c r="J196" s="123" t="s">
        <v>321</v>
      </c>
      <c r="K196" s="13" t="s">
        <v>735</v>
      </c>
      <c r="L196" s="13" t="s">
        <v>735</v>
      </c>
      <c r="M196" s="13" t="s">
        <v>322</v>
      </c>
      <c r="N196" s="125"/>
      <c r="O196" s="29" t="s">
        <v>79</v>
      </c>
      <c r="P196" s="29" t="s">
        <v>79</v>
      </c>
      <c r="Q196" s="128"/>
      <c r="R196" s="13" t="s">
        <v>781</v>
      </c>
      <c r="S196" s="13" t="s">
        <v>79</v>
      </c>
      <c r="T196" s="13">
        <v>1</v>
      </c>
      <c r="U196" s="13" t="s">
        <v>782</v>
      </c>
      <c r="V196" s="24">
        <f>Tabla2[[#This Row],[Avance Acumulado númerico o Porcentaje de la Actividad]]/Tabla2[[#This Row],[META 2023 DE LA ACTIVIDAD (NÚMERO)]]</f>
        <v>1</v>
      </c>
      <c r="W196" s="199">
        <v>0.01</v>
      </c>
      <c r="X196" s="161">
        <v>44958</v>
      </c>
      <c r="Y196" s="162">
        <v>45016</v>
      </c>
      <c r="Z196"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1</v>
      </c>
      <c r="AA196" s="13" t="s">
        <v>783</v>
      </c>
      <c r="AB196" s="29">
        <v>0</v>
      </c>
      <c r="AC196" s="29" t="s">
        <v>79</v>
      </c>
      <c r="AD196" s="13" t="s">
        <v>783</v>
      </c>
      <c r="AE196" s="29">
        <v>0</v>
      </c>
      <c r="AF196" s="30"/>
      <c r="AG196" s="31" t="s">
        <v>784</v>
      </c>
      <c r="AH196" s="264">
        <v>1</v>
      </c>
      <c r="AI196" s="31" t="s">
        <v>785</v>
      </c>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row>
    <row r="197" spans="1:62" ht="165" x14ac:dyDescent="0.25">
      <c r="A197" s="62" t="s">
        <v>312</v>
      </c>
      <c r="B197" s="13" t="s">
        <v>313</v>
      </c>
      <c r="C197" s="13" t="s">
        <v>314</v>
      </c>
      <c r="D197" s="13" t="s">
        <v>315</v>
      </c>
      <c r="E197" s="14" t="s">
        <v>734</v>
      </c>
      <c r="F197" s="13" t="s">
        <v>317</v>
      </c>
      <c r="G197" s="13" t="s">
        <v>318</v>
      </c>
      <c r="H197" s="16" t="s">
        <v>319</v>
      </c>
      <c r="I197" s="122" t="s">
        <v>320</v>
      </c>
      <c r="J197" s="123" t="s">
        <v>321</v>
      </c>
      <c r="K197" s="13" t="s">
        <v>735</v>
      </c>
      <c r="L197" s="13" t="s">
        <v>735</v>
      </c>
      <c r="M197" s="13" t="s">
        <v>322</v>
      </c>
      <c r="N197" s="125"/>
      <c r="O197" s="158">
        <v>0.2</v>
      </c>
      <c r="P197" s="158">
        <v>0.05</v>
      </c>
      <c r="Q197" s="128">
        <f>(Tabla2[[#This Row],[Meta Plan Estratégico 2023]]*Tabla2[[#This Row],[Avance Porcentual Acumulado (Indicador)
Actividad]])</f>
        <v>0</v>
      </c>
      <c r="R197" s="13" t="s">
        <v>786</v>
      </c>
      <c r="S197" s="263">
        <v>0.2</v>
      </c>
      <c r="T197" s="37">
        <v>1</v>
      </c>
      <c r="U197" s="37" t="s">
        <v>787</v>
      </c>
      <c r="V197" s="24">
        <f>Tabla2[[#This Row],[Avance Acumulado númerico o Porcentaje de la Actividad]]/Tabla2[[#This Row],[META 2023 DE LA ACTIVIDAD (NÚMERO)]]</f>
        <v>0</v>
      </c>
      <c r="W197" s="105">
        <v>2.29E-2</v>
      </c>
      <c r="X197" s="161">
        <v>44958</v>
      </c>
      <c r="Y197" s="162">
        <v>45077</v>
      </c>
      <c r="Z197"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7" s="13" t="s">
        <v>788</v>
      </c>
      <c r="AB197" s="29">
        <v>0</v>
      </c>
      <c r="AC197" s="29" t="s">
        <v>79</v>
      </c>
      <c r="AD197" s="30" t="s">
        <v>789</v>
      </c>
      <c r="AE197" s="30">
        <v>0</v>
      </c>
      <c r="AF197" s="30"/>
      <c r="AG197" s="31" t="s">
        <v>790</v>
      </c>
      <c r="AH197" s="31">
        <v>0</v>
      </c>
      <c r="AI197" s="106"/>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row>
    <row r="198" spans="1:62" ht="165" x14ac:dyDescent="0.25">
      <c r="A198" s="62" t="s">
        <v>312</v>
      </c>
      <c r="B198" s="13" t="s">
        <v>313</v>
      </c>
      <c r="C198" s="13" t="s">
        <v>314</v>
      </c>
      <c r="D198" s="13" t="s">
        <v>315</v>
      </c>
      <c r="E198" s="14" t="s">
        <v>734</v>
      </c>
      <c r="F198" s="13" t="s">
        <v>317</v>
      </c>
      <c r="G198" s="13" t="s">
        <v>318</v>
      </c>
      <c r="H198" s="16" t="s">
        <v>319</v>
      </c>
      <c r="I198" s="122" t="s">
        <v>320</v>
      </c>
      <c r="J198" s="123" t="s">
        <v>321</v>
      </c>
      <c r="K198" s="13" t="s">
        <v>735</v>
      </c>
      <c r="L198" s="13" t="s">
        <v>735</v>
      </c>
      <c r="M198" s="13" t="s">
        <v>322</v>
      </c>
      <c r="N198" s="125"/>
      <c r="O198" s="29" t="s">
        <v>79</v>
      </c>
      <c r="P198" s="29" t="s">
        <v>79</v>
      </c>
      <c r="Q198" s="128"/>
      <c r="R198" s="13" t="s">
        <v>791</v>
      </c>
      <c r="S198" s="13" t="s">
        <v>79</v>
      </c>
      <c r="T198" s="13">
        <v>1</v>
      </c>
      <c r="U198" s="13" t="s">
        <v>792</v>
      </c>
      <c r="V198" s="24">
        <f>Tabla2[[#This Row],[Avance Acumulado númerico o Porcentaje de la Actividad]]/Tabla2[[#This Row],[META 2023 DE LA ACTIVIDAD (NÚMERO)]]</f>
        <v>0</v>
      </c>
      <c r="W198" s="199">
        <v>0.01</v>
      </c>
      <c r="X198" s="161">
        <v>45108</v>
      </c>
      <c r="Y198" s="162">
        <v>45260</v>
      </c>
      <c r="Z198"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8" s="13" t="s">
        <v>793</v>
      </c>
      <c r="AB198" s="29">
        <v>0</v>
      </c>
      <c r="AC198" s="29" t="s">
        <v>79</v>
      </c>
      <c r="AD198" s="30" t="s">
        <v>794</v>
      </c>
      <c r="AE198" s="30">
        <v>0</v>
      </c>
      <c r="AF198" s="30"/>
      <c r="AG198" s="31" t="s">
        <v>794</v>
      </c>
      <c r="AH198" s="31">
        <v>0</v>
      </c>
      <c r="AI198" s="106"/>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row>
    <row r="199" spans="1:62" ht="165" x14ac:dyDescent="0.25">
      <c r="A199" s="62" t="s">
        <v>312</v>
      </c>
      <c r="B199" s="13" t="s">
        <v>313</v>
      </c>
      <c r="C199" s="13" t="s">
        <v>314</v>
      </c>
      <c r="D199" s="13" t="s">
        <v>315</v>
      </c>
      <c r="E199" s="266" t="s">
        <v>734</v>
      </c>
      <c r="F199" s="13" t="s">
        <v>317</v>
      </c>
      <c r="G199" s="13" t="s">
        <v>318</v>
      </c>
      <c r="H199" s="16" t="s">
        <v>319</v>
      </c>
      <c r="I199" s="122" t="s">
        <v>320</v>
      </c>
      <c r="J199" s="123" t="s">
        <v>321</v>
      </c>
      <c r="K199" s="267" t="s">
        <v>735</v>
      </c>
      <c r="L199" s="267" t="s">
        <v>735</v>
      </c>
      <c r="M199" s="267" t="s">
        <v>322</v>
      </c>
      <c r="N199" s="268"/>
      <c r="O199" s="29" t="s">
        <v>79</v>
      </c>
      <c r="P199" s="29" t="s">
        <v>79</v>
      </c>
      <c r="Q199" s="269"/>
      <c r="R199" s="267" t="s">
        <v>479</v>
      </c>
      <c r="S199" s="267" t="s">
        <v>79</v>
      </c>
      <c r="T199" s="267">
        <v>1</v>
      </c>
      <c r="U199" s="267" t="s">
        <v>480</v>
      </c>
      <c r="V199" s="24">
        <f>Tabla2[[#This Row],[Avance Acumulado númerico o Porcentaje de la Actividad]]/Tabla2[[#This Row],[META 2023 DE LA ACTIVIDAD (NÚMERO)]]</f>
        <v>0</v>
      </c>
      <c r="W199" s="270">
        <v>0.01</v>
      </c>
      <c r="X199" s="271">
        <v>44958</v>
      </c>
      <c r="Y199" s="272">
        <v>45016</v>
      </c>
      <c r="Z199" s="28">
        <f>Tabla2[[#This Row],[Avance númerico o porcentual mes enero]]+Tabla2[[#This Row],[Avance numérico o porcentual mes febrero]]+Tabla2[[#This Row],[Avance númerico o porcentual mes marzo]]+Tabla2[[#This Row],[Avance númerico o porcentual mes abril]]+Tabla2[[#This Row],[Avance númerico o porcentual mes mayo]]+Tabla2[[#This Row],[Avance númerico o porcentual mes junio]]+Tabla2[[#This Row],[Avance númerico o porcentual mes julio]]+Tabla2[[#This Row],[Avance númerico o porcentual mes agosto]]+Tabla2[[#This Row],[Avance númerico o porcentual mes septiembre]]+Tabla2[[#This Row],[Avance númerico o porcentual mes octubre]]+Tabla2[[#This Row],[Avance númerico o porcentual mes noviembre]]+Tabla2[[#This Row],[Avance númerico o porcentual mes diciembre]]</f>
        <v>0</v>
      </c>
      <c r="AA199" s="13" t="s">
        <v>795</v>
      </c>
      <c r="AB199" s="29">
        <v>0</v>
      </c>
      <c r="AC199" s="29" t="s">
        <v>79</v>
      </c>
      <c r="AD199" s="30" t="s">
        <v>749</v>
      </c>
      <c r="AE199" s="30">
        <v>0</v>
      </c>
      <c r="AF199" s="30"/>
      <c r="AG199" s="31" t="s">
        <v>749</v>
      </c>
      <c r="AH199" s="31">
        <v>0</v>
      </c>
      <c r="AI199" s="106"/>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row>
    <row r="200" spans="1:62" ht="21" x14ac:dyDescent="0.25">
      <c r="P200" s="275" t="s">
        <v>796</v>
      </c>
      <c r="Q200" s="276">
        <f>SUBTOTAL(9,Tabla2[Avance Porcentual Acumulado (Indicador Meta)])</f>
        <v>1.7726716550116552</v>
      </c>
      <c r="S200" s="273" t="s">
        <v>797</v>
      </c>
      <c r="V200" s="277">
        <f>AVERAGE(Tabla2[Avance Porcentual Acumulado (Indicador Meta)])</f>
        <v>3.344663500021991E-2</v>
      </c>
    </row>
    <row r="201" spans="1:62" ht="21" x14ac:dyDescent="0.25">
      <c r="P201" s="32" t="s">
        <v>798</v>
      </c>
      <c r="Q201" s="276">
        <f>SUBTOTAL(1,Tabla2[Avance Porcentual Acumulado (Indicador Meta)])</f>
        <v>3.344663500021991E-2</v>
      </c>
    </row>
    <row r="202" spans="1:62" x14ac:dyDescent="0.25"/>
    <row r="203" spans="1:62" hidden="1" x14ac:dyDescent="0.25">
      <c r="O203" s="280"/>
    </row>
  </sheetData>
  <dataValidations count="1">
    <dataValidation type="list" allowBlank="1" showInputMessage="1" showErrorMessage="1" sqref="K138:L145" xr:uid="{EF8FC50E-2CA1-4BDB-975A-D8A78E083890}">
      <formula1>GRUPO</formula1>
    </dataValidation>
  </dataValidations>
  <hyperlinks>
    <hyperlink ref="AC78" r:id="rId1" xr:uid="{3B1E4B58-8F72-4F4B-892D-0BE692A6CDA8}"/>
    <hyperlink ref="AC181" r:id="rId2" xr:uid="{77DB0ECF-F1C2-4DC3-AF25-409892EB95C4}"/>
    <hyperlink ref="AC183" r:id="rId3" xr:uid="{CF4CD4F9-882B-41D1-9DC7-00A7BAFF1DBC}"/>
    <hyperlink ref="AC185" r:id="rId4" xr:uid="{3CC75504-FD50-4217-AA1D-C5BE897483E0}"/>
    <hyperlink ref="AC102" r:id="rId5" xr:uid="{A2906F96-C85A-4400-83BD-2091711761C5}"/>
    <hyperlink ref="AC103" r:id="rId6" xr:uid="{38183EF8-4B1B-47B0-80BC-1F71B9157C5D}"/>
    <hyperlink ref="AF75" r:id="rId7" display="https://institutonacionalparaciegos-my.sharepoint.com/:x:/r/personal/comunicaciones_inci_gov_co/_layouts/15/doc2.aspx?sourcedoc=%7B428A328C-2AC1-4F9E-8E0F-F0AF391CE6B9%7D&amp;file=Plan%20de%20Comunicaciones%202022.xlsx&amp;action=default&amp;mobileredirect=true&amp;cid=243374db-683a-4d78-bde2-f076d383478c&amp;CID=d276f86b-4ab7-c2b7-9fcf-342bd6dc38c4" xr:uid="{2BFF00C4-5DC7-4E75-A012-1157348C2D58}"/>
    <hyperlink ref="AF77" r:id="rId8" xr:uid="{2BBB7457-B967-4D8C-95D1-CE36AD51E105}"/>
    <hyperlink ref="AI75" r:id="rId9" display="https://institutonacionalparaciegos-my.sharepoint.com/:x:/r/personal/comunicaciones_inci_gov_co/_layouts/15/doc2.aspx?sourcedoc=%7B428A328C-2AC1-4F9E-8E0F-F0AF391CE6B9%7D&amp;file=Plan%20de%20Comunicaciones%202022.xlsx&amp;action=default&amp;mobileredirect=true&amp;cid=243374db-683a-4d78-bde2-f076d383478c&amp;CID=d276f86b-4ab7-c2b7-9fcf-342bd6dc38c4" xr:uid="{C7AE88B4-D091-464E-873C-07874073DA7E}"/>
    <hyperlink ref="AI77" r:id="rId10" xr:uid="{BACF6CB6-0781-4EDA-9DEF-0F4E0DCAE08B}"/>
    <hyperlink ref="AI186" r:id="rId11" xr:uid="{09E8BAE8-C1E3-4B72-8E02-D6E8B79FB4A4}"/>
    <hyperlink ref="AI194" r:id="rId12" xr:uid="{1245F0A8-E246-471F-B254-8072833883CE}"/>
  </hyperlinks>
  <pageMargins left="0.7" right="0.7" top="0.75" bottom="0.75" header="0.3" footer="0.3"/>
  <pageSetup orientation="portrait" r:id="rId13"/>
  <legacyDrawing r:id="rId14"/>
  <tableParts count="1">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Mejoramiento de condiciones</vt:lpstr>
      <vt:lpstr>Fortalecimiento de Procesos</vt:lpstr>
      <vt:lpstr>PAA_2023</vt:lpstr>
      <vt:lpstr>'Fortalecimiento de Procesos'!Área_de_impresión</vt:lpstr>
      <vt:lpstr>'Mejoramiento de condiciones'!Área_de_impresión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Malaver Santos</dc:creator>
  <cp:lastModifiedBy>Martha  Gomez</cp:lastModifiedBy>
  <dcterms:created xsi:type="dcterms:W3CDTF">2023-08-24T03:00:02Z</dcterms:created>
  <dcterms:modified xsi:type="dcterms:W3CDTF">2023-08-24T16:02:55Z</dcterms:modified>
</cp:coreProperties>
</file>