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19\"/>
    </mc:Choice>
  </mc:AlternateContent>
  <bookViews>
    <workbookView xWindow="0" yWindow="0" windowWidth="20490" windowHeight="6855"/>
  </bookViews>
  <sheets>
    <sheet name="Final" sheetId="3" r:id="rId1"/>
    <sheet name="Proyectos " sheetId="7" r:id="rId2"/>
    <sheet name="Proyectos Final" sheetId="6" state="hidden" r:id="rId3"/>
    <sheet name="Plan Estretagico" sheetId="5"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Print_Area" localSheetId="0">Final!$B$1:$X$154</definedName>
    <definedName name="_xlnm.Print_Area" localSheetId="1">'Proyectos '!$A$1:$J$17</definedName>
    <definedName name="k">#REF!</definedName>
    <definedName name="META">#REF!</definedName>
    <definedName name="PROCESO" localSheetId="0">#REF!</definedName>
  </definedNames>
  <calcPr calcId="152511"/>
</workbook>
</file>

<file path=xl/calcChain.xml><?xml version="1.0" encoding="utf-8"?>
<calcChain xmlns="http://schemas.openxmlformats.org/spreadsheetml/2006/main">
  <c r="M49" i="3" l="1"/>
  <c r="M48" i="3"/>
  <c r="M47" i="3"/>
  <c r="M46" i="3"/>
  <c r="X71" i="3" l="1"/>
  <c r="X85" i="3"/>
  <c r="X79" i="3"/>
  <c r="X76" i="3"/>
  <c r="H2" i="7"/>
  <c r="I2" i="7"/>
  <c r="J2" i="7"/>
  <c r="H10" i="7"/>
  <c r="I10" i="7"/>
  <c r="J10" i="7"/>
  <c r="G13" i="7"/>
  <c r="A20" i="7"/>
  <c r="D20" i="7"/>
  <c r="E20" i="7"/>
  <c r="F20" i="7"/>
  <c r="G20" i="7"/>
  <c r="H20" i="7"/>
  <c r="I20" i="7"/>
  <c r="J20" i="7"/>
  <c r="A21" i="7"/>
  <c r="D21" i="7"/>
  <c r="E21" i="7"/>
  <c r="F21" i="7"/>
  <c r="G21" i="7"/>
  <c r="H21" i="7"/>
  <c r="I21" i="7"/>
  <c r="J21" i="7"/>
  <c r="A22" i="7"/>
  <c r="D22" i="7"/>
  <c r="E22" i="7"/>
  <c r="F22" i="7"/>
  <c r="G22" i="7"/>
  <c r="H22" i="7"/>
  <c r="I22" i="7"/>
  <c r="J22" i="7"/>
  <c r="A23" i="7"/>
  <c r="D23" i="7"/>
  <c r="E23" i="7"/>
  <c r="F23" i="7"/>
  <c r="G23" i="7"/>
  <c r="H23" i="7"/>
  <c r="I23" i="7"/>
  <c r="J23" i="7"/>
  <c r="A24" i="7"/>
  <c r="D24" i="7"/>
  <c r="E24" i="7"/>
  <c r="F24" i="7"/>
  <c r="G24" i="7"/>
  <c r="H24" i="7"/>
  <c r="I24" i="7"/>
  <c r="J24" i="7"/>
  <c r="A25" i="7"/>
  <c r="D25" i="7"/>
  <c r="E25" i="7"/>
  <c r="F25" i="7"/>
  <c r="G25" i="7"/>
  <c r="H25" i="7"/>
  <c r="I25" i="7"/>
  <c r="J25" i="7"/>
  <c r="A26" i="7"/>
  <c r="D26" i="7"/>
  <c r="E26" i="7"/>
  <c r="F26" i="7"/>
  <c r="G26" i="7"/>
  <c r="H26" i="7"/>
  <c r="I26" i="7"/>
  <c r="J26" i="7"/>
  <c r="A27" i="7"/>
  <c r="D27" i="7"/>
  <c r="E27" i="7"/>
  <c r="F27" i="7"/>
  <c r="G27" i="7"/>
  <c r="H27" i="7"/>
  <c r="I27" i="7"/>
  <c r="J27" i="7"/>
  <c r="A28" i="7"/>
  <c r="D28" i="7"/>
  <c r="E28" i="7"/>
  <c r="F28" i="7"/>
  <c r="G28" i="7"/>
  <c r="H28" i="7"/>
  <c r="I28" i="7"/>
  <c r="J28" i="7"/>
  <c r="A31" i="7"/>
  <c r="D31" i="7"/>
  <c r="E31" i="7"/>
  <c r="F31" i="7"/>
  <c r="G31" i="7"/>
  <c r="H31" i="7"/>
  <c r="I31" i="7"/>
  <c r="J31" i="7"/>
  <c r="A32" i="7"/>
  <c r="D32" i="7"/>
  <c r="E32" i="7"/>
  <c r="F32" i="7"/>
  <c r="G32" i="7"/>
  <c r="H32" i="7"/>
  <c r="I32" i="7"/>
  <c r="J32" i="7"/>
  <c r="A33" i="7"/>
  <c r="D33" i="7"/>
  <c r="E33" i="7"/>
  <c r="F33" i="7"/>
  <c r="G33" i="7"/>
  <c r="H33" i="7"/>
  <c r="I33" i="7"/>
  <c r="J33" i="7"/>
  <c r="A34" i="7"/>
  <c r="D34" i="7"/>
  <c r="E34" i="7"/>
  <c r="F34" i="7"/>
  <c r="G34" i="7"/>
  <c r="H34" i="7"/>
  <c r="I34" i="7"/>
  <c r="J34" i="7"/>
  <c r="A37" i="7"/>
  <c r="D37" i="7"/>
  <c r="E37" i="7"/>
  <c r="F37" i="7"/>
  <c r="G37" i="7"/>
  <c r="H37" i="7"/>
  <c r="I37" i="7"/>
  <c r="J37" i="7"/>
  <c r="A38" i="7"/>
  <c r="D38" i="7"/>
  <c r="E38" i="7"/>
  <c r="F38" i="7"/>
  <c r="G38" i="7"/>
  <c r="H38" i="7"/>
  <c r="I38" i="7"/>
  <c r="J38" i="7"/>
  <c r="A39" i="7"/>
  <c r="D39" i="7"/>
  <c r="E39" i="7"/>
  <c r="F39" i="7"/>
  <c r="G39" i="7"/>
  <c r="H39" i="7"/>
  <c r="I39" i="7"/>
  <c r="J39" i="7"/>
  <c r="A40" i="7"/>
  <c r="D40" i="7"/>
  <c r="E40" i="7"/>
  <c r="F40" i="7"/>
  <c r="G40" i="7"/>
  <c r="H40" i="7"/>
  <c r="I40" i="7"/>
  <c r="J40" i="7"/>
  <c r="E35" i="7" l="1"/>
  <c r="I35" i="7"/>
  <c r="C22" i="7"/>
  <c r="C26" i="7"/>
  <c r="C25" i="7"/>
  <c r="C24" i="7"/>
  <c r="I41" i="7"/>
  <c r="C38" i="7"/>
  <c r="G35" i="7"/>
  <c r="C33" i="7"/>
  <c r="C28" i="7"/>
  <c r="G41" i="7"/>
  <c r="C40" i="7"/>
  <c r="C32" i="7"/>
  <c r="C27" i="7"/>
  <c r="H29" i="7"/>
  <c r="C23" i="7"/>
  <c r="E41" i="7"/>
  <c r="C37" i="7"/>
  <c r="G29" i="7"/>
  <c r="C21" i="7"/>
  <c r="I29" i="7"/>
  <c r="C20" i="7"/>
  <c r="H41" i="7"/>
  <c r="C39" i="7"/>
  <c r="J41" i="7"/>
  <c r="F41" i="7"/>
  <c r="J35" i="7"/>
  <c r="F35" i="7"/>
  <c r="H35" i="7"/>
  <c r="C31" i="7"/>
  <c r="J29" i="7"/>
  <c r="F29" i="7"/>
  <c r="C34" i="7"/>
  <c r="D41" i="7"/>
  <c r="H6" i="7" s="1"/>
  <c r="G6" i="7" s="1"/>
  <c r="D29" i="7"/>
  <c r="D35" i="7"/>
  <c r="H5" i="7" s="1"/>
  <c r="G5" i="7" s="1"/>
  <c r="E29" i="7"/>
  <c r="U66" i="3"/>
  <c r="U67" i="3"/>
  <c r="C41" i="7" l="1"/>
  <c r="C29" i="7"/>
  <c r="C35" i="7"/>
  <c r="H7" i="7"/>
  <c r="G7" i="7" s="1"/>
  <c r="G2" i="7" s="1"/>
  <c r="V2" i="3"/>
  <c r="E4" i="6" l="1"/>
  <c r="D4" i="6"/>
  <c r="C4" i="6"/>
  <c r="C3" i="6"/>
  <c r="E3" i="6"/>
  <c r="D3" i="6"/>
  <c r="C2" i="6"/>
  <c r="E2" i="6"/>
  <c r="D2" i="6"/>
  <c r="W142" i="3" l="1"/>
  <c r="U142" i="3"/>
  <c r="X142" i="3"/>
  <c r="X122" i="3"/>
  <c r="X123" i="3"/>
  <c r="V142" i="3"/>
  <c r="V122" i="3"/>
  <c r="W122" i="3"/>
  <c r="U122" i="3"/>
  <c r="U68" i="3"/>
  <c r="U62" i="3"/>
  <c r="W66" i="3"/>
  <c r="T66" i="3" s="1"/>
  <c r="W63" i="3"/>
  <c r="U63" i="3"/>
  <c r="U61" i="3"/>
  <c r="T142" i="3" l="1"/>
  <c r="T63" i="3"/>
  <c r="T122" i="3"/>
  <c r="W134" i="3" l="1"/>
  <c r="X134" i="3"/>
  <c r="V135" i="3"/>
  <c r="V134" i="3"/>
  <c r="U144" i="3" l="1"/>
  <c r="U98" i="3"/>
  <c r="W125" i="3"/>
  <c r="X125" i="3"/>
  <c r="V125" i="3"/>
  <c r="V123" i="3"/>
  <c r="U125" i="3"/>
  <c r="U123" i="3"/>
  <c r="T123" i="3" s="1"/>
  <c r="W151" i="3"/>
  <c r="X151" i="3"/>
  <c r="W147" i="3"/>
  <c r="X147" i="3"/>
  <c r="W131" i="3"/>
  <c r="X131" i="3"/>
  <c r="W127" i="3"/>
  <c r="X127" i="3"/>
  <c r="V151" i="3"/>
  <c r="V147" i="3"/>
  <c r="V131" i="3"/>
  <c r="U147" i="3"/>
  <c r="V127" i="3"/>
  <c r="U131" i="3"/>
  <c r="T131" i="3" s="1"/>
  <c r="U127" i="3"/>
  <c r="T127" i="3" s="1"/>
  <c r="U151" i="3"/>
  <c r="W139" i="3"/>
  <c r="X139" i="3"/>
  <c r="V139" i="3"/>
  <c r="U139" i="3"/>
  <c r="X148" i="3"/>
  <c r="W148" i="3"/>
  <c r="V148" i="3"/>
  <c r="U148" i="3"/>
  <c r="X128" i="3"/>
  <c r="W128" i="3"/>
  <c r="V128" i="3"/>
  <c r="U128" i="3"/>
  <c r="V129" i="3"/>
  <c r="X152" i="3"/>
  <c r="W152" i="3"/>
  <c r="X137" i="3"/>
  <c r="W137" i="3"/>
  <c r="X132" i="3"/>
  <c r="W132" i="3"/>
  <c r="V152" i="3"/>
  <c r="V137" i="3"/>
  <c r="V132" i="3"/>
  <c r="U152" i="3"/>
  <c r="T152" i="3" s="1"/>
  <c r="U137" i="3"/>
  <c r="U132" i="3"/>
  <c r="U130" i="3"/>
  <c r="X150" i="3"/>
  <c r="W150" i="3"/>
  <c r="X136" i="3"/>
  <c r="W136" i="3"/>
  <c r="X135" i="3"/>
  <c r="W135" i="3"/>
  <c r="X133" i="3"/>
  <c r="W133" i="3"/>
  <c r="X130" i="3"/>
  <c r="W130" i="3"/>
  <c r="V150" i="3"/>
  <c r="V136" i="3"/>
  <c r="V133" i="3"/>
  <c r="V130" i="3"/>
  <c r="U150" i="3"/>
  <c r="U136" i="3"/>
  <c r="T136" i="3" s="1"/>
  <c r="U135" i="3"/>
  <c r="U134" i="3"/>
  <c r="T134" i="3" s="1"/>
  <c r="U133" i="3"/>
  <c r="U99" i="3"/>
  <c r="X140" i="3"/>
  <c r="W140" i="3"/>
  <c r="V140" i="3"/>
  <c r="U140" i="3"/>
  <c r="X144" i="3"/>
  <c r="W144" i="3"/>
  <c r="X124" i="3"/>
  <c r="W124" i="3"/>
  <c r="V144" i="3"/>
  <c r="V124" i="3"/>
  <c r="U124" i="3"/>
  <c r="X154" i="3"/>
  <c r="W154" i="3"/>
  <c r="X153" i="3"/>
  <c r="W153" i="3"/>
  <c r="U153" i="3"/>
  <c r="T153" i="3" s="1"/>
  <c r="V153" i="3"/>
  <c r="X146" i="3"/>
  <c r="W146" i="3"/>
  <c r="X126" i="3"/>
  <c r="W126" i="3"/>
  <c r="V154" i="3"/>
  <c r="V146" i="3"/>
  <c r="V126" i="3"/>
  <c r="U154" i="3"/>
  <c r="T154" i="3" s="1"/>
  <c r="U146" i="3"/>
  <c r="U126" i="3"/>
  <c r="U138" i="3"/>
  <c r="U97" i="3"/>
  <c r="W62" i="3"/>
  <c r="T62" i="3" s="1"/>
  <c r="W67" i="3"/>
  <c r="T67" i="3" s="1"/>
  <c r="W68" i="3"/>
  <c r="T68" i="3" s="1"/>
  <c r="W45" i="3"/>
  <c r="U45" i="3"/>
  <c r="X53" i="3"/>
  <c r="W40" i="3"/>
  <c r="W36" i="3"/>
  <c r="U40" i="3"/>
  <c r="U36" i="3"/>
  <c r="W35" i="3"/>
  <c r="U35" i="3"/>
  <c r="W55" i="3"/>
  <c r="U55" i="3"/>
  <c r="W53" i="3"/>
  <c r="W52" i="3"/>
  <c r="W51" i="3"/>
  <c r="U53" i="3"/>
  <c r="U52" i="3"/>
  <c r="U51" i="3"/>
  <c r="W60" i="3"/>
  <c r="U60" i="3"/>
  <c r="W33" i="3"/>
  <c r="U33" i="3"/>
  <c r="W32" i="3"/>
  <c r="U32" i="3"/>
  <c r="W28" i="3"/>
  <c r="U28" i="3"/>
  <c r="W92" i="3"/>
  <c r="X92" i="3"/>
  <c r="V92" i="3"/>
  <c r="U92" i="3"/>
  <c r="H14" i="7" s="1"/>
  <c r="G14" i="7" s="1"/>
  <c r="W119" i="3"/>
  <c r="X119" i="3"/>
  <c r="U119" i="3"/>
  <c r="U120" i="3"/>
  <c r="V119" i="3"/>
  <c r="V40" i="3"/>
  <c r="X40" i="3"/>
  <c r="V36" i="3"/>
  <c r="X36" i="3"/>
  <c r="U94" i="3"/>
  <c r="V94" i="3"/>
  <c r="W94" i="3"/>
  <c r="X94" i="3"/>
  <c r="U95" i="3"/>
  <c r="V95" i="3"/>
  <c r="W95" i="3"/>
  <c r="X95" i="3"/>
  <c r="U96" i="3"/>
  <c r="V96" i="3"/>
  <c r="W96" i="3"/>
  <c r="X96" i="3"/>
  <c r="V93" i="3"/>
  <c r="W93" i="3"/>
  <c r="X93" i="3"/>
  <c r="U93" i="3"/>
  <c r="U2" i="3"/>
  <c r="U3" i="3"/>
  <c r="U4" i="3"/>
  <c r="U5" i="3"/>
  <c r="U6" i="3"/>
  <c r="U7" i="3"/>
  <c r="U8" i="3"/>
  <c r="U9" i="3"/>
  <c r="U10" i="3"/>
  <c r="U11" i="3"/>
  <c r="U12" i="3"/>
  <c r="U13" i="3"/>
  <c r="U14" i="3"/>
  <c r="U15" i="3"/>
  <c r="U16" i="3"/>
  <c r="U17" i="3"/>
  <c r="U18" i="3"/>
  <c r="U19" i="3"/>
  <c r="U20" i="3"/>
  <c r="U21" i="3"/>
  <c r="U22" i="3"/>
  <c r="U23" i="3"/>
  <c r="U24" i="3"/>
  <c r="U25" i="3"/>
  <c r="U26" i="3"/>
  <c r="U27" i="3"/>
  <c r="U29" i="3"/>
  <c r="U30" i="3"/>
  <c r="U31" i="3"/>
  <c r="U34" i="3"/>
  <c r="U37" i="3"/>
  <c r="U38" i="3"/>
  <c r="U39" i="3"/>
  <c r="U41" i="3"/>
  <c r="U42" i="3"/>
  <c r="U43" i="3"/>
  <c r="U44" i="3"/>
  <c r="U46" i="3"/>
  <c r="U47" i="3"/>
  <c r="U49" i="3"/>
  <c r="U50" i="3"/>
  <c r="U54" i="3"/>
  <c r="U56" i="3"/>
  <c r="U57" i="3"/>
  <c r="U58" i="3"/>
  <c r="U59" i="3"/>
  <c r="U64" i="3"/>
  <c r="U65" i="3"/>
  <c r="U69" i="3"/>
  <c r="U70" i="3"/>
  <c r="U71" i="3"/>
  <c r="U72" i="3"/>
  <c r="U73" i="3"/>
  <c r="U74" i="3"/>
  <c r="U75" i="3"/>
  <c r="U76" i="3"/>
  <c r="U77" i="3"/>
  <c r="U78" i="3"/>
  <c r="U79" i="3"/>
  <c r="U80" i="3"/>
  <c r="U81" i="3"/>
  <c r="U82" i="3"/>
  <c r="U83" i="3"/>
  <c r="U84" i="3"/>
  <c r="U85" i="3"/>
  <c r="U86" i="3"/>
  <c r="U87" i="3"/>
  <c r="U88" i="3"/>
  <c r="U89" i="3"/>
  <c r="U90" i="3"/>
  <c r="U91" i="3"/>
  <c r="U100" i="3"/>
  <c r="U101" i="3"/>
  <c r="U102" i="3"/>
  <c r="U103" i="3"/>
  <c r="U104" i="3"/>
  <c r="U105" i="3"/>
  <c r="U106" i="3"/>
  <c r="U107" i="3"/>
  <c r="U108" i="3"/>
  <c r="U109" i="3"/>
  <c r="U110" i="3"/>
  <c r="U111" i="3"/>
  <c r="U112" i="3"/>
  <c r="U113" i="3"/>
  <c r="U114" i="3"/>
  <c r="U115" i="3"/>
  <c r="U116" i="3"/>
  <c r="U117" i="3"/>
  <c r="U118" i="3"/>
  <c r="U121" i="3"/>
  <c r="U129" i="3"/>
  <c r="U141" i="3"/>
  <c r="U143" i="3"/>
  <c r="U145" i="3"/>
  <c r="U149" i="3"/>
  <c r="W72" i="3"/>
  <c r="W22" i="3"/>
  <c r="W18" i="3"/>
  <c r="W7" i="3"/>
  <c r="W11" i="3"/>
  <c r="X48" i="3"/>
  <c r="V48" i="3"/>
  <c r="X138" i="3"/>
  <c r="W138" i="3"/>
  <c r="V138" i="3"/>
  <c r="X118" i="3"/>
  <c r="W118" i="3"/>
  <c r="V118" i="3"/>
  <c r="V70" i="3"/>
  <c r="W70" i="3"/>
  <c r="X70" i="3"/>
  <c r="V71" i="3"/>
  <c r="W71" i="3"/>
  <c r="V72" i="3"/>
  <c r="X72" i="3"/>
  <c r="V69" i="3"/>
  <c r="W69" i="3"/>
  <c r="X69" i="3"/>
  <c r="W129" i="3"/>
  <c r="X129" i="3"/>
  <c r="V141" i="3"/>
  <c r="W141" i="3"/>
  <c r="X141" i="3"/>
  <c r="V143" i="3"/>
  <c r="W143" i="3"/>
  <c r="X143" i="3"/>
  <c r="V145" i="3"/>
  <c r="W145" i="3"/>
  <c r="X145" i="3"/>
  <c r="V149" i="3"/>
  <c r="W149" i="3"/>
  <c r="X149" i="3"/>
  <c r="X121" i="3"/>
  <c r="W121" i="3"/>
  <c r="V121" i="3"/>
  <c r="X60" i="3"/>
  <c r="V60" i="3"/>
  <c r="X49" i="3"/>
  <c r="W49" i="3"/>
  <c r="V49" i="3"/>
  <c r="W115" i="3"/>
  <c r="X115" i="3"/>
  <c r="W116" i="3"/>
  <c r="X116" i="3"/>
  <c r="W117" i="3"/>
  <c r="X117" i="3"/>
  <c r="X114" i="3"/>
  <c r="W114" i="3"/>
  <c r="V117" i="3"/>
  <c r="V116" i="3"/>
  <c r="V115" i="3"/>
  <c r="V114" i="3"/>
  <c r="V82" i="3"/>
  <c r="W82" i="3"/>
  <c r="X82" i="3"/>
  <c r="V83" i="3"/>
  <c r="W83" i="3"/>
  <c r="X83" i="3"/>
  <c r="V84" i="3"/>
  <c r="W84" i="3"/>
  <c r="X84" i="3"/>
  <c r="V85" i="3"/>
  <c r="W85" i="3"/>
  <c r="V86" i="3"/>
  <c r="W86" i="3"/>
  <c r="X86" i="3"/>
  <c r="V87" i="3"/>
  <c r="W87" i="3"/>
  <c r="X87" i="3"/>
  <c r="V88" i="3"/>
  <c r="W88" i="3"/>
  <c r="X88" i="3"/>
  <c r="V89" i="3"/>
  <c r="W89" i="3"/>
  <c r="X89" i="3"/>
  <c r="V90" i="3"/>
  <c r="W90" i="3"/>
  <c r="X90" i="3"/>
  <c r="V91" i="3"/>
  <c r="W91" i="3"/>
  <c r="X91" i="3"/>
  <c r="X81" i="3"/>
  <c r="W81" i="3"/>
  <c r="V81" i="3"/>
  <c r="V97" i="3"/>
  <c r="V98" i="3"/>
  <c r="V99" i="3"/>
  <c r="W74" i="3"/>
  <c r="X74" i="3"/>
  <c r="W75" i="3"/>
  <c r="X75" i="3"/>
  <c r="W76" i="3"/>
  <c r="W77" i="3"/>
  <c r="X77" i="3"/>
  <c r="W78" i="3"/>
  <c r="X78" i="3"/>
  <c r="W79" i="3"/>
  <c r="W80" i="3"/>
  <c r="X80" i="3"/>
  <c r="X73" i="3"/>
  <c r="W73" i="3"/>
  <c r="V80" i="3"/>
  <c r="V79" i="3"/>
  <c r="V78" i="3"/>
  <c r="V77" i="3"/>
  <c r="V76" i="3"/>
  <c r="V74" i="3"/>
  <c r="V75" i="3"/>
  <c r="V73" i="3"/>
  <c r="X113" i="3"/>
  <c r="X112" i="3"/>
  <c r="X111" i="3"/>
  <c r="X110" i="3"/>
  <c r="V113" i="3"/>
  <c r="V112" i="3"/>
  <c r="V111" i="3"/>
  <c r="V110" i="3"/>
  <c r="W113" i="3"/>
  <c r="W112" i="3"/>
  <c r="W111" i="3"/>
  <c r="W110" i="3"/>
  <c r="X68" i="3"/>
  <c r="X67" i="3"/>
  <c r="X66" i="3"/>
  <c r="X65" i="3"/>
  <c r="X64" i="3"/>
  <c r="X63" i="3"/>
  <c r="X62" i="3"/>
  <c r="X61" i="3"/>
  <c r="X59" i="3"/>
  <c r="X58" i="3"/>
  <c r="X57" i="3"/>
  <c r="X56" i="3"/>
  <c r="X55" i="3"/>
  <c r="X54" i="3"/>
  <c r="W64" i="3"/>
  <c r="W65" i="3"/>
  <c r="W61" i="3"/>
  <c r="T61" i="3" s="1"/>
  <c r="X50" i="3"/>
  <c r="X52" i="3"/>
  <c r="X51" i="3"/>
  <c r="W54" i="3"/>
  <c r="W56" i="3"/>
  <c r="W57" i="3"/>
  <c r="W58" i="3"/>
  <c r="W59" i="3"/>
  <c r="W50" i="3"/>
  <c r="V51" i="3"/>
  <c r="V52" i="3"/>
  <c r="V53" i="3"/>
  <c r="V54" i="3"/>
  <c r="V55" i="3"/>
  <c r="V56" i="3"/>
  <c r="V57" i="3"/>
  <c r="V58" i="3"/>
  <c r="V59" i="3"/>
  <c r="V50" i="3"/>
  <c r="X42" i="3"/>
  <c r="X41" i="3"/>
  <c r="X39" i="3"/>
  <c r="X38" i="3"/>
  <c r="X44" i="3"/>
  <c r="X45" i="3"/>
  <c r="X46" i="3"/>
  <c r="X47" i="3"/>
  <c r="X43" i="3"/>
  <c r="W44" i="3"/>
  <c r="W46" i="3"/>
  <c r="W47" i="3"/>
  <c r="W43" i="3"/>
  <c r="V44" i="3"/>
  <c r="V45" i="3"/>
  <c r="V46" i="3"/>
  <c r="V47" i="3"/>
  <c r="V43" i="3"/>
  <c r="W42" i="3"/>
  <c r="W41" i="3"/>
  <c r="W39" i="3"/>
  <c r="W38" i="3"/>
  <c r="W2" i="3"/>
  <c r="W24" i="3"/>
  <c r="W6" i="3"/>
  <c r="W26" i="3"/>
  <c r="W37" i="3"/>
  <c r="W20" i="3"/>
  <c r="W12" i="3"/>
  <c r="W4" i="3"/>
  <c r="W3" i="3"/>
  <c r="X3" i="3"/>
  <c r="X4" i="3"/>
  <c r="W5" i="3"/>
  <c r="X5" i="3"/>
  <c r="X6" i="3"/>
  <c r="X7" i="3"/>
  <c r="W8" i="3"/>
  <c r="X8" i="3"/>
  <c r="W9" i="3"/>
  <c r="X9" i="3"/>
  <c r="W10" i="3"/>
  <c r="X10" i="3"/>
  <c r="X11" i="3"/>
  <c r="X12" i="3"/>
  <c r="W13" i="3"/>
  <c r="X13" i="3"/>
  <c r="W14" i="3"/>
  <c r="X14" i="3"/>
  <c r="W15" i="3"/>
  <c r="X15" i="3"/>
  <c r="W16" i="3"/>
  <c r="X16" i="3"/>
  <c r="W17" i="3"/>
  <c r="X17" i="3"/>
  <c r="X18" i="3"/>
  <c r="W19" i="3"/>
  <c r="X19" i="3"/>
  <c r="X20" i="3"/>
  <c r="W21" i="3"/>
  <c r="X21" i="3"/>
  <c r="X22" i="3"/>
  <c r="W23" i="3"/>
  <c r="X23" i="3"/>
  <c r="X24" i="3"/>
  <c r="W25" i="3"/>
  <c r="X25" i="3"/>
  <c r="X26" i="3"/>
  <c r="W27" i="3"/>
  <c r="X27" i="3"/>
  <c r="X28" i="3"/>
  <c r="W29" i="3"/>
  <c r="X29" i="3"/>
  <c r="W30" i="3"/>
  <c r="X30" i="3"/>
  <c r="W31" i="3"/>
  <c r="X31" i="3"/>
  <c r="X32" i="3"/>
  <c r="X33" i="3"/>
  <c r="W34" i="3"/>
  <c r="X34" i="3"/>
  <c r="X35" i="3"/>
  <c r="X37" i="3"/>
  <c r="X2" i="3"/>
  <c r="V3" i="3"/>
  <c r="V4" i="3"/>
  <c r="V5"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7" i="3"/>
  <c r="V38" i="3"/>
  <c r="V39" i="3"/>
  <c r="V41" i="3"/>
  <c r="V42" i="3"/>
  <c r="V61" i="3"/>
  <c r="V62" i="3"/>
  <c r="V63" i="3"/>
  <c r="V64" i="3"/>
  <c r="V65" i="3"/>
  <c r="V66" i="3"/>
  <c r="V67" i="3"/>
  <c r="V68" i="3"/>
  <c r="V100" i="3"/>
  <c r="V101" i="3"/>
  <c r="V102" i="3"/>
  <c r="V103" i="3"/>
  <c r="V104" i="3"/>
  <c r="V105" i="3"/>
  <c r="V106" i="3"/>
  <c r="V107" i="3"/>
  <c r="V108" i="3"/>
  <c r="V109" i="3"/>
  <c r="V120" i="3"/>
  <c r="X120" i="3"/>
  <c r="W120" i="3"/>
  <c r="W109" i="3"/>
  <c r="X109" i="3"/>
  <c r="W108" i="3"/>
  <c r="X108" i="3"/>
  <c r="W107" i="3"/>
  <c r="X107" i="3"/>
  <c r="X106" i="3"/>
  <c r="W106" i="3"/>
  <c r="W99" i="3"/>
  <c r="X99" i="3"/>
  <c r="X105" i="3"/>
  <c r="W105" i="3"/>
  <c r="X104" i="3"/>
  <c r="W104" i="3"/>
  <c r="X103" i="3"/>
  <c r="W103" i="3"/>
  <c r="X102" i="3"/>
  <c r="W102" i="3"/>
  <c r="X101" i="3"/>
  <c r="W101" i="3"/>
  <c r="W100" i="3"/>
  <c r="X100" i="3"/>
  <c r="X98" i="3"/>
  <c r="W98" i="3"/>
  <c r="W97" i="3"/>
  <c r="X97" i="3"/>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H16" i="7" l="1"/>
  <c r="G16" i="7" s="1"/>
  <c r="H15" i="7"/>
  <c r="G15" i="7" s="1"/>
  <c r="T96" i="3"/>
  <c r="T95" i="3"/>
  <c r="T94" i="3"/>
  <c r="T125" i="3"/>
  <c r="H17" i="7"/>
  <c r="G17" i="7" s="1"/>
  <c r="T40" i="3"/>
  <c r="T45" i="3"/>
  <c r="T141" i="3"/>
  <c r="T118" i="3"/>
  <c r="T114" i="3"/>
  <c r="T110" i="3"/>
  <c r="T106" i="3"/>
  <c r="T102" i="3"/>
  <c r="T78" i="3"/>
  <c r="T74" i="3"/>
  <c r="T59" i="3"/>
  <c r="T54" i="3"/>
  <c r="T46" i="3"/>
  <c r="T41" i="3"/>
  <c r="T34" i="3"/>
  <c r="T27" i="3"/>
  <c r="T23" i="3"/>
  <c r="T19" i="3"/>
  <c r="T7" i="3"/>
  <c r="T3" i="3"/>
  <c r="T32" i="3"/>
  <c r="T60" i="3"/>
  <c r="T53" i="3"/>
  <c r="T55" i="3"/>
  <c r="T36" i="3"/>
  <c r="T146" i="3"/>
  <c r="T137" i="3"/>
  <c r="T128" i="3"/>
  <c r="T148" i="3"/>
  <c r="T139" i="3"/>
  <c r="T151" i="3"/>
  <c r="T147" i="3"/>
  <c r="T109" i="3"/>
  <c r="T105" i="3"/>
  <c r="T101" i="3"/>
  <c r="T89" i="3"/>
  <c r="T85" i="3"/>
  <c r="T81" i="3"/>
  <c r="T77" i="3"/>
  <c r="T73" i="3"/>
  <c r="T58" i="3"/>
  <c r="T31" i="3"/>
  <c r="T14" i="3"/>
  <c r="T2" i="3"/>
  <c r="T97" i="3"/>
  <c r="T124" i="3"/>
  <c r="T133" i="3"/>
  <c r="T143" i="3"/>
  <c r="T86" i="3"/>
  <c r="T117" i="3"/>
  <c r="T69" i="3"/>
  <c r="T44" i="3"/>
  <c r="T135" i="3"/>
  <c r="T149" i="3"/>
  <c r="T129" i="3"/>
  <c r="T116" i="3"/>
  <c r="T112" i="3"/>
  <c r="T108" i="3"/>
  <c r="T104" i="3"/>
  <c r="T100" i="3"/>
  <c r="T88" i="3"/>
  <c r="T84" i="3"/>
  <c r="T80" i="3"/>
  <c r="T76" i="3"/>
  <c r="T72" i="3"/>
  <c r="T65" i="3"/>
  <c r="T57" i="3"/>
  <c r="T49" i="3"/>
  <c r="T43" i="3"/>
  <c r="T38" i="3"/>
  <c r="T30" i="3"/>
  <c r="T25" i="3"/>
  <c r="T21" i="3"/>
  <c r="T17" i="3"/>
  <c r="T13" i="3"/>
  <c r="T9" i="3"/>
  <c r="T5" i="3"/>
  <c r="T93" i="3"/>
  <c r="T120" i="3"/>
  <c r="T92" i="3"/>
  <c r="T138" i="3"/>
  <c r="T140" i="3"/>
  <c r="T99" i="3"/>
  <c r="T130" i="3"/>
  <c r="T98" i="3"/>
  <c r="T90" i="3"/>
  <c r="T82" i="3"/>
  <c r="T70" i="3"/>
  <c r="T15" i="3"/>
  <c r="T113" i="3"/>
  <c r="T50" i="3"/>
  <c r="T39" i="3"/>
  <c r="T26" i="3"/>
  <c r="T10" i="3"/>
  <c r="T6" i="3"/>
  <c r="T145" i="3"/>
  <c r="T121" i="3"/>
  <c r="T115" i="3"/>
  <c r="T111" i="3"/>
  <c r="T107" i="3"/>
  <c r="T103" i="3"/>
  <c r="T91" i="3"/>
  <c r="T87" i="3"/>
  <c r="T83" i="3"/>
  <c r="T79" i="3"/>
  <c r="T75" i="3"/>
  <c r="T71" i="3"/>
  <c r="T64" i="3"/>
  <c r="T56" i="3"/>
  <c r="T47" i="3"/>
  <c r="T42" i="3"/>
  <c r="T37" i="3"/>
  <c r="T29" i="3"/>
  <c r="T24" i="3"/>
  <c r="T20" i="3"/>
  <c r="T16" i="3"/>
  <c r="T12" i="3"/>
  <c r="T8" i="3"/>
  <c r="T4" i="3"/>
  <c r="T119" i="3"/>
  <c r="T52" i="3"/>
  <c r="T126" i="3"/>
  <c r="T150" i="3"/>
  <c r="T132" i="3"/>
  <c r="T144" i="3"/>
  <c r="T22" i="3"/>
  <c r="T18" i="3"/>
  <c r="T11" i="3"/>
  <c r="T28" i="3"/>
  <c r="T33" i="3"/>
  <c r="T51" i="3"/>
  <c r="T35" i="3"/>
  <c r="U48" i="3"/>
  <c r="W48" i="3"/>
  <c r="G10" i="7" l="1"/>
  <c r="T48" i="3"/>
  <c r="B2" i="6" l="1"/>
  <c r="B3" i="6"/>
  <c r="B4" i="6" l="1"/>
</calcChain>
</file>

<file path=xl/comments1.xml><?xml version="1.0" encoding="utf-8"?>
<comments xmlns="http://schemas.openxmlformats.org/spreadsheetml/2006/main">
  <authors>
    <author>Sara Paola Rivera Moreno</author>
  </authors>
  <commentList>
    <comment ref="O2" authorId="0" shapeId="0">
      <text>
        <r>
          <rPr>
            <b/>
            <sz val="9"/>
            <color indexed="81"/>
            <rFont val="Tahoma"/>
            <family val="2"/>
          </rPr>
          <t>OAP:</t>
        </r>
        <r>
          <rPr>
            <sz val="9"/>
            <color indexed="81"/>
            <rFont val="Tahoma"/>
            <family val="2"/>
          </rPr>
          <t xml:space="preserve">
1. 158.568.150
2.168.168.150</t>
        </r>
      </text>
    </comment>
    <comment ref="O12" authorId="0" shapeId="0">
      <text>
        <r>
          <rPr>
            <sz val="9"/>
            <color indexed="81"/>
            <rFont val="Tahoma"/>
            <family val="2"/>
          </rPr>
          <t>OAP:
1. 58.612.080
2. 38.800.000</t>
        </r>
      </text>
    </comment>
    <comment ref="O24" authorId="0" shapeId="0">
      <text>
        <r>
          <rPr>
            <b/>
            <sz val="9"/>
            <color indexed="81"/>
            <rFont val="Tahoma"/>
            <family val="2"/>
          </rPr>
          <t>OAP:</t>
        </r>
        <r>
          <rPr>
            <sz val="9"/>
            <color indexed="81"/>
            <rFont val="Tahoma"/>
            <family val="2"/>
          </rPr>
          <t xml:space="preserve">
1. 13.298465
2. 23.510.545</t>
        </r>
      </text>
    </comment>
    <comment ref="O32" authorId="0" shapeId="0">
      <text>
        <r>
          <rPr>
            <b/>
            <sz val="9"/>
            <color indexed="81"/>
            <rFont val="Tahoma"/>
            <family val="2"/>
          </rPr>
          <t>OAP:</t>
        </r>
        <r>
          <rPr>
            <sz val="9"/>
            <color indexed="81"/>
            <rFont val="Tahoma"/>
            <family val="2"/>
          </rPr>
          <t xml:space="preserve">
1. 13.068.328
2. 11.168.326</t>
        </r>
      </text>
    </comment>
    <comment ref="O34" authorId="0" shapeId="0">
      <text>
        <r>
          <rPr>
            <b/>
            <sz val="9"/>
            <color indexed="81"/>
            <rFont val="Tahoma"/>
            <family val="2"/>
          </rPr>
          <t>OAP:</t>
        </r>
        <r>
          <rPr>
            <sz val="9"/>
            <color indexed="81"/>
            <rFont val="Tahoma"/>
            <family val="2"/>
          </rPr>
          <t xml:space="preserve">
1. 22.594.256
2.  24.494.256</t>
        </r>
      </text>
    </comment>
    <comment ref="O43" authorId="0" shapeId="0">
      <text>
        <r>
          <rPr>
            <b/>
            <sz val="9"/>
            <color indexed="81"/>
            <rFont val="Tahoma"/>
            <family val="2"/>
          </rPr>
          <t>OAP:</t>
        </r>
        <r>
          <rPr>
            <sz val="9"/>
            <color indexed="81"/>
            <rFont val="Tahoma"/>
            <family val="2"/>
          </rPr>
          <t xml:space="preserve">
1. 149.400.000
2. 214.400.000</t>
        </r>
      </text>
    </comment>
    <comment ref="O46" authorId="0" shapeId="0">
      <text>
        <r>
          <rPr>
            <b/>
            <sz val="9"/>
            <color indexed="81"/>
            <rFont val="Tahoma"/>
            <family val="2"/>
          </rPr>
          <t>OAP:</t>
        </r>
        <r>
          <rPr>
            <sz val="9"/>
            <color indexed="81"/>
            <rFont val="Tahoma"/>
            <family val="2"/>
          </rPr>
          <t xml:space="preserve">
1. 730.384.614
2. 665.384.614</t>
        </r>
      </text>
    </comment>
    <comment ref="O93" authorId="0" shapeId="0">
      <text>
        <r>
          <rPr>
            <b/>
            <sz val="9"/>
            <color indexed="81"/>
            <rFont val="Tahoma"/>
            <family val="2"/>
          </rPr>
          <t>OAP:</t>
        </r>
        <r>
          <rPr>
            <sz val="9"/>
            <color indexed="81"/>
            <rFont val="Tahoma"/>
            <family val="2"/>
          </rPr>
          <t xml:space="preserve">
1. 158.615.000
2. 151.262.441</t>
        </r>
      </text>
    </comment>
    <comment ref="O95" authorId="0" shapeId="0">
      <text>
        <r>
          <rPr>
            <b/>
            <sz val="9"/>
            <color indexed="81"/>
            <rFont val="Tahoma"/>
            <family val="2"/>
          </rPr>
          <t>OAP:</t>
        </r>
        <r>
          <rPr>
            <sz val="9"/>
            <color indexed="81"/>
            <rFont val="Tahoma"/>
            <family val="2"/>
          </rPr>
          <t xml:space="preserve">
1. 161.483.828
2.  168.836.387</t>
        </r>
      </text>
    </comment>
  </commentList>
</comments>
</file>

<file path=xl/sharedStrings.xml><?xml version="1.0" encoding="utf-8"?>
<sst xmlns="http://schemas.openxmlformats.org/spreadsheetml/2006/main" count="1981" uniqueCount="367">
  <si>
    <t>#</t>
  </si>
  <si>
    <t>Proceso Responsable</t>
  </si>
  <si>
    <t>ODS</t>
  </si>
  <si>
    <t>Dimensiones del Modelo Integrado de Planeación y Gestión</t>
  </si>
  <si>
    <t>Proyecto</t>
  </si>
  <si>
    <t>Objetivo Institucional</t>
  </si>
  <si>
    <t>Objetivo Especifico</t>
  </si>
  <si>
    <t>Producto</t>
  </si>
  <si>
    <t>Sub Grupo de trabajo</t>
  </si>
  <si>
    <t>Meta</t>
  </si>
  <si>
    <t>Cuatrienio</t>
  </si>
  <si>
    <t>2019</t>
  </si>
  <si>
    <t xml:space="preserve"> Indicador</t>
  </si>
  <si>
    <t>Presupuesto 
$</t>
  </si>
  <si>
    <t>Fecha Inicio (día-mes-año)</t>
  </si>
  <si>
    <t>Fecha Fin 
(día-mes-año)</t>
  </si>
  <si>
    <t>Actividades</t>
  </si>
  <si>
    <t>%Avance</t>
  </si>
  <si>
    <t xml:space="preserve">Acumulado de la gestión en el año (Indicador) </t>
  </si>
  <si>
    <t>Seguimiento Enero</t>
  </si>
  <si>
    <t>Observación Enero</t>
  </si>
  <si>
    <t>Seguimiento Febrero</t>
  </si>
  <si>
    <t>Observación Febrero</t>
  </si>
  <si>
    <t>Asistencia Técnica</t>
  </si>
  <si>
    <t>Objetivo 4: Garantizar una educación inclusiva, equitativa y de calidad y promover oportunidades de aprendizaje durante toda la vida para todos</t>
  </si>
  <si>
    <t>n/a</t>
  </si>
  <si>
    <t>Mejoramiento de las condiciones para la garantía de los derechos de las Personas con discapacidad visual en el país.</t>
  </si>
  <si>
    <t>Fortalecer las condiciones de actores públicos y privados para la inclusión de las personas con discapacidad visual</t>
  </si>
  <si>
    <t>Fortalecer las entidades publicas y privadas para la atención de personas con discapacidad visual</t>
  </si>
  <si>
    <t>Servicio de asistencia técnica en educación con enfoque incluyente y de calidad</t>
  </si>
  <si>
    <t>Asistencia técnica</t>
  </si>
  <si>
    <t>Brindar asistencia técnica en educación a las entidades territoriales certificadas para  el mejoramiento de los procesos de atención de las personas con discapacidad visual</t>
  </si>
  <si>
    <t xml:space="preserve">Número de entidades territoriales asistidas </t>
  </si>
  <si>
    <t>Enero 2019</t>
  </si>
  <si>
    <t>Diciembre 2019</t>
  </si>
  <si>
    <t>Gestionar con el Ministerio de Educación Nacional</t>
  </si>
  <si>
    <t>Revisar el plan de implementación  progresivo PIP</t>
  </si>
  <si>
    <t xml:space="preserve"> Gestionar en territorio con secretaria de educación, ICBF y entidades de educación superior. </t>
  </si>
  <si>
    <t xml:space="preserve">Construir el plan de acción territorial en la secretaria de educación, ICBF y entidades de educación superior. </t>
  </si>
  <si>
    <t xml:space="preserve">Ejecutar el plan en el territorio en secretaria de educación, ICBF y entidades de educación superior. </t>
  </si>
  <si>
    <t>Realizar acompañamiento a las entidades asesoradas</t>
  </si>
  <si>
    <t>Elaborar documentos 2 (Alfabetización y familia)</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</si>
  <si>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</si>
  <si>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</si>
  <si>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Dotar instituciones que atiendan personas con discapacidad visual con libros y textos en braille y material en relieve y macrotipo</t>
  </si>
  <si>
    <t>Número de instituciones dotadas</t>
  </si>
  <si>
    <t>Seleccionar las instituciones a dotar con libros y textos en braille y material en relieve y macrotipo</t>
  </si>
  <si>
    <t>Realizar la dotación de las instituciones  que atiendan personas con discapacidad visual con libros y textos en braille y material en relieve y macrotipo</t>
  </si>
  <si>
    <t>Realizar seguimiento los libros y textos en braille y material en relieve y macrotipo entregado en las instituciones</t>
  </si>
  <si>
    <t>Brindar asesoría a entidades publicas y privadas que generen condiciones de accesibilidad al espacio físico, a la información y al uso de tecnología especializada para las personas con discapacidad visual</t>
  </si>
  <si>
    <t xml:space="preserve">Número de asesorías </t>
  </si>
  <si>
    <t>Revisar y actualizar la accesibilidad de la pagina web</t>
  </si>
  <si>
    <t xml:space="preserve">Gestionar el cumplimiento de las normas técnicas de accesibilidad al espacio físico con las instancias pertinentes (Educación y 6047) </t>
  </si>
  <si>
    <t>Incidir en el plan nacional de accesibilidad y en el índice de accesibilidad</t>
  </si>
  <si>
    <t>Junio 2019</t>
  </si>
  <si>
    <t xml:space="preserve"> Desarrollar el encuentro en accesibilidad web (Elaboración y gestión de la propuesta en accesibilidad web )</t>
  </si>
  <si>
    <t>Planear y organizar la asesoría dependiendo el contexto de la entidad</t>
  </si>
  <si>
    <t>Realizar la asesoría a entidades publicas y privadas que generen condiciones de accesibilidad al espacio físico, a la información y al uso de tecnología especializada para las personas con discapacidad visual</t>
  </si>
  <si>
    <t xml:space="preserve">Realizar  acompañamiento a las entidades asesoradas </t>
  </si>
  <si>
    <t xml:space="preserve">Elaborar e Implementar cursos virtuales en el manejo de tecnología dirigido a agentes educativos </t>
  </si>
  <si>
    <t>Mejorar las competencias por parte de las personas con discapacidad visual y sus colectivos para exigir la garantía de sus derechos</t>
  </si>
  <si>
    <t>Servicio de promoción y divulgación de los derechos de las personas con discapacidad</t>
  </si>
  <si>
    <t>Desarrollar ejercicios de investigación para mejorar las condiciones de inclusión de las personas con discapacidad visual</t>
  </si>
  <si>
    <t>Número de investigaciones  desarrolladas</t>
  </si>
  <si>
    <t xml:space="preserve">Actualizar el documento de lineamientos de investigación del INCI </t>
  </si>
  <si>
    <t>Marzo 2019</t>
  </si>
  <si>
    <t xml:space="preserve">Establecer alianzas con entidades académicas y otras instituciones para el desarrollo de los ejercicios de investigación  </t>
  </si>
  <si>
    <t>Mayo 2019</t>
  </si>
  <si>
    <t>Desarrollar el ejercicio de investigación</t>
  </si>
  <si>
    <t>Noviembre 2019</t>
  </si>
  <si>
    <t>Socializar la investigación</t>
  </si>
  <si>
    <t>Asesorar a las instancias competentes para promover la empleabilidad de las personas con discapacidad visual</t>
  </si>
  <si>
    <t>Número de entidades asesoradas</t>
  </si>
  <si>
    <t>Gestionar con el Ministerio de Trabajo, el Departamento Administrativo de la Función Pública y otras entidades, la implementación y el seguimiento del Decreto 2011.</t>
  </si>
  <si>
    <t>Gestionar con el SENA la promoción de la política de inclusión para  el acceso, permanencia y promoción de la  población con discapacidad visual.</t>
  </si>
  <si>
    <t xml:space="preserve">Gestionar con el SENA la incorporación en los cursos de formación a instructores la temática de discapacidad visual   (Interacción, estrategias y tecnología) </t>
  </si>
  <si>
    <t>Incidir en el Fondo Emprender del SENA para la consecución de recursos que   favorezcan la puesta en marcha  de  proyectos de emprendimiento para personas con discapacidad visual.</t>
  </si>
  <si>
    <t>Realizar asesoría y acompañamiento a entidades de formación para el trabajo y el desarrollo humano</t>
  </si>
  <si>
    <t>Realizar asesoría a empresarios para la adaptación de los puestos de trabajo para personas con discapacidad visual</t>
  </si>
  <si>
    <t>Elaborar documentos técnicos (Análisis y adaptación de puestos de trabajo para personas con discapacidad visual)</t>
  </si>
  <si>
    <t>Acompañar los procesos de certificación por competencias laborales de las  personas con discapacidad visual (Música y deporte)</t>
  </si>
  <si>
    <t>Gestionar documentos de propuestas normativas para hacer efectivos los derechos de las personas con discapacidad visual</t>
  </si>
  <si>
    <t>Número de propuesta gestionada</t>
  </si>
  <si>
    <t>Gestionar con las entidades territoriales certificadas en educación la incorporación del tema de discapacidad en los planes de desarrollo</t>
  </si>
  <si>
    <t>Febrero 2019</t>
  </si>
  <si>
    <t>Elaborar y gestionar propuestas en beneficio de la inclusión social de personas con discapacidad visual.</t>
  </si>
  <si>
    <t xml:space="preserve">Promover y asesorar a organizaciones sociales, familia y  otros colectivos de personas con discapacidad visual, para  la participación y el ejercicio de sus derechos </t>
  </si>
  <si>
    <t>Número de asesorías realizadas</t>
  </si>
  <si>
    <t>Gestionar con el Ministerio del Interior y otras entidades el proceso de fortalecimiento organizacional de personas con discapacidad visual.</t>
  </si>
  <si>
    <r>
      <rPr>
        <sz val="12"/>
        <color rgb="FFFF0000"/>
        <rFont val="Arial"/>
        <family val="2"/>
      </rPr>
      <t>*Gestión de eventos</t>
    </r>
    <r>
      <rPr>
        <sz val="12"/>
        <rFont val="Arial"/>
        <family val="2"/>
      </rPr>
      <t xml:space="preserve"> Asesorar virtual y/o presencialmente a organizaciones sociales, familia y  otros colectivos de personas con discapacidad visual</t>
    </r>
  </si>
  <si>
    <t>Asesorar presencialmente a organizaciones de personas con discapacidad visual</t>
  </si>
  <si>
    <t xml:space="preserve">Desarrollar propuestas que fortalezcan el ejercicio de los derechos de las personas con discapacidad (Guías 4-1) </t>
  </si>
  <si>
    <t>Comunicaciones</t>
  </si>
  <si>
    <t>Desarrollar campañas de comunicación relacionadas con la temática de discapacidad visual y el quehacer institucional</t>
  </si>
  <si>
    <t>Número de campañas de comunicación realizadas</t>
  </si>
  <si>
    <t>Elaborar la estrategia de comunicaciones que detalle el cronograma de temas ; boletines semanales, revista impulso y aplicaciones móviles</t>
  </si>
  <si>
    <t xml:space="preserve">Desarrollar los contenidos de comunicación interna </t>
  </si>
  <si>
    <t>Desarrollar los contenidos de comunicación externa</t>
  </si>
  <si>
    <t xml:space="preserve">Elaborar un Informe trimestral de seguimiento </t>
  </si>
  <si>
    <t xml:space="preserve">Socialización  (Eventos)  </t>
  </si>
  <si>
    <t>Producción y Mercadeo Social</t>
  </si>
  <si>
    <t>Producción y mercadeo</t>
  </si>
  <si>
    <t xml:space="preserve">Disponer de material, productos y ayudas para la adquisición por parte de las  personas con discapacidad visual </t>
  </si>
  <si>
    <t xml:space="preserve">Cantidad de personas que adquirieron el material y productos local y nacional </t>
  </si>
  <si>
    <t>Determinar las necesidades de la población con discapacidad visual  para la adquisición de elementos de la Tienda INCI</t>
  </si>
  <si>
    <t>Adelantar  el proceso de contratación</t>
  </si>
  <si>
    <t>Realizar el proceso de ventas y elaborar el informe mensual de personas atendidas</t>
  </si>
  <si>
    <t xml:space="preserve">Transcribir e imprimir libros, textos y material para las personas con discapacidad visual </t>
  </si>
  <si>
    <t xml:space="preserve">Número de piezas impresas (libros, textos, material) </t>
  </si>
  <si>
    <t>Gestionar la adquisición de títulos de lectura para la producción en la imprenta y la dotación de las instituciones que prestan servicios para personas con discapacidad visual</t>
  </si>
  <si>
    <t>Elaborar la programación anual de producción y el plan de mercadeo</t>
  </si>
  <si>
    <t>Realizar impreción de piezas</t>
  </si>
  <si>
    <t>Realizar seguimiento de la programación de producción y el plan de mercadeo</t>
  </si>
  <si>
    <t>Centro Cultural</t>
  </si>
  <si>
    <t>Centro cultural</t>
  </si>
  <si>
    <t>Desarrollar talleres especializados en temas relacionados con la discapacidad visual</t>
  </si>
  <si>
    <t>Número de talleres desarrollados</t>
  </si>
  <si>
    <t xml:space="preserve">Consolidar el cronograma de talleres de fomento a la lectura, acceso a la cultura, interraccion con personas con discapacidad visual, braille y multisensoriales </t>
  </si>
  <si>
    <t>Consolidar colecciones multisensoriales para potenciar el conocimiento de las personas con discapacidad visual (16-4)</t>
  </si>
  <si>
    <t>Incorporar archivos sonoros para el acceso a la información de las personas con discapacidad visual (200-50)</t>
  </si>
  <si>
    <t xml:space="preserve">Implementar y hacer seguimiento el cronograma de talleres de fomento a la lectura, acceso a la cultura, interraccion con personas con discapacidad visual, braille y multisensoriales </t>
  </si>
  <si>
    <t>Producir y publicar en formatos accesibles documentos para personas con discapacidad visual</t>
  </si>
  <si>
    <t>Número de documentos accesibles</t>
  </si>
  <si>
    <t>Consolidar el cronograma producción de objetos digitales</t>
  </si>
  <si>
    <t>Cataogar y/o estructurar libros de la biblioteca virtual</t>
  </si>
  <si>
    <t>Elaborar el informe mensual de descargas de documentos digitales accesibles por parte de las personas con discapacidad visual</t>
  </si>
  <si>
    <t>Realizar exposiciones para personas con discapacidad visual y público en general en la sala multisensorial</t>
  </si>
  <si>
    <t>Número de exposiciones realizadas</t>
  </si>
  <si>
    <t>Organizar la exposición permanente para personas con discapacidad visual</t>
  </si>
  <si>
    <t>Organizar las exposiciones temporales para personas con discapacidad visual</t>
  </si>
  <si>
    <t>Realizar exposiciones permanetes y temporales para personas con discapacidad visual</t>
  </si>
  <si>
    <t xml:space="preserve">Emisora INCI Radio </t>
  </si>
  <si>
    <t>Producir y adaptar material audiovisual para promover la inclusión de las personas con discapacidad visual</t>
  </si>
  <si>
    <t>Número de piezas audiovisual</t>
  </si>
  <si>
    <t>Elaborar el plan de trabajo de contenido audiovisuales</t>
  </si>
  <si>
    <t>Realizar seguimiento del plan de trabajo de contenidos audiovisuales</t>
  </si>
  <si>
    <t>Producir y emitir contenidos radiales para promover la inclusión de las personas con discapacidad visual</t>
  </si>
  <si>
    <t>Número de programas radiales</t>
  </si>
  <si>
    <t>Definir la estructura de los programas</t>
  </si>
  <si>
    <t>Definir la Parrilla de programación de INCI Radio</t>
  </si>
  <si>
    <t>Realizar la grabación y emisión de los programas</t>
  </si>
  <si>
    <t xml:space="preserve">Realizar el seguimiento de los contenidos radiales </t>
  </si>
  <si>
    <t>Agosto 2019</t>
  </si>
  <si>
    <t>Gestionar la concesión de la emisora INCI radio en FM</t>
  </si>
  <si>
    <t>Administración Documental</t>
  </si>
  <si>
    <t>Objetivo 16: Promover sociedades, justas, pacíficas e inclusivas</t>
  </si>
  <si>
    <t>Información y Comunicación</t>
  </si>
  <si>
    <t>Fortalecimiento de procesos y recursos del INCI para contribuir con el mejoramiento de servicios a las personas con discapacidad visual nacional</t>
  </si>
  <si>
    <t>Fortalecer la capacidad institucional para apoyar la gestión de los procesos misionales y el cumplimiento de los objetivos del INCI</t>
  </si>
  <si>
    <t>Mejorar gestión de los procesos de apoyo</t>
  </si>
  <si>
    <t>Servicio de gestión documental</t>
  </si>
  <si>
    <t>Gestión Documental</t>
  </si>
  <si>
    <t>Actualizar y ejecutar el programa de gestión documental</t>
  </si>
  <si>
    <t xml:space="preserve">Plan Institucional de Archivos ejecutado </t>
  </si>
  <si>
    <t>Actualizar el Plan Institucional de Archivos</t>
  </si>
  <si>
    <t>Ejecutar y hacer seguimiento al  Plan Institucional de Archivos</t>
  </si>
  <si>
    <t>Definir el Sistema Integrado de Conservación (SIG)</t>
  </si>
  <si>
    <t>Implementar los instrumentos archivísticos en la entidad</t>
  </si>
  <si>
    <t>Transferencias realizadas</t>
  </si>
  <si>
    <t xml:space="preserve">Transferencias de documentos de los archivos de gestión al archivo central </t>
  </si>
  <si>
    <t>Gestión Humana</t>
  </si>
  <si>
    <t>Talento humano</t>
  </si>
  <si>
    <t>Fortalecer las competencias, conocimientos y habilidades de los servidores públicos</t>
  </si>
  <si>
    <t>Servicio de Educación Informal para la Gestión Administrativa</t>
  </si>
  <si>
    <t>Gestión humana</t>
  </si>
  <si>
    <t>Ejecutar el Programa de Bienestar para contribuir al mejoramiento de la Calidad de Vida de los servidores de la entidad</t>
  </si>
  <si>
    <t>Programa de bienestar implementado</t>
  </si>
  <si>
    <t>Formular el Plan Incentivos Institucionales</t>
  </si>
  <si>
    <t>Implementar y hacer seguimiento al Plan Incentivos Institucionales</t>
  </si>
  <si>
    <t>Fortalecer las capacidades, conocimientos y habilidades de los servidores en el puesto de trabajo, a través de la implementación del Plan Institucional de Capacitación</t>
  </si>
  <si>
    <t>Plan Institucional de capacitación ejecutado</t>
  </si>
  <si>
    <t>Formular el Plan Institucional de Capacitación</t>
  </si>
  <si>
    <t>Implementar y hacer seguimiento al Plan Institucional de Capacitación</t>
  </si>
  <si>
    <t>Septiembre 2019</t>
  </si>
  <si>
    <t>Desarrollar el programa de bilingüismo en la entidad</t>
  </si>
  <si>
    <t>Servicio de Implementación Sistemas de Gestión</t>
  </si>
  <si>
    <t>Implementar el Sistema de Gestión y Seguridad en el Trabajo</t>
  </si>
  <si>
    <t xml:space="preserve"> Sistema de Gestión y Seguridad en el Trabajo implementado</t>
  </si>
  <si>
    <t>Formular el Plan de Trabajo Anual en Seguridad y Salud en el Trabajo</t>
  </si>
  <si>
    <t>Implementar y hacer seguimiento al Plan de Trabajo Anual en Seguridad y Salud en el Trabajo</t>
  </si>
  <si>
    <t>Desarrollar el programa de horarios flexibles en la entidad.</t>
  </si>
  <si>
    <t xml:space="preserve">Gestión Contractual </t>
  </si>
  <si>
    <t>Gestión con Valores para Resultados</t>
  </si>
  <si>
    <t xml:space="preserve">Implementar el Modelo Integrado de Planeación y Gestión </t>
  </si>
  <si>
    <t xml:space="preserve">Implementar el IMPG 
Politica MIPG  ¨defensa juridaca¨ implimentada del MIPG </t>
  </si>
  <si>
    <t>Elaborar la resolución de costos de reproducción de la información</t>
  </si>
  <si>
    <t>Elaborar resolución de tabla de perfiles para prestación de servicios de apoyo a la gestión</t>
  </si>
  <si>
    <t>Promover la gestión de los comodatos a través de los supervisores</t>
  </si>
  <si>
    <t>Mantener y actualizar la base legal y digital del INCI en la pagina web</t>
  </si>
  <si>
    <t>Actualizar el reglamento del comité conciliación</t>
  </si>
  <si>
    <t>Formular la política de prevención del daño antijurídico para el 2020</t>
  </si>
  <si>
    <t xml:space="preserve">Formular y enviar el Plan de acción del comité de conciliación de la siguiente vigencia fiscal </t>
  </si>
  <si>
    <t>Actualizar los documentos asociados al proceso (Crear procedimiento de supervisión de contratos)</t>
  </si>
  <si>
    <t>Reportar información a , SIRECI, Ministerio del Interior FONSECON</t>
  </si>
  <si>
    <t>Reportar al subcomité de defensa sectorial del ministerio educación</t>
  </si>
  <si>
    <t>Administrativa</t>
  </si>
  <si>
    <t>Sedes adecuadas</t>
  </si>
  <si>
    <t>Mejorar los espacios físicos y accesibilidad de la entidad Fase 1</t>
  </si>
  <si>
    <t>Obra realizada</t>
  </si>
  <si>
    <t>Contratar la prestacion de servicios para la adecuacion infraestructura fisica en el edificio principal</t>
  </si>
  <si>
    <t xml:space="preserve">Informática y Tecnología </t>
  </si>
  <si>
    <t>Servicios de información actualizados</t>
  </si>
  <si>
    <t xml:space="preserve">Informática y tecnología </t>
  </si>
  <si>
    <t>Actualizar la plataforma tecnológica de la entidad</t>
  </si>
  <si>
    <t>Politica del MIPG ¨gobierno digital¨ implimentada</t>
  </si>
  <si>
    <t>Formular planes de informatica y tecnologia</t>
  </si>
  <si>
    <t>Ejecutar y hacer seguimiento al Plan de informatica y tecnologia</t>
  </si>
  <si>
    <t>Mejorar la seguridad de la información</t>
  </si>
  <si>
    <t>Politica del MIPG ¨seguridad digital¨ implimentada</t>
  </si>
  <si>
    <t>Direccionamiento Estratégico</t>
  </si>
  <si>
    <t>Direccionamiento Estratégica</t>
  </si>
  <si>
    <t>Oficina Asesora de Planeación</t>
  </si>
  <si>
    <t>Modelo integrado de planeación y gestión implementado</t>
  </si>
  <si>
    <t>Formular y monitorear El Plan Estrategico</t>
  </si>
  <si>
    <t xml:space="preserve">Consolidar la formulación y monitoreo de  Plan de acción </t>
  </si>
  <si>
    <t>Evaluación de Resultados</t>
  </si>
  <si>
    <t>Consolidar, actualizar y realizar seguimiento del plan de adquisiciones</t>
  </si>
  <si>
    <t>Transparencia, acceso a la información pública y lucha contra la corrupción</t>
  </si>
  <si>
    <t>Consolidar y monitorear los riesgos institucionales</t>
  </si>
  <si>
    <t>Consolidación y monitoreo del plan anticorrupción (con los siete componentes)</t>
  </si>
  <si>
    <t xml:space="preserve">Liderar la actualización del registro de activos </t>
  </si>
  <si>
    <t>Realizar seguimiento del Plan Acción Sectorial</t>
  </si>
  <si>
    <t>Administrar los documentos del SIG</t>
  </si>
  <si>
    <t>Monitorear la implementación del MIPG (consolidación de los autodiagnósticos)</t>
  </si>
  <si>
    <t>Actualizar y realizar reportes de seguimiento de los proyectos de inversión</t>
  </si>
  <si>
    <t>Realizar informe de ejecución cualitativa presupuestal</t>
  </si>
  <si>
    <t>Consolidar el informe de gestión de 2019</t>
  </si>
  <si>
    <t xml:space="preserve">Abril 2019 </t>
  </si>
  <si>
    <t>Liderar el reporte a FURAG</t>
  </si>
  <si>
    <t>Plan Anual de Vacantes</t>
  </si>
  <si>
    <t>Plan Anual de Vacantes ejecutado</t>
  </si>
  <si>
    <t>Formular el Plan Anual de Vacantes</t>
  </si>
  <si>
    <t>Implementar y hacer seguimiento al Plan Anual de Vacantes</t>
  </si>
  <si>
    <t xml:space="preserve"> Plan de Previsión de Recursos Humanos ejecutado</t>
  </si>
  <si>
    <t>Formular el  Plan de Previsión de Recursos Humanos</t>
  </si>
  <si>
    <t>Implementar y hacer seguimiento al Plan de Previsión de Recursos Humanos</t>
  </si>
  <si>
    <t>Gestión Contractual</t>
  </si>
  <si>
    <t>Gestión de acciones ejecutadas para el proceso contractual</t>
  </si>
  <si>
    <t>Realizar segumientos mensuales al Plan Anual de Adquisiciones</t>
  </si>
  <si>
    <t xml:space="preserve">Atender el 100% de las solicitudes de contratación </t>
  </si>
  <si>
    <t xml:space="preserve">Revisar la totalidad de las actas de liquidación que se alleguen a la OAJ y publicarlas en la plataforma transaccional del SECOP II.  </t>
  </si>
  <si>
    <t>Atender el 100% de las solicitudes de certificaciones de contratos que se alleguen a la OAJ.</t>
  </si>
  <si>
    <t>Política de Fortalecimiento Institucional y Simplificación de Procesos</t>
  </si>
  <si>
    <t>Actualizar documentación del proceso de Administración Documental</t>
  </si>
  <si>
    <t>Actualizar documentación del proceso de Comunicaciones</t>
  </si>
  <si>
    <t>Actualizar documentación del proceso de Direccionamienti Estrategico</t>
  </si>
  <si>
    <t>Actualizar documentación del proceso de Asistencia Tecnica</t>
  </si>
  <si>
    <t xml:space="preserve">Actualizar documentación del proceso de Emisora INCI Radio </t>
  </si>
  <si>
    <t>Producción y mercadeo Social</t>
  </si>
  <si>
    <t>Actualizar documentación del proceso de Producción y mercadeo Social</t>
  </si>
  <si>
    <t>Actualizar documentación del proceso de Centro Cultural</t>
  </si>
  <si>
    <t xml:space="preserve">Actualizar documentación del proceso de Informática y tecnología </t>
  </si>
  <si>
    <t>Evaluación y Mejoramiento Institucional</t>
  </si>
  <si>
    <t xml:space="preserve">Control Interno </t>
  </si>
  <si>
    <t>Actualizar documentación del proceso de Evaluación y mejoramiento institucional</t>
  </si>
  <si>
    <t>Servicio al Ciudadano</t>
  </si>
  <si>
    <t>Actualizar documentación del proceso de Servicio al ciudadano</t>
  </si>
  <si>
    <t>Gestión Jurídica</t>
  </si>
  <si>
    <t>Gestión Juridica</t>
  </si>
  <si>
    <t>Actualizar documentación del proceso de Gestión Juridica</t>
  </si>
  <si>
    <t>Actualizar documentación del proceso de Gestión  Contractual</t>
  </si>
  <si>
    <t>Actualizar documentación del proceso Administrativa</t>
  </si>
  <si>
    <t>Actualizar documentación del proceso Gestión humana</t>
  </si>
  <si>
    <t>Financiera</t>
  </si>
  <si>
    <t>Actualizar documentación del proceso Financiera</t>
  </si>
  <si>
    <t xml:space="preserve">Plan de Austeridad </t>
  </si>
  <si>
    <t>Plan de Austeridad ejecutado</t>
  </si>
  <si>
    <t xml:space="preserve">Formular el Plan de Austeridad </t>
  </si>
  <si>
    <t xml:space="preserve">Implementar y hacer seguimiento al Plan de Austeridad </t>
  </si>
  <si>
    <t xml:space="preserve">Plan Anual de Inventarios </t>
  </si>
  <si>
    <t>Plan Anual de Inventarios ejecutado</t>
  </si>
  <si>
    <t>Formular el Plan Anual de Inventarios</t>
  </si>
  <si>
    <t>Implementar y hacer seguimiento el Plan Anual de Inventarios</t>
  </si>
  <si>
    <t>Seguimiento a la Ejecución presupuestal (trimetral</t>
  </si>
  <si>
    <t>Informe de seguimiento a la Ejecución presupuestal (trimetral</t>
  </si>
  <si>
    <t>Seguimiento a la Ejecución presupuestal (trimetral)</t>
  </si>
  <si>
    <t>Control Interno</t>
  </si>
  <si>
    <t>Política de Control Interno</t>
  </si>
  <si>
    <t>Seguimiento a la ejecución de las acciones contempladas en el Plan Unico de Mejoramiento Institucional del proceso de Administración Documental</t>
  </si>
  <si>
    <t>Seguimiento a la ejecución de las acciones contempladas en el Plan Unico de Mejoramiento Institucional del proceso de Comunicaciones</t>
  </si>
  <si>
    <t>Seguimiento a la ejecución de las acciones contempladas en el Plan Unico de Mejoramiento Institucional del proceso de Direccionamienti Estrategico</t>
  </si>
  <si>
    <t>Seguimiento a la ejecución de las acciones contempladas en el Plan Unico de Mejoramiento Institucional del proceso de Asistencia Tecnica</t>
  </si>
  <si>
    <t xml:space="preserve">Seguimiento a la ejecución de las acciones contempladas en el Plan Unico de Mejoramiento Institucional del proceso de Emisora INCI Radio </t>
  </si>
  <si>
    <t>Seguimiento a la ejecución de las acciones contempladas en el Plan Unico de Mejoramiento Institucional del proceso de Producción y mercadeo Social</t>
  </si>
  <si>
    <t>Seguimiento a la ejecución de las acciones contempladas en el Plan Unico de Mejoramiento Institucional del proceso de Centro Cultural</t>
  </si>
  <si>
    <t xml:space="preserve">Seguimiento a la ejecución de las acciones contempladas en el Plan Unico de Mejoramiento Institucional del proceso de Informática y tecnología </t>
  </si>
  <si>
    <t>Seguimiento a la ejecución de las acciones contempladas en el Plan Unico de Mejoramiento Institucional del proceso de Evaluación y mejoramiento institucional</t>
  </si>
  <si>
    <t>Seguimiento a la ejecución de las acciones contempladas en el Plan Unico de Mejoramiento Institucional del proceso de Servicio al ciudadano</t>
  </si>
  <si>
    <t>Seguimiento a la ejecución de las acciones contempladas en el Plan Unico de Mejoramiento Institucional del proceso de Gestión Juridica</t>
  </si>
  <si>
    <t>Seguimiento a la ejecución de las acciones contempladas en el Plan Unico de Mejoramiento Institucional del proceso de Gestión  Contractual</t>
  </si>
  <si>
    <t>Seguimiento a la ejecución de las acciones contempladas en el Plan Unico de Mejoramiento Institucional del proceso Administrativa</t>
  </si>
  <si>
    <t>Seguimiento a la ejecución de las acciones contempladas en el Plan Unico de Mejoramiento Institucional del proceso Gestión humana</t>
  </si>
  <si>
    <t>Seguimiento a la ejecución de las acciones contempladas en el Plan Unico de Mejoramiento Institucional del proceso Financiera</t>
  </si>
  <si>
    <t>Proporcionar
aseguramiento independiente
sobre la eficacia de la gestión de
riesgos y control interno a la Alta
Dirección de la entidad.</t>
  </si>
  <si>
    <t xml:space="preserve"> Realizar evaluación
Independiente de Control Interno</t>
  </si>
  <si>
    <t>Formular el Programa Anual de Auditoria para evaluar la gestión institucional.</t>
  </si>
  <si>
    <t>Desarrollar y hacer seguimiento el Programa Anual de Auditoria para evaluar la gestión institucional.</t>
  </si>
  <si>
    <t>MEJORAMIENTO DE LAS CONDICIONES PARA LA GARANTIA DE LOS DERECHOS DE LAS PERSONAS CON DISCAPACIDAD VISUAL EN EL PAÍS. NACIONAL</t>
  </si>
  <si>
    <t>METAS</t>
  </si>
  <si>
    <t>Indicador</t>
  </si>
  <si>
    <t>U. medida</t>
  </si>
  <si>
    <t>Meta de producto Cuatrienio</t>
  </si>
  <si>
    <t>% Avance</t>
  </si>
  <si>
    <t xml:space="preserve">Observaciones </t>
  </si>
  <si>
    <t>Entidades, organizaciones y núcleos familiares asistidos técnicamente</t>
  </si>
  <si>
    <t>Número de entidades, organizaciones y núcleos familiares</t>
  </si>
  <si>
    <t xml:space="preserve">Eventos realizados para promover la inclusión de la población con discapacidad </t>
  </si>
  <si>
    <t>Número de eventos</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</si>
  <si>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</si>
  <si>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</si>
  <si>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</si>
  <si>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 xml:space="preserve">Personas capacitadas </t>
  </si>
  <si>
    <t xml:space="preserve">Número de personas </t>
  </si>
  <si>
    <t>Número de sedes</t>
  </si>
  <si>
    <t>Sistema de gestión documental implementad</t>
  </si>
  <si>
    <t>Número de sistemas</t>
  </si>
  <si>
    <t xml:space="preserve">Sistema de Gestión implementado </t>
  </si>
  <si>
    <t>Servicios de información actualizado</t>
  </si>
  <si>
    <t xml:space="preserve">Sistemas de información actualizados </t>
  </si>
  <si>
    <t>Número de sistemas de información</t>
  </si>
  <si>
    <t>Dotar (600)</t>
  </si>
  <si>
    <t>Tienda (1000)</t>
  </si>
  <si>
    <t>Imprenda (462000)</t>
  </si>
  <si>
    <t>Centro Cultural - Talleres (50)</t>
  </si>
  <si>
    <t>Centro Cultural - Biblioteca (400)</t>
  </si>
  <si>
    <t>Centro Cultural - Exposiciones (4)</t>
  </si>
  <si>
    <t xml:space="preserve">Total </t>
  </si>
  <si>
    <t>Comunicaciones (10)</t>
  </si>
  <si>
    <t>Investigación (1 -</t>
  </si>
  <si>
    <t>Documentos Normativos - Territorio (1-50%)</t>
  </si>
  <si>
    <t>PROYECTO</t>
  </si>
  <si>
    <t>EFICACIA 
(Logro Unidades de Meta)</t>
  </si>
  <si>
    <t>EJECUCIÓN PRESUPUESTAL</t>
  </si>
  <si>
    <t xml:space="preserve">NACION </t>
  </si>
  <si>
    <t xml:space="preserve">PROPIOS </t>
  </si>
  <si>
    <t>FORTALECIMIENTO DE PROCESOS Y RECURSOS DEL INCI PARA CONTRIBUIR CON EL MEJORAMIENTO DE SERVICIOS A LAS PERSONAS CON DISCAPACIDAD VISUAL NACIONAL</t>
  </si>
  <si>
    <t>TOTAL</t>
  </si>
  <si>
    <t>Nivel</t>
  </si>
  <si>
    <t>Metas</t>
  </si>
  <si>
    <t xml:space="preserve">Alto     &gt; </t>
  </si>
  <si>
    <t xml:space="preserve">Medio    &lt;     &gt;  </t>
  </si>
  <si>
    <t xml:space="preserve">Bajo   &lt; </t>
  </si>
  <si>
    <t xml:space="preserve">gestion documental </t>
  </si>
  <si>
    <t>(4)Tablas de valoración Documental - Organización de Fondos Acumulados</t>
  </si>
  <si>
    <t>Tablas de control del acceso</t>
  </si>
  <si>
    <t>Actividades para alinear la gestión documental a la política ambiental</t>
  </si>
  <si>
    <t>Meta 2019</t>
  </si>
  <si>
    <t>Avance a febrero de 2019</t>
  </si>
  <si>
    <t>Actualizar requerimientos de la Agencia Nacional con el sistema eKOGUI</t>
  </si>
  <si>
    <t>Audivisual 60</t>
  </si>
  <si>
    <t>Producción audiovisual incluye adaptaciones de audiodescripción</t>
  </si>
  <si>
    <t>Emisora (600) Porgramas</t>
  </si>
  <si>
    <t>Emisora (400) Contenidos radiales</t>
  </si>
  <si>
    <t>Asesorías educación (56)</t>
  </si>
  <si>
    <t>Asesorías accesibilidad (50)</t>
  </si>
  <si>
    <t>Asesorías empleabilidad (5)</t>
  </si>
  <si>
    <t>Documentos Normativos - Legislativo (1-50%)</t>
  </si>
  <si>
    <t>Asesorías organizaciones (10)</t>
  </si>
  <si>
    <t>MEJORAMIENTO DE LAS CONDICIONES PARA LA GARANTÍA DE LOS DERECHOS DE LAS PERSONAS CON DISCAPACIDAD VISUAL EN EL PAÍS. NACIONAL</t>
  </si>
  <si>
    <t xml:space="preserve">NACIÓN </t>
  </si>
  <si>
    <t>Adquisición en la tienda (141)
Material impreso (20280)
Talleres realizado (6)
Vídeos con audio-descripción (12)
Producción de la emisora (133)</t>
  </si>
  <si>
    <t>Se han realizado  3 campañas institucionales</t>
  </si>
  <si>
    <t xml:space="preserve">Esta meta esta programada para inciar avance en el </t>
  </si>
  <si>
    <r>
      <t xml:space="preserve">EFICACIA 
</t>
    </r>
    <r>
      <rPr>
        <sz val="11"/>
        <color theme="0"/>
        <rFont val="Arial"/>
        <family val="2"/>
      </rPr>
      <t>(Logro Unidades de Meta)</t>
    </r>
  </si>
  <si>
    <t>Se da continuidad al Proceso de Reprografia con la Digitalizacion de la Nomina Seccional Bogota.
Actualmente se esta elaborando el SIC con Base al Manual del AGN.</t>
  </si>
  <si>
    <t>Se elaboró la Resolución 13 del 2 de enero de 2019, que establece la tabla de honorarios y perfiles del INCI para el año 2019.
Se obtuvo certificado de las acciones en Ekogui, oficio 20191030003451 de Control Interno. Se sigue alimentando eKogui.
Reunión de seguimiento bimensual por parte de la ARL AXA Colpatria, con el fin de programar y ejecutar actividades del SG -SST.</t>
  </si>
  <si>
    <t>Se envio a proveedores la tabla tecnica , se recibieron las cotizaciones para soporte de firewall, sistema telefónico IP, Mantenimiento de equipos y redes,mantenimiento y actualizaciones de MV  y servercenter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</si>
</sst>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164" formatCode="_-&quot;$&quot;\ * #,##0_-;\-&quot;$&quot;\ * #,##0_-;_-&quot;$&quot;\ * &quot;-&quot;_-;_-@_-"/>
    <numFmt numFmtId="165" formatCode="_-* #,##0_-;\-* #,##0_-;_-* &quot;-&quot;_-;_-@_-"/>
    <numFmt numFmtId="166" formatCode="_-* #,##0.00_-;\-* #,##0.00_-;_-* &quot;-&quot;??_-;_-@_-"/>
    <numFmt numFmtId="167" formatCode="_(* #,##0_);_(* \(#,##0\);_(* &quot;-&quot;??_);_(@_)"/>
    <numFmt numFmtId="168" formatCode="0.0%"/>
  </numFmts>
  <fonts count="3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2"/>
      <color theme="1"/>
      <name val="Calibri"/>
      <family val="2"/>
      <scheme val="minor"/>
    </font>
    <font>
      <sz val="10"/>
      <name val="Arial"/>
      <family val="2"/>
    </font>
    <font>
      <b/>
      <sz val="12"/>
      <name val="Arial"/>
      <family val="2"/>
    </font>
    <font>
      <sz val="12"/>
      <name val="Arial"/>
      <family val="2"/>
    </font>
    <font>
      <sz val="12"/>
      <color rgb="FFFF0000"/>
      <name val="Arial"/>
      <family val="2"/>
    </font>
    <font>
      <sz val="10"/>
      <name val="Arial"/>
      <family val="2"/>
    </font>
    <font>
      <sz val="11"/>
      <color indexed="8"/>
      <name val="Calibri"/>
      <family val="2"/>
    </font>
    <font>
      <u/>
      <sz val="11"/>
      <color theme="10"/>
      <name val="Calibri"/>
      <family val="2"/>
    </font>
    <font>
      <sz val="11"/>
      <color rgb="FF000000"/>
      <name val="Calibri"/>
      <family val="2"/>
      <scheme val="minor"/>
    </font>
    <font>
      <sz val="12"/>
      <color theme="1"/>
      <name val="Arial"/>
      <family val="2"/>
    </font>
    <font>
      <b/>
      <sz val="11"/>
      <color theme="1"/>
      <name val="Times"/>
      <family val="1"/>
    </font>
    <font>
      <sz val="11"/>
      <color theme="1"/>
      <name val="Times"/>
      <family val="1"/>
    </font>
    <font>
      <b/>
      <i/>
      <u/>
      <sz val="11"/>
      <color theme="1"/>
      <name val="Times"/>
      <family val="1"/>
    </font>
    <font>
      <sz val="12"/>
      <color indexed="8"/>
      <name val="Times"/>
      <family val="1"/>
    </font>
    <font>
      <sz val="10"/>
      <color indexed="8"/>
      <name val="Arial"/>
      <family val="2"/>
    </font>
    <font>
      <b/>
      <sz val="10"/>
      <color indexed="8"/>
      <name val="Arial"/>
      <family val="2"/>
    </font>
    <font>
      <sz val="12"/>
      <color indexed="8"/>
      <name val="Calibri"/>
      <family val="2"/>
      <scheme val="minor"/>
    </font>
    <font>
      <b/>
      <sz val="12"/>
      <color indexed="8"/>
      <name val="Calibri"/>
      <family val="2"/>
      <scheme val="minor"/>
    </font>
    <font>
      <sz val="12"/>
      <color indexed="8"/>
      <name val="Arial"/>
      <family val="2"/>
    </font>
    <font>
      <sz val="9"/>
      <color indexed="81"/>
      <name val="Tahoma"/>
      <family val="2"/>
    </font>
    <font>
      <b/>
      <sz val="9"/>
      <color indexed="81"/>
      <name val="Tahoma"/>
      <family val="2"/>
    </font>
    <font>
      <sz val="11"/>
      <color theme="0"/>
      <name val="Arial"/>
      <family val="2"/>
    </font>
    <font>
      <sz val="12"/>
      <color theme="0"/>
      <name val="Arial"/>
      <family val="2"/>
    </font>
    <font>
      <b/>
      <sz val="12"/>
      <color rgb="FFFFFFFF"/>
      <name val="Arial"/>
      <family val="2"/>
    </font>
    <font>
      <b/>
      <sz val="12"/>
      <color rgb="FF000000"/>
      <name val="Arial"/>
      <family val="2"/>
    </font>
  </fonts>
  <fills count="37">
    <fill>
      <patternFill patternType="none"/>
    </fill>
    <fill>
      <patternFill patternType="gray125"/>
    </fill>
    <fill>
      <patternFill patternType="solid">
        <fgColor rgb="FFE4F0F0"/>
        <bgColor rgb="FFFDE9D9"/>
      </patternFill>
    </fill>
    <fill>
      <patternFill patternType="solid">
        <fgColor rgb="FFBDCBD5"/>
        <bgColor rgb="FFFDE9D9"/>
      </patternFill>
    </fill>
    <fill>
      <patternFill patternType="solid">
        <fgColor theme="0" tint="-0.249977111117893"/>
        <bgColor rgb="FFFDE9D9"/>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A9D08E"/>
        <bgColor indexed="64"/>
      </patternFill>
    </fill>
    <fill>
      <patternFill patternType="solid">
        <fgColor rgb="FFC6E0B4"/>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7BBBB"/>
        <bgColor indexed="64"/>
      </patternFill>
    </fill>
    <fill>
      <patternFill patternType="solid">
        <fgColor rgb="FFBB97A9"/>
        <bgColor indexed="64"/>
      </patternFill>
    </fill>
    <fill>
      <patternFill patternType="solid">
        <fgColor rgb="FF99657F"/>
        <bgColor indexed="64"/>
      </patternFill>
    </fill>
    <fill>
      <patternFill patternType="solid">
        <fgColor rgb="FF69C7DD"/>
        <bgColor indexed="64"/>
      </patternFill>
    </fill>
    <fill>
      <patternFill patternType="solid">
        <fgColor rgb="FF66CCFF"/>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31849B"/>
        <bgColor indexed="64"/>
      </patternFill>
    </fill>
    <fill>
      <patternFill patternType="solid">
        <fgColor theme="4" tint="-0.499984740745262"/>
        <bgColor indexed="64"/>
      </patternFill>
    </fill>
  </fills>
  <borders count="41">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9">
    <xf numFmtId="0" fontId="0" fillId="0" borderId="0"/>
    <xf numFmtId="165" fontId="4" fillId="0" borderId="0" applyFont="0" applyFill="0" applyBorder="0" applyAlignment="0" applyProtection="0"/>
    <xf numFmtId="165" fontId="5" fillId="0" borderId="0" applyFont="0" applyFill="0" applyBorder="0" applyAlignment="0" applyProtection="0"/>
    <xf numFmtId="0" fontId="6" fillId="0" borderId="0"/>
    <xf numFmtId="164" fontId="4" fillId="0" borderId="0" applyFont="0" applyFill="0" applyBorder="0" applyAlignment="0" applyProtection="0"/>
    <xf numFmtId="9" fontId="4" fillId="0" borderId="0" applyFont="0" applyFill="0" applyBorder="0" applyAlignment="0" applyProtection="0"/>
    <xf numFmtId="166" fontId="3" fillId="0" borderId="0" applyFont="0" applyFill="0" applyBorder="0" applyAlignment="0" applyProtection="0"/>
    <xf numFmtId="0" fontId="10" fillId="0" borderId="0"/>
    <xf numFmtId="0" fontId="11" fillId="0" borderId="0"/>
    <xf numFmtId="0" fontId="2" fillId="0" borderId="0"/>
    <xf numFmtId="9" fontId="2"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166" fontId="2" fillId="0" borderId="0" applyFont="0" applyFill="0" applyBorder="0" applyAlignment="0" applyProtection="0"/>
    <xf numFmtId="0" fontId="13" fillId="0" borderId="0"/>
    <xf numFmtId="9" fontId="13" fillId="0" borderId="0" applyFont="0" applyFill="0" applyBorder="0" applyAlignment="0" applyProtection="0"/>
    <xf numFmtId="166" fontId="6"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5" fontId="13" fillId="0" borderId="0" applyFont="0" applyFill="0" applyBorder="0" applyAlignment="0" applyProtection="0"/>
    <xf numFmtId="0" fontId="1" fillId="0" borderId="0"/>
    <xf numFmtId="0" fontId="1" fillId="0" borderId="0"/>
  </cellStyleXfs>
  <cellXfs count="209">
    <xf numFmtId="0" fontId="0" fillId="0" borderId="0" xfId="0"/>
    <xf numFmtId="0" fontId="8" fillId="0" borderId="0" xfId="0" applyFont="1" applyAlignment="1">
      <alignment horizontal="center" vertical="center" wrapText="1"/>
    </xf>
    <xf numFmtId="167" fontId="8" fillId="0" borderId="1" xfId="6" applyNumberFormat="1" applyFont="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9" fontId="8" fillId="0" borderId="0" xfId="0" applyNumberFormat="1" applyFont="1" applyAlignment="1">
      <alignment horizontal="center" vertical="center" wrapText="1"/>
    </xf>
    <xf numFmtId="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4"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0" borderId="1" xfId="0" applyFont="1" applyFill="1" applyBorder="1" applyAlignment="1">
      <alignment horizontal="center" vertical="center" wrapText="1"/>
    </xf>
    <xf numFmtId="164" fontId="8" fillId="0" borderId="1" xfId="4" applyFont="1" applyBorder="1" applyAlignment="1">
      <alignment horizontal="center" vertical="center" wrapText="1"/>
    </xf>
    <xf numFmtId="0" fontId="8" fillId="9" borderId="1" xfId="3" applyFont="1" applyFill="1" applyBorder="1" applyAlignment="1">
      <alignment horizontal="center" vertical="center" wrapText="1"/>
    </xf>
    <xf numFmtId="9" fontId="8" fillId="0" borderId="1" xfId="5" applyFont="1" applyBorder="1" applyAlignment="1">
      <alignment horizontal="center" vertical="center" wrapText="1"/>
    </xf>
    <xf numFmtId="49" fontId="8" fillId="32" borderId="1" xfId="0" applyNumberFormat="1" applyFont="1" applyFill="1" applyBorder="1" applyAlignment="1">
      <alignment horizontal="center" vertical="center" wrapText="1"/>
    </xf>
    <xf numFmtId="165" fontId="7" fillId="4" borderId="3" xfId="2" applyFont="1" applyFill="1" applyBorder="1" applyAlignment="1">
      <alignment horizontal="center" vertical="center" wrapText="1"/>
    </xf>
    <xf numFmtId="0" fontId="7" fillId="2" borderId="3" xfId="0" applyFont="1" applyFill="1" applyBorder="1" applyAlignment="1">
      <alignment horizontal="center" vertical="center" wrapText="1"/>
    </xf>
    <xf numFmtId="165" fontId="7" fillId="3" borderId="3" xfId="1" applyFont="1" applyFill="1" applyBorder="1" applyAlignment="1">
      <alignment horizontal="center" vertical="center" wrapText="1"/>
    </xf>
    <xf numFmtId="1" fontId="7" fillId="3" borderId="3" xfId="1" applyNumberFormat="1" applyFont="1" applyFill="1" applyBorder="1" applyAlignment="1">
      <alignment horizontal="center" vertical="center" wrapText="1"/>
    </xf>
    <xf numFmtId="9" fontId="7" fillId="4" borderId="3" xfId="2" applyNumberFormat="1" applyFont="1" applyFill="1" applyBorder="1" applyAlignment="1">
      <alignment horizontal="center" vertical="center" wrapText="1"/>
    </xf>
    <xf numFmtId="0" fontId="8" fillId="15" borderId="1" xfId="0" applyFont="1" applyFill="1" applyBorder="1" applyAlignment="1">
      <alignment horizontal="center" vertical="center" textRotation="90" wrapText="1"/>
    </xf>
    <xf numFmtId="0" fontId="8" fillId="9" borderId="1" xfId="3" applyFont="1" applyFill="1" applyBorder="1" applyAlignment="1">
      <alignment horizontal="center" vertical="center" textRotation="90" wrapText="1"/>
    </xf>
    <xf numFmtId="0" fontId="8" fillId="21" borderId="1" xfId="3" applyFont="1" applyFill="1" applyBorder="1" applyAlignment="1">
      <alignment horizontal="center" vertical="center" wrapText="1"/>
    </xf>
    <xf numFmtId="0" fontId="8" fillId="14" borderId="1" xfId="3" applyFont="1" applyFill="1" applyBorder="1" applyAlignment="1">
      <alignment horizontal="center" vertical="center" wrapText="1"/>
    </xf>
    <xf numFmtId="49" fontId="8" fillId="0" borderId="1" xfId="5" applyNumberFormat="1" applyFont="1" applyBorder="1" applyAlignment="1">
      <alignment horizontal="center" vertical="center" wrapText="1"/>
    </xf>
    <xf numFmtId="0" fontId="8" fillId="17" borderId="1" xfId="3" applyFont="1" applyFill="1" applyBorder="1" applyAlignment="1">
      <alignment horizontal="center" vertical="center" textRotation="90" wrapText="1"/>
    </xf>
    <xf numFmtId="0" fontId="8" fillId="6" borderId="1" xfId="3" applyFont="1" applyFill="1" applyBorder="1" applyAlignment="1">
      <alignment horizontal="center" vertical="center" wrapText="1"/>
    </xf>
    <xf numFmtId="0" fontId="8" fillId="10" borderId="1" xfId="3" applyFont="1" applyFill="1" applyBorder="1" applyAlignment="1">
      <alignment horizontal="center" vertical="center" wrapText="1"/>
    </xf>
    <xf numFmtId="0" fontId="8" fillId="10" borderId="1" xfId="3" applyFont="1" applyFill="1" applyBorder="1" applyAlignment="1">
      <alignment horizontal="center" vertical="center" textRotation="90" wrapText="1"/>
    </xf>
    <xf numFmtId="0" fontId="8" fillId="20" borderId="1" xfId="3" applyFont="1" applyFill="1" applyBorder="1" applyAlignment="1">
      <alignment horizontal="center" vertical="center" wrapText="1"/>
    </xf>
    <xf numFmtId="0" fontId="8" fillId="17" borderId="1" xfId="3" applyFont="1" applyFill="1" applyBorder="1" applyAlignment="1">
      <alignment horizontal="center" vertical="center" wrapText="1"/>
    </xf>
    <xf numFmtId="0" fontId="8" fillId="22" borderId="1" xfId="3" applyFont="1" applyFill="1" applyBorder="1" applyAlignment="1">
      <alignment horizontal="center" vertical="center" wrapText="1"/>
    </xf>
    <xf numFmtId="0" fontId="8" fillId="7" borderId="1" xfId="3" applyFont="1" applyFill="1" applyBorder="1" applyAlignment="1">
      <alignment horizontal="center" vertical="center" wrapText="1"/>
    </xf>
    <xf numFmtId="164" fontId="9" fillId="0" borderId="1" xfId="4" applyFont="1" applyBorder="1" applyAlignment="1">
      <alignment horizontal="center" vertical="center" wrapText="1"/>
    </xf>
    <xf numFmtId="0" fontId="8" fillId="16" borderId="1" xfId="3" applyFont="1" applyFill="1" applyBorder="1" applyAlignment="1">
      <alignment horizontal="center" vertical="center" wrapText="1"/>
    </xf>
    <xf numFmtId="9" fontId="8" fillId="5" borderId="1" xfId="0" applyNumberFormat="1" applyFont="1" applyFill="1" applyBorder="1" applyAlignment="1">
      <alignment horizontal="center" vertical="center" wrapText="1"/>
    </xf>
    <xf numFmtId="0" fontId="8" fillId="23" borderId="1" xfId="3" applyFont="1" applyFill="1" applyBorder="1" applyAlignment="1">
      <alignment horizontal="center" vertical="center" wrapText="1"/>
    </xf>
    <xf numFmtId="0" fontId="8" fillId="29" borderId="1" xfId="3" applyFont="1" applyFill="1" applyBorder="1" applyAlignment="1">
      <alignment horizontal="center" vertical="center" wrapText="1"/>
    </xf>
    <xf numFmtId="0" fontId="8" fillId="27" borderId="1" xfId="0" applyFont="1" applyFill="1" applyBorder="1" applyAlignment="1" applyProtection="1">
      <alignment horizontal="center" vertical="center" wrapText="1"/>
      <protection locked="0"/>
    </xf>
    <xf numFmtId="0" fontId="8" fillId="19" borderId="1" xfId="3" applyFont="1" applyFill="1" applyBorder="1" applyAlignment="1">
      <alignment horizontal="center" vertical="center" wrapText="1"/>
    </xf>
    <xf numFmtId="0" fontId="8" fillId="26" borderId="1" xfId="3" applyFont="1" applyFill="1" applyBorder="1" applyAlignment="1">
      <alignment horizontal="center" vertical="center" wrapText="1"/>
    </xf>
    <xf numFmtId="0" fontId="8" fillId="30" borderId="1" xfId="3" applyFont="1" applyFill="1" applyBorder="1" applyAlignment="1">
      <alignment horizontal="center" vertical="center" wrapText="1"/>
    </xf>
    <xf numFmtId="0" fontId="8" fillId="15" borderId="1" xfId="3" applyFont="1" applyFill="1" applyBorder="1" applyAlignment="1">
      <alignment horizontal="center" vertical="center" wrapText="1"/>
    </xf>
    <xf numFmtId="0" fontId="8" fillId="18" borderId="1" xfId="3" applyFont="1" applyFill="1" applyBorder="1" applyAlignment="1">
      <alignment horizontal="center" vertical="center" wrapText="1"/>
    </xf>
    <xf numFmtId="0" fontId="8" fillId="21" borderId="1" xfId="0" applyFont="1" applyFill="1" applyBorder="1" applyAlignment="1">
      <alignment horizontal="center" vertical="center" textRotation="90" wrapText="1"/>
    </xf>
    <xf numFmtId="0" fontId="8" fillId="13" borderId="1" xfId="0" applyFont="1" applyFill="1" applyBorder="1" applyAlignment="1">
      <alignment horizontal="center" vertical="center" textRotation="90" wrapText="1"/>
    </xf>
    <xf numFmtId="0" fontId="8" fillId="12"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21" borderId="1" xfId="0" applyFont="1" applyFill="1" applyBorder="1" applyAlignment="1">
      <alignment horizontal="center" vertical="center" wrapText="1"/>
    </xf>
    <xf numFmtId="0" fontId="8" fillId="25" borderId="1"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wrapText="1"/>
      <protection locked="0"/>
    </xf>
    <xf numFmtId="49" fontId="8" fillId="32" borderId="1" xfId="5" applyNumberFormat="1" applyFont="1" applyFill="1" applyBorder="1" applyAlignment="1">
      <alignment horizontal="center" vertical="center" wrapText="1"/>
    </xf>
    <xf numFmtId="1" fontId="8" fillId="0" borderId="1" xfId="5" applyNumberFormat="1" applyFont="1" applyBorder="1" applyAlignment="1">
      <alignment horizontal="center" vertical="center" wrapText="1"/>
    </xf>
    <xf numFmtId="9" fontId="8" fillId="5" borderId="1" xfId="5" applyFont="1" applyFill="1" applyBorder="1" applyAlignment="1">
      <alignment horizontal="center" vertical="center" wrapText="1"/>
    </xf>
    <xf numFmtId="9" fontId="8" fillId="23" borderId="1" xfId="5" applyFont="1" applyFill="1" applyBorder="1" applyAlignment="1">
      <alignment horizontal="center" vertical="center" wrapText="1"/>
    </xf>
    <xf numFmtId="9" fontId="8" fillId="32" borderId="1" xfId="5" applyFont="1" applyFill="1" applyBorder="1" applyAlignment="1">
      <alignment horizontal="center" vertical="center" wrapText="1"/>
    </xf>
    <xf numFmtId="0" fontId="8" fillId="0" borderId="5" xfId="9" applyFont="1" applyBorder="1" applyAlignment="1">
      <alignment horizontal="left" vertical="center" wrapText="1"/>
    </xf>
    <xf numFmtId="9" fontId="16" fillId="0" borderId="15" xfId="18" applyFont="1" applyBorder="1" applyAlignment="1">
      <alignment horizontal="center" vertical="center"/>
    </xf>
    <xf numFmtId="10" fontId="17" fillId="0" borderId="13" xfId="9" applyNumberFormat="1" applyFont="1" applyBorder="1" applyAlignment="1">
      <alignment horizontal="center" vertical="center"/>
    </xf>
    <xf numFmtId="9" fontId="17" fillId="0" borderId="14" xfId="18" applyFont="1" applyBorder="1" applyAlignment="1">
      <alignment horizontal="center" vertical="center"/>
    </xf>
    <xf numFmtId="0" fontId="16" fillId="34" borderId="6" xfId="9" applyFont="1" applyFill="1" applyBorder="1" applyAlignment="1">
      <alignment horizontal="center" vertical="center"/>
    </xf>
    <xf numFmtId="9" fontId="16" fillId="34" borderId="11" xfId="18" quotePrefix="1" applyFont="1" applyFill="1" applyBorder="1" applyAlignment="1">
      <alignment horizontal="center" vertical="center"/>
    </xf>
    <xf numFmtId="0" fontId="16" fillId="33" borderId="7" xfId="9" applyFont="1" applyFill="1" applyBorder="1" applyAlignment="1">
      <alignment horizontal="center" vertical="center"/>
    </xf>
    <xf numFmtId="9" fontId="16" fillId="33" borderId="8" xfId="18" quotePrefix="1" applyFont="1" applyFill="1" applyBorder="1" applyAlignment="1">
      <alignment horizontal="center" vertical="center"/>
    </xf>
    <xf numFmtId="0" fontId="16" fillId="18" borderId="9" xfId="9" applyFont="1" applyFill="1" applyBorder="1" applyAlignment="1">
      <alignment horizontal="center" vertical="center"/>
    </xf>
    <xf numFmtId="9" fontId="16" fillId="18" borderId="10" xfId="18" quotePrefix="1" applyFont="1" applyFill="1" applyBorder="1" applyAlignment="1">
      <alignment horizontal="center" vertical="center"/>
    </xf>
    <xf numFmtId="0" fontId="18" fillId="0" borderId="0" xfId="0" applyFont="1"/>
    <xf numFmtId="0" fontId="15" fillId="16" borderId="0" xfId="9" applyFont="1" applyFill="1" applyAlignment="1">
      <alignment horizontal="center" vertical="center"/>
    </xf>
    <xf numFmtId="0" fontId="15" fillId="16" borderId="18" xfId="9" applyFont="1" applyFill="1" applyBorder="1" applyAlignment="1">
      <alignment horizontal="center" vertical="center" wrapText="1"/>
    </xf>
    <xf numFmtId="0" fontId="15" fillId="16" borderId="0" xfId="9" applyFont="1" applyFill="1" applyAlignment="1">
      <alignment horizontal="center" vertical="center" wrapText="1"/>
    </xf>
    <xf numFmtId="0" fontId="15" fillId="16" borderId="19" xfId="9" applyFont="1" applyFill="1" applyBorder="1" applyAlignment="1">
      <alignment horizontal="center" vertical="center" wrapText="1"/>
    </xf>
    <xf numFmtId="0" fontId="16" fillId="0" borderId="16" xfId="9" applyFont="1" applyBorder="1" applyAlignment="1">
      <alignment horizontal="left" vertical="center" wrapText="1"/>
    </xf>
    <xf numFmtId="0" fontId="16" fillId="0" borderId="17" xfId="9" applyFont="1" applyBorder="1" applyAlignment="1">
      <alignment horizontal="left" vertical="center" wrapText="1"/>
    </xf>
    <xf numFmtId="0" fontId="15" fillId="0" borderId="4" xfId="9" applyFont="1" applyBorder="1" applyAlignment="1">
      <alignment horizontal="center"/>
    </xf>
    <xf numFmtId="9" fontId="15" fillId="0" borderId="2" xfId="18" applyFont="1" applyBorder="1" applyAlignment="1">
      <alignment horizontal="center" vertical="center"/>
    </xf>
    <xf numFmtId="0" fontId="8" fillId="0" borderId="5" xfId="0" applyFont="1" applyBorder="1" applyAlignment="1">
      <alignment horizontal="justify" vertical="center" wrapText="1"/>
    </xf>
    <xf numFmtId="0" fontId="8" fillId="0" borderId="5" xfId="0" applyFont="1" applyBorder="1" applyAlignment="1">
      <alignment horizontal="center" vertical="center" wrapText="1"/>
    </xf>
    <xf numFmtId="9" fontId="8" fillId="0" borderId="5" xfId="5" applyFont="1" applyBorder="1" applyAlignment="1">
      <alignment horizontal="center" vertical="center" wrapText="1"/>
    </xf>
    <xf numFmtId="9" fontId="8" fillId="15" borderId="1" xfId="0" applyNumberFormat="1" applyFont="1" applyFill="1" applyBorder="1" applyAlignment="1">
      <alignment horizontal="center" vertical="center" wrapText="1"/>
    </xf>
    <xf numFmtId="1" fontId="14" fillId="0" borderId="5" xfId="9" applyNumberFormat="1" applyFont="1" applyBorder="1" applyAlignment="1">
      <alignment horizontal="center" vertical="center"/>
    </xf>
    <xf numFmtId="0" fontId="8" fillId="0" borderId="0" xfId="0" applyFont="1" applyAlignment="1">
      <alignment horizontal="justify" vertical="center" wrapText="1"/>
    </xf>
    <xf numFmtId="0" fontId="0" fillId="0" borderId="0" xfId="0" applyAlignment="1">
      <alignment horizontal="center" vertical="center"/>
    </xf>
    <xf numFmtId="9" fontId="8" fillId="0" borderId="0" xfId="5" applyFont="1" applyAlignment="1">
      <alignment horizontal="center" vertical="center" wrapText="1"/>
    </xf>
    <xf numFmtId="0" fontId="14" fillId="0" borderId="0" xfId="9" applyFont="1" applyAlignment="1">
      <alignment horizontal="center" vertical="center"/>
    </xf>
    <xf numFmtId="3" fontId="14" fillId="0" borderId="0" xfId="9" applyNumberFormat="1" applyFont="1" applyAlignment="1">
      <alignment horizontal="center" vertical="center"/>
    </xf>
    <xf numFmtId="9" fontId="7" fillId="4" borderId="3" xfId="5" applyFont="1" applyFill="1" applyBorder="1" applyAlignment="1">
      <alignment horizontal="center" vertical="center" wrapText="1"/>
    </xf>
    <xf numFmtId="0" fontId="0" fillId="0" borderId="0" xfId="0" applyAlignment="1">
      <alignment horizontal="center"/>
    </xf>
    <xf numFmtId="9" fontId="8" fillId="24" borderId="1" xfId="5" applyFont="1" applyFill="1" applyBorder="1" applyAlignment="1">
      <alignment horizontal="center" vertical="center" wrapText="1"/>
    </xf>
    <xf numFmtId="9" fontId="8" fillId="32" borderId="0" xfId="5" applyFont="1" applyFill="1" applyAlignment="1">
      <alignment horizontal="center" vertical="center" wrapText="1"/>
    </xf>
    <xf numFmtId="0" fontId="0" fillId="0" borderId="0" xfId="0" applyNumberFormat="1" applyAlignment="1">
      <alignment horizontal="center" vertical="center"/>
    </xf>
    <xf numFmtId="1" fontId="0" fillId="0" borderId="0" xfId="0" applyNumberFormat="1"/>
    <xf numFmtId="9" fontId="8" fillId="15" borderId="1" xfId="5" applyFont="1" applyFill="1" applyBorder="1" applyAlignment="1">
      <alignment horizontal="center" vertical="center" wrapText="1"/>
    </xf>
    <xf numFmtId="1" fontId="19" fillId="6" borderId="0" xfId="0" applyNumberFormat="1" applyFont="1" applyFill="1" applyAlignment="1">
      <alignment horizontal="center" vertical="center"/>
    </xf>
    <xf numFmtId="0" fontId="19" fillId="0" borderId="0" xfId="0" applyFont="1" applyAlignment="1">
      <alignment horizontal="center" vertical="center"/>
    </xf>
    <xf numFmtId="9" fontId="19" fillId="6" borderId="0" xfId="5" applyFont="1" applyFill="1" applyAlignment="1">
      <alignment horizontal="center" vertical="center"/>
    </xf>
    <xf numFmtId="0" fontId="0" fillId="0" borderId="0" xfId="0" applyFill="1"/>
    <xf numFmtId="0" fontId="0" fillId="0" borderId="0" xfId="0" applyFill="1" applyAlignment="1">
      <alignment horizontal="center"/>
    </xf>
    <xf numFmtId="1" fontId="20" fillId="0" borderId="0" xfId="4" applyNumberFormat="1" applyFont="1" applyAlignment="1">
      <alignment horizontal="center" vertical="center"/>
    </xf>
    <xf numFmtId="9" fontId="14" fillId="0" borderId="5" xfId="5" applyFont="1" applyBorder="1" applyAlignment="1">
      <alignment horizontal="center" vertical="center"/>
    </xf>
    <xf numFmtId="9" fontId="8" fillId="12" borderId="1" xfId="5" applyFont="1" applyFill="1" applyBorder="1" applyAlignment="1">
      <alignment horizontal="center" vertical="center" wrapText="1"/>
    </xf>
    <xf numFmtId="9" fontId="8" fillId="10" borderId="1" xfId="5" applyFont="1" applyFill="1" applyBorder="1" applyAlignment="1">
      <alignment horizontal="center" vertical="center" wrapText="1"/>
    </xf>
    <xf numFmtId="9" fontId="8" fillId="10" borderId="1" xfId="5" applyFont="1" applyFill="1" applyBorder="1" applyAlignment="1" applyProtection="1">
      <alignment horizontal="center" vertical="center" wrapText="1"/>
      <protection locked="0"/>
    </xf>
    <xf numFmtId="0" fontId="8" fillId="14" borderId="5" xfId="0" applyFont="1" applyFill="1" applyBorder="1" applyAlignment="1">
      <alignment horizontal="center" vertical="center" wrapText="1"/>
    </xf>
    <xf numFmtId="9" fontId="8" fillId="8" borderId="1" xfId="5" applyFont="1" applyFill="1" applyBorder="1" applyAlignment="1">
      <alignment horizontal="center" vertical="center" wrapText="1"/>
    </xf>
    <xf numFmtId="9" fontId="8" fillId="14" borderId="1" xfId="5" applyFont="1" applyFill="1" applyBorder="1" applyAlignment="1">
      <alignment horizontal="center" vertical="center" wrapText="1"/>
    </xf>
    <xf numFmtId="9" fontId="8" fillId="27" borderId="1" xfId="5" applyFont="1" applyFill="1" applyBorder="1" applyAlignment="1" applyProtection="1">
      <alignment horizontal="center" vertical="center" wrapText="1"/>
      <protection locked="0"/>
    </xf>
    <xf numFmtId="9" fontId="8" fillId="28" borderId="1" xfId="5" applyFont="1" applyFill="1" applyBorder="1" applyAlignment="1" applyProtection="1">
      <alignment horizontal="center" vertical="center" wrapText="1"/>
      <protection locked="0"/>
    </xf>
    <xf numFmtId="0" fontId="14" fillId="0" borderId="0" xfId="9" applyFont="1" applyFill="1" applyAlignment="1">
      <alignment horizontal="center" vertical="center"/>
    </xf>
    <xf numFmtId="164" fontId="8" fillId="0" borderId="1" xfId="4" applyFont="1" applyFill="1" applyBorder="1" applyAlignment="1">
      <alignment horizontal="center" vertical="center" wrapText="1"/>
    </xf>
    <xf numFmtId="1" fontId="19" fillId="0" borderId="0" xfId="0" applyNumberFormat="1" applyFont="1" applyAlignment="1">
      <alignment horizontal="center" vertical="center"/>
    </xf>
    <xf numFmtId="9" fontId="8" fillId="10" borderId="1" xfId="5" applyFont="1" applyFill="1" applyBorder="1" applyAlignment="1">
      <alignment horizontal="center" vertical="center" textRotation="90" wrapText="1"/>
    </xf>
    <xf numFmtId="9" fontId="8" fillId="21" borderId="1" xfId="5" applyFont="1" applyFill="1" applyBorder="1" applyAlignment="1">
      <alignment horizontal="center" vertical="center" wrapText="1"/>
    </xf>
    <xf numFmtId="9" fontId="8" fillId="22" borderId="1" xfId="5" applyFont="1" applyFill="1" applyBorder="1" applyAlignment="1">
      <alignment horizontal="center" vertical="center" wrapText="1"/>
    </xf>
    <xf numFmtId="0" fontId="21" fillId="0" borderId="0" xfId="0" applyFont="1"/>
    <xf numFmtId="0" fontId="22" fillId="8" borderId="0" xfId="0" applyFont="1" applyFill="1" applyAlignment="1">
      <alignment horizontal="center" vertical="center"/>
    </xf>
    <xf numFmtId="0" fontId="22" fillId="6" borderId="0" xfId="0" applyFont="1" applyFill="1" applyAlignment="1">
      <alignment horizontal="center" vertical="center"/>
    </xf>
    <xf numFmtId="0" fontId="8" fillId="8" borderId="0" xfId="0" applyFont="1" applyFill="1" applyAlignment="1">
      <alignment horizontal="justify" vertical="center" wrapText="1"/>
    </xf>
    <xf numFmtId="1" fontId="8" fillId="0" borderId="5" xfId="0" applyNumberFormat="1" applyFont="1" applyBorder="1" applyAlignment="1">
      <alignment horizontal="center" vertical="center" wrapText="1"/>
    </xf>
    <xf numFmtId="1" fontId="23" fillId="0" borderId="5" xfId="5" applyNumberFormat="1" applyFont="1" applyBorder="1" applyAlignment="1">
      <alignment horizontal="center" vertical="center"/>
    </xf>
    <xf numFmtId="1" fontId="23" fillId="32" borderId="5" xfId="0" applyNumberFormat="1" applyFont="1" applyFill="1" applyBorder="1" applyAlignment="1">
      <alignment horizontal="center" vertical="center"/>
    </xf>
    <xf numFmtId="0" fontId="23" fillId="0" borderId="5" xfId="0" applyFont="1" applyBorder="1" applyAlignment="1">
      <alignment horizontal="center" vertical="center"/>
    </xf>
    <xf numFmtId="1" fontId="23" fillId="0" borderId="5" xfId="0" applyNumberFormat="1" applyFont="1" applyBorder="1" applyAlignment="1">
      <alignment horizontal="center" vertical="center"/>
    </xf>
    <xf numFmtId="1" fontId="7" fillId="11" borderId="5" xfId="0" applyNumberFormat="1" applyFont="1" applyFill="1" applyBorder="1" applyAlignment="1">
      <alignment horizontal="center" wrapText="1"/>
    </xf>
    <xf numFmtId="0" fontId="23" fillId="0" borderId="0" xfId="0" applyFont="1"/>
    <xf numFmtId="0" fontId="23" fillId="0" borderId="0" xfId="0" applyFont="1" applyFill="1" applyAlignment="1">
      <alignment horizontal="center"/>
    </xf>
    <xf numFmtId="1" fontId="8" fillId="0" borderId="5" xfId="0" applyNumberFormat="1" applyFont="1" applyFill="1" applyBorder="1" applyAlignment="1">
      <alignment horizontal="center" vertical="center" wrapText="1"/>
    </xf>
    <xf numFmtId="1" fontId="23" fillId="0" borderId="5" xfId="0" applyNumberFormat="1" applyFont="1" applyFill="1" applyBorder="1" applyAlignment="1">
      <alignment horizontal="center"/>
    </xf>
    <xf numFmtId="1" fontId="23" fillId="0" borderId="5" xfId="0" applyNumberFormat="1" applyFont="1" applyBorder="1" applyAlignment="1">
      <alignment horizontal="center"/>
    </xf>
    <xf numFmtId="1" fontId="23" fillId="32" borderId="5" xfId="0" applyNumberFormat="1" applyFont="1" applyFill="1" applyBorder="1" applyAlignment="1">
      <alignment horizontal="center"/>
    </xf>
    <xf numFmtId="0" fontId="14" fillId="8" borderId="0" xfId="0" applyFont="1" applyFill="1"/>
    <xf numFmtId="0" fontId="8" fillId="8" borderId="0" xfId="0" applyFont="1" applyFill="1"/>
    <xf numFmtId="1" fontId="8" fillId="8" borderId="0" xfId="0" applyNumberFormat="1" applyFont="1" applyFill="1" applyAlignment="1">
      <alignment horizontal="justify" vertical="center" wrapText="1"/>
    </xf>
    <xf numFmtId="1" fontId="14" fillId="8" borderId="0" xfId="0" applyNumberFormat="1" applyFont="1" applyFill="1" applyAlignment="1">
      <alignment horizontal="justify" vertical="center" wrapText="1"/>
    </xf>
    <xf numFmtId="1" fontId="8" fillId="0" borderId="5" xfId="5" applyNumberFormat="1" applyFont="1" applyFill="1" applyBorder="1" applyAlignment="1">
      <alignment horizontal="center" vertical="center" wrapText="1"/>
    </xf>
    <xf numFmtId="9" fontId="8" fillId="15" borderId="1" xfId="5" applyFont="1" applyFill="1" applyBorder="1" applyAlignment="1">
      <alignment horizontal="center" vertical="center" textRotation="90" wrapText="1"/>
    </xf>
    <xf numFmtId="9" fontId="8" fillId="17" borderId="1" xfId="5" applyFont="1" applyFill="1" applyBorder="1" applyAlignment="1">
      <alignment horizontal="center" vertical="center" textRotation="90" wrapText="1"/>
    </xf>
    <xf numFmtId="9" fontId="8" fillId="30" borderId="1" xfId="5" applyFont="1" applyFill="1" applyBorder="1" applyAlignment="1">
      <alignment horizontal="center" vertical="center" wrapText="1"/>
    </xf>
    <xf numFmtId="9" fontId="8" fillId="18" borderId="1" xfId="5" applyFont="1" applyFill="1" applyBorder="1" applyAlignment="1">
      <alignment horizontal="center" vertical="center" wrapText="1"/>
    </xf>
    <xf numFmtId="9" fontId="8" fillId="0" borderId="1" xfId="5" applyFont="1" applyFill="1" applyBorder="1" applyAlignment="1">
      <alignment horizontal="center" vertical="center" wrapText="1"/>
    </xf>
    <xf numFmtId="0" fontId="8" fillId="15" borderId="1" xfId="0" applyFont="1" applyFill="1" applyBorder="1" applyAlignment="1">
      <alignment horizontal="center" vertical="center" wrapText="1"/>
    </xf>
    <xf numFmtId="1" fontId="8" fillId="15" borderId="1" xfId="5" applyNumberFormat="1" applyFont="1" applyFill="1" applyBorder="1" applyAlignment="1">
      <alignment horizontal="center" vertical="center" wrapText="1"/>
    </xf>
    <xf numFmtId="1" fontId="8" fillId="7" borderId="1" xfId="0" applyNumberFormat="1" applyFont="1" applyFill="1" applyBorder="1" applyAlignment="1">
      <alignment horizontal="center" vertical="center" wrapText="1"/>
    </xf>
    <xf numFmtId="9" fontId="8" fillId="21" borderId="1" xfId="5" applyFont="1" applyFill="1" applyBorder="1" applyAlignment="1">
      <alignment horizontal="center" vertical="center" textRotation="90" wrapText="1"/>
    </xf>
    <xf numFmtId="9" fontId="8" fillId="11" borderId="1" xfId="5" applyFont="1" applyFill="1" applyBorder="1" applyAlignment="1">
      <alignment horizontal="center" vertical="center" wrapText="1"/>
    </xf>
    <xf numFmtId="9" fontId="8" fillId="20" borderId="1" xfId="5" applyFont="1" applyFill="1" applyBorder="1" applyAlignment="1">
      <alignment horizontal="center" vertical="center" wrapText="1"/>
    </xf>
    <xf numFmtId="9" fontId="8" fillId="9" borderId="1" xfId="5" applyFont="1" applyFill="1" applyBorder="1" applyAlignment="1">
      <alignment horizontal="center" vertical="center" wrapText="1"/>
    </xf>
    <xf numFmtId="9" fontId="8" fillId="31" borderId="1" xfId="5" applyFont="1" applyFill="1" applyBorder="1" applyAlignment="1">
      <alignment horizontal="center" vertical="center" wrapText="1"/>
    </xf>
    <xf numFmtId="9" fontId="8" fillId="17" borderId="1" xfId="5" applyFont="1" applyFill="1" applyBorder="1" applyAlignment="1">
      <alignment horizontal="center" vertical="center" wrapText="1"/>
    </xf>
    <xf numFmtId="9" fontId="8" fillId="29" borderId="1" xfId="5" applyFont="1" applyFill="1" applyBorder="1" applyAlignment="1">
      <alignment horizontal="center" vertical="center" wrapText="1"/>
    </xf>
    <xf numFmtId="164" fontId="8" fillId="14" borderId="1" xfId="4" applyFont="1" applyFill="1" applyBorder="1" applyAlignment="1">
      <alignment horizontal="center" vertical="center" wrapText="1"/>
    </xf>
    <xf numFmtId="49" fontId="8" fillId="23" borderId="1" xfId="5" applyNumberFormat="1" applyFont="1" applyFill="1" applyBorder="1" applyAlignment="1">
      <alignment horizontal="center" vertical="center" wrapText="1"/>
    </xf>
    <xf numFmtId="0" fontId="8" fillId="0" borderId="0" xfId="0" applyFont="1" applyFill="1"/>
    <xf numFmtId="0" fontId="8" fillId="0" borderId="7" xfId="0" applyFont="1" applyBorder="1" applyAlignment="1">
      <alignment horizontal="justify" vertical="center" wrapText="1"/>
    </xf>
    <xf numFmtId="9" fontId="14" fillId="0" borderId="8" xfId="5" applyFont="1" applyBorder="1" applyAlignment="1">
      <alignment horizontal="center" vertical="center"/>
    </xf>
    <xf numFmtId="0" fontId="8" fillId="0" borderId="9" xfId="0" applyFont="1" applyBorder="1" applyAlignment="1">
      <alignment horizontal="justify" vertical="center" wrapText="1"/>
    </xf>
    <xf numFmtId="0" fontId="8" fillId="0" borderId="24" xfId="0" applyFont="1" applyBorder="1" applyAlignment="1">
      <alignment horizontal="justify" vertical="center" wrapText="1"/>
    </xf>
    <xf numFmtId="0" fontId="8" fillId="32" borderId="24" xfId="0" applyFont="1" applyFill="1" applyBorder="1" applyAlignment="1">
      <alignment horizontal="center" vertical="center" wrapText="1"/>
    </xf>
    <xf numFmtId="0" fontId="8" fillId="0" borderId="24" xfId="0" applyFont="1" applyBorder="1" applyAlignment="1">
      <alignment horizontal="center" vertical="center" wrapText="1"/>
    </xf>
    <xf numFmtId="9" fontId="8" fillId="0" borderId="24" xfId="5" applyFont="1" applyBorder="1" applyAlignment="1">
      <alignment horizontal="center" vertical="center" wrapText="1"/>
    </xf>
    <xf numFmtId="9" fontId="14" fillId="0" borderId="24" xfId="5" applyFont="1" applyBorder="1" applyAlignment="1">
      <alignment horizontal="center" vertical="center"/>
    </xf>
    <xf numFmtId="1" fontId="14" fillId="0" borderId="24" xfId="9" applyNumberFormat="1" applyFont="1" applyBorder="1" applyAlignment="1">
      <alignment horizontal="center" vertical="center"/>
    </xf>
    <xf numFmtId="9" fontId="14" fillId="0" borderId="5" xfId="9" applyNumberFormat="1" applyFont="1" applyBorder="1" applyAlignment="1">
      <alignment horizontal="center" vertical="center"/>
    </xf>
    <xf numFmtId="9" fontId="27" fillId="36" borderId="21" xfId="9" applyNumberFormat="1" applyFont="1" applyFill="1" applyBorder="1" applyAlignment="1">
      <alignment horizontal="center" vertical="center" wrapText="1"/>
    </xf>
    <xf numFmtId="9" fontId="27" fillId="36" borderId="26" xfId="9" applyNumberFormat="1" applyFont="1" applyFill="1" applyBorder="1" applyAlignment="1">
      <alignment horizontal="center" vertical="center" wrapText="1"/>
    </xf>
    <xf numFmtId="0" fontId="23" fillId="0" borderId="0" xfId="0" applyFont="1" applyAlignment="1">
      <alignment horizontal="center" vertical="center"/>
    </xf>
    <xf numFmtId="9" fontId="27" fillId="36" borderId="12" xfId="9" applyNumberFormat="1" applyFont="1" applyFill="1" applyBorder="1" applyAlignment="1">
      <alignment horizontal="center" vertical="center" wrapText="1"/>
    </xf>
    <xf numFmtId="9" fontId="14" fillId="0" borderId="29" xfId="18" applyNumberFormat="1" applyFont="1" applyBorder="1" applyAlignment="1">
      <alignment horizontal="center" vertical="center"/>
    </xf>
    <xf numFmtId="9" fontId="14" fillId="0" borderId="30" xfId="18" applyNumberFormat="1" applyFont="1" applyBorder="1" applyAlignment="1">
      <alignment horizontal="center" vertical="center"/>
    </xf>
    <xf numFmtId="0" fontId="23" fillId="0" borderId="0" xfId="0" applyFont="1" applyFill="1" applyAlignment="1">
      <alignment horizontal="center" vertical="center"/>
    </xf>
    <xf numFmtId="0" fontId="27" fillId="0" borderId="22" xfId="9" applyFont="1" applyFill="1" applyBorder="1" applyAlignment="1">
      <alignment horizontal="center" vertical="center" wrapText="1"/>
    </xf>
    <xf numFmtId="0" fontId="27" fillId="0" borderId="0" xfId="9" applyFont="1" applyFill="1" applyBorder="1" applyAlignment="1">
      <alignment horizontal="center" vertical="center" wrapText="1"/>
    </xf>
    <xf numFmtId="9" fontId="27" fillId="0" borderId="0" xfId="9" applyNumberFormat="1" applyFont="1" applyFill="1" applyBorder="1" applyAlignment="1">
      <alignment horizontal="center" vertical="center" wrapText="1"/>
    </xf>
    <xf numFmtId="9" fontId="14" fillId="0" borderId="3" xfId="18" applyNumberFormat="1" applyFont="1" applyFill="1" applyBorder="1" applyAlignment="1">
      <alignment horizontal="center" vertical="center"/>
    </xf>
    <xf numFmtId="9" fontId="14" fillId="0" borderId="28" xfId="18" applyNumberFormat="1" applyFont="1" applyFill="1" applyBorder="1" applyAlignment="1">
      <alignment horizontal="center" vertical="center"/>
    </xf>
    <xf numFmtId="0" fontId="23" fillId="0" borderId="35" xfId="0" applyFont="1" applyBorder="1" applyAlignment="1">
      <alignment horizontal="center" vertical="center"/>
    </xf>
    <xf numFmtId="0" fontId="28" fillId="35" borderId="15"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29" fillId="9" borderId="15" xfId="9" applyFont="1" applyFill="1" applyBorder="1" applyAlignment="1">
      <alignment horizontal="center" vertical="center" wrapText="1"/>
    </xf>
    <xf numFmtId="0" fontId="23" fillId="0" borderId="7" xfId="0" applyFont="1" applyBorder="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xf>
    <xf numFmtId="9" fontId="27" fillId="0" borderId="3" xfId="18" applyNumberFormat="1" applyFont="1" applyFill="1" applyBorder="1" applyAlignment="1">
      <alignment horizontal="center" vertical="center"/>
    </xf>
    <xf numFmtId="9" fontId="27" fillId="0" borderId="28" xfId="18" applyNumberFormat="1" applyFont="1" applyFill="1" applyBorder="1" applyAlignment="1">
      <alignment horizontal="center" vertical="center"/>
    </xf>
    <xf numFmtId="0" fontId="28" fillId="35" borderId="31" xfId="0" applyFont="1" applyFill="1" applyBorder="1" applyAlignment="1">
      <alignment horizontal="center" vertical="center" wrapText="1"/>
    </xf>
    <xf numFmtId="0" fontId="28" fillId="35" borderId="32"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29" fillId="9" borderId="32" xfId="9" applyFont="1" applyFill="1" applyBorder="1" applyAlignment="1">
      <alignment horizontal="center" vertical="center" wrapText="1"/>
    </xf>
    <xf numFmtId="0" fontId="23" fillId="0" borderId="8" xfId="0" applyFont="1" applyBorder="1" applyAlignment="1">
      <alignment horizontal="left"/>
    </xf>
    <xf numFmtId="0" fontId="28" fillId="35" borderId="37" xfId="0" applyFont="1" applyFill="1" applyBorder="1" applyAlignment="1">
      <alignment horizontal="center" vertical="center" wrapText="1"/>
    </xf>
    <xf numFmtId="0" fontId="28" fillId="35" borderId="38" xfId="0" applyFont="1" applyFill="1" applyBorder="1" applyAlignment="1">
      <alignment horizontal="center" vertical="center" wrapText="1"/>
    </xf>
    <xf numFmtId="0" fontId="8" fillId="0" borderId="33" xfId="9" applyFont="1" applyBorder="1" applyAlignment="1">
      <alignment horizontal="left" vertical="center" wrapText="1"/>
    </xf>
    <xf numFmtId="0" fontId="8" fillId="0" borderId="34" xfId="9" applyFont="1" applyBorder="1" applyAlignment="1">
      <alignment horizontal="left"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27" fillId="36" borderId="20" xfId="9" applyFont="1" applyFill="1" applyBorder="1" applyAlignment="1">
      <alignment horizontal="center" vertical="center" wrapText="1"/>
    </xf>
    <xf numFmtId="0" fontId="27" fillId="36" borderId="21" xfId="9" applyFont="1" applyFill="1" applyBorder="1" applyAlignment="1">
      <alignment horizontal="center" vertical="center" wrapText="1"/>
    </xf>
    <xf numFmtId="0" fontId="27" fillId="36" borderId="26" xfId="9" applyFont="1" applyFill="1" applyBorder="1" applyAlignment="1">
      <alignment horizontal="center" vertical="center" wrapText="1"/>
    </xf>
    <xf numFmtId="0" fontId="27" fillId="36" borderId="23" xfId="9" applyFont="1" applyFill="1" applyBorder="1" applyAlignment="1">
      <alignment horizontal="center" vertical="center" wrapText="1"/>
    </xf>
    <xf numFmtId="0" fontId="27" fillId="36" borderId="25" xfId="9" applyFont="1" applyFill="1" applyBorder="1" applyAlignment="1">
      <alignment horizontal="center" vertical="center" wrapText="1"/>
    </xf>
    <xf numFmtId="0" fontId="27" fillId="36" borderId="27" xfId="9" applyFont="1" applyFill="1" applyBorder="1" applyAlignment="1">
      <alignment horizontal="center" vertical="center" wrapText="1"/>
    </xf>
    <xf numFmtId="0" fontId="28" fillId="35" borderId="15" xfId="0" applyFont="1" applyFill="1" applyBorder="1" applyAlignment="1">
      <alignment horizontal="center" vertical="center" wrapText="1"/>
    </xf>
    <xf numFmtId="0" fontId="28" fillId="35" borderId="36" xfId="0" applyFont="1" applyFill="1" applyBorder="1" applyAlignment="1">
      <alignment horizontal="center" vertical="center" wrapText="1"/>
    </xf>
    <xf numFmtId="0" fontId="8" fillId="0" borderId="5" xfId="9" applyFont="1" applyBorder="1" applyAlignment="1">
      <alignment horizontal="left" vertical="center" wrapText="1"/>
    </xf>
    <xf numFmtId="0" fontId="8" fillId="0" borderId="8" xfId="9" applyFont="1" applyBorder="1" applyAlignment="1">
      <alignment horizontal="left" vertical="center" wrapText="1"/>
    </xf>
    <xf numFmtId="0" fontId="8" fillId="0" borderId="24" xfId="9" applyFont="1" applyBorder="1" applyAlignment="1">
      <alignment horizontal="left" vertical="center" wrapText="1"/>
    </xf>
    <xf numFmtId="0" fontId="8" fillId="0" borderId="10" xfId="9" applyFont="1" applyBorder="1" applyAlignment="1">
      <alignment horizontal="left" vertical="center" wrapText="1"/>
    </xf>
    <xf numFmtId="0" fontId="8" fillId="0" borderId="1" xfId="5" applyNumberFormat="1" applyFont="1" applyBorder="1" applyAlignment="1">
      <alignment horizontal="center" vertical="center" wrapText="1"/>
    </xf>
    <xf numFmtId="168" fontId="8" fillId="0" borderId="1" xfId="5" applyNumberFormat="1" applyFont="1" applyBorder="1" applyAlignment="1">
      <alignment horizontal="center" vertical="center" wrapText="1"/>
    </xf>
  </cellXfs>
  <cellStyles count="29">
    <cellStyle name="Hipervínculo 2" xfId="11"/>
    <cellStyle name="Millares [0]" xfId="1" builtinId="6"/>
    <cellStyle name="Millares [0] 2" xfId="2"/>
    <cellStyle name="Millares [0] 3" xfId="26"/>
    <cellStyle name="Millares 2" xfId="6"/>
    <cellStyle name="Millares 3" xfId="19"/>
    <cellStyle name="Millares 4" xfId="22"/>
    <cellStyle name="Moneda [0]" xfId="4" builtinId="7"/>
    <cellStyle name="Moneda 2" xfId="14"/>
    <cellStyle name="Normal" xfId="0" builtinId="0"/>
    <cellStyle name="Normal 2" xfId="9"/>
    <cellStyle name="Normal 2 2" xfId="12"/>
    <cellStyle name="Normal 2 3" xfId="20"/>
    <cellStyle name="Normal 2 4" xfId="25"/>
    <cellStyle name="Normal 2 5" xfId="27"/>
    <cellStyle name="Normal 3" xfId="3"/>
    <cellStyle name="Normal 3 2" xfId="8"/>
    <cellStyle name="Normal 3 3" xfId="13"/>
    <cellStyle name="Normal 3 4" xfId="28"/>
    <cellStyle name="Normal 4" xfId="17"/>
    <cellStyle name="Normal 5" xfId="23"/>
    <cellStyle name="Normal 6" xfId="7"/>
    <cellStyle name="Porcentaje" xfId="5" builtinId="5"/>
    <cellStyle name="Porcentaje 2" xfId="10"/>
    <cellStyle name="Porcentaje 3" xfId="15"/>
    <cellStyle name="Porcentaje 4" xfId="18"/>
    <cellStyle name="Porcentaje 5" xfId="21"/>
    <cellStyle name="Porcentaje 6" xfId="24"/>
    <cellStyle name="Porcentaje 7" xfId="16"/>
  </cellStyles>
  <dxfs count="60">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border outline="0">
        <left style="medium">
          <color indexed="64"/>
        </left>
        <top style="medium">
          <color indexed="64"/>
        </top>
        <bottom style="medium">
          <color indexed="64"/>
        </bottom>
      </border>
    </dxf>
    <dxf>
      <font>
        <strike val="0"/>
        <outline val="0"/>
        <shadow val="0"/>
        <vertAlign val="baseline"/>
        <sz val="11"/>
        <name val="Times"/>
        <scheme val="none"/>
      </font>
    </dxf>
    <dxf>
      <font>
        <strike val="0"/>
        <outline val="0"/>
        <shadow val="0"/>
        <vertAlign val="baseline"/>
        <sz val="11"/>
        <name val="Times"/>
        <scheme val="none"/>
      </font>
    </dxf>
    <dxf>
      <font>
        <b val="0"/>
        <i val="0"/>
        <strike val="0"/>
        <condense val="0"/>
        <extend val="0"/>
        <outline val="0"/>
        <shadow val="0"/>
        <u val="none"/>
        <vertAlign val="baseline"/>
        <sz val="12"/>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6" tint="0.7999816888943144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fill>
        <patternFill patternType="solid">
          <fgColor rgb="FFFDE9D9"/>
          <bgColor theme="0" tint="-0.249977111117893"/>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rgb="FFFDE9D9"/>
          <bgColor theme="0" tint="-0.249977111117893"/>
        </patternFill>
      </fill>
      <alignment horizontal="center" vertical="center" textRotation="0" wrapText="1" indent="0" justifyLastLine="0" shrinkToFit="0" readingOrder="0"/>
      <border diagonalUp="0" diagonalDown="0" outline="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outline="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diagonalUp="0" diagonalDown="0" outline="0">
        <left style="hair">
          <color auto="1"/>
        </left>
        <right style="hair">
          <color auto="1"/>
        </right>
        <top/>
        <bottom/>
      </border>
    </dxf>
    <dxf>
      <alignment horizontal="center" vertical="center"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right style="thin">
          <color indexed="64"/>
        </right>
        <top style="thin">
          <color indexed="64"/>
        </top>
      </border>
    </dxf>
    <dxf>
      <alignment horizontal="center" vertical="center" wrapText="1" indent="0" justifyLastLine="0" shrinkToFit="0" readingOrder="0"/>
    </dxf>
    <dxf>
      <font>
        <b/>
        <i val="0"/>
        <strike val="0"/>
        <condense val="0"/>
        <extend val="0"/>
        <outline val="0"/>
        <shadow val="0"/>
        <u val="none"/>
        <vertAlign val="baseline"/>
        <sz val="12"/>
        <color auto="1"/>
        <name val="Arial"/>
        <scheme val="none"/>
      </font>
      <fill>
        <patternFill patternType="solid">
          <fgColor rgb="FFFDE9D9"/>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69C7DD"/>
      <color rgb="FF66CCFF"/>
      <color rgb="FFF7BBBB"/>
      <color rgb="FFFFD5EA"/>
      <color rgb="FFC9C1FB"/>
      <color rgb="FFA496F8"/>
      <color rgb="FFDAC2EC"/>
      <color rgb="FFF28E8E"/>
      <color rgb="FFFE5E97"/>
      <color rgb="FFFF97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3.AT%20PLAN%20DE%20ACCI&#211;N%20201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DE%20PLAN%20DE%20ACCI&#211;N%20201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5.EyMI%20PLAN%20DE%20ACCI&#211;N%202019%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4.SA%20PLAN%20DE%20ACCI&#211;N%20201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2.C%20PLAN%20DE%20ACCI&#211;N%20201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5.PM%20PLAN%20DE%20ACCI&#211;N%20201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4.CC%20PLAN%20DE%20ACCI&#211;N%20201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7.AD%20PLAN%20DE%20ACCI&#211;N%20201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2.GH%20PLAN%20DE%20ACCI&#211;N%20201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0-11.GJ&amp;C%20PLAN%20DE%20ACCI&#211;N%20201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8-9.A&amp;F%20PLAN%20DE%20ACCI&#211;N%20201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3.IyT%20PLAN%20DE%20ACCI&#211;N%20201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2">
          <cell r="W2">
            <v>0</v>
          </cell>
          <cell r="X2">
            <v>0</v>
          </cell>
          <cell r="Y2">
            <v>0.02</v>
          </cell>
          <cell r="Z2" t="str">
            <v>Articulación con el MEN en el marco de la implementación del Decreto 1421 de 2018. Construcción de modulos de formación para la asistencia técnica.</v>
          </cell>
        </row>
        <row r="3">
          <cell r="W3">
            <v>0</v>
          </cell>
          <cell r="X3">
            <v>0</v>
          </cell>
          <cell r="Y3">
            <v>0.05</v>
          </cell>
          <cell r="Z3" t="str">
            <v xml:space="preserve">Revisión de Planes progresivos de implementación   de 56 entidades territoriales objeto de la Asistencia técnica. </v>
          </cell>
        </row>
        <row r="4">
          <cell r="W4">
            <v>0</v>
          </cell>
          <cell r="X4">
            <v>0</v>
          </cell>
          <cell r="Y4">
            <v>0</v>
          </cell>
          <cell r="Z4">
            <v>0</v>
          </cell>
        </row>
        <row r="5">
          <cell r="W5">
            <v>0</v>
          </cell>
          <cell r="X5">
            <v>0</v>
          </cell>
          <cell r="Y5">
            <v>0</v>
          </cell>
          <cell r="Z5">
            <v>0</v>
          </cell>
        </row>
        <row r="6">
          <cell r="W6">
            <v>0</v>
          </cell>
          <cell r="X6">
            <v>0</v>
          </cell>
          <cell r="Y6">
            <v>0</v>
          </cell>
          <cell r="Z6">
            <v>0</v>
          </cell>
        </row>
        <row r="7">
          <cell r="V7">
            <v>0</v>
          </cell>
          <cell r="W7">
            <v>0</v>
          </cell>
          <cell r="X7">
            <v>0</v>
          </cell>
          <cell r="Y7">
            <v>0</v>
          </cell>
          <cell r="Z7">
            <v>0</v>
          </cell>
          <cell r="AA7">
            <v>0</v>
          </cell>
          <cell r="AC7">
            <v>0</v>
          </cell>
          <cell r="AE7">
            <v>0</v>
          </cell>
          <cell r="AG7">
            <v>0</v>
          </cell>
          <cell r="AI7">
            <v>0</v>
          </cell>
        </row>
        <row r="8">
          <cell r="W8">
            <v>0</v>
          </cell>
          <cell r="X8">
            <v>0</v>
          </cell>
          <cell r="Y8">
            <v>0</v>
          </cell>
          <cell r="Z8">
            <v>0</v>
          </cell>
        </row>
        <row r="9">
          <cell r="W9">
            <v>0</v>
          </cell>
          <cell r="X9" t="str">
            <v>No se realizaron acciones</v>
          </cell>
          <cell r="Y9">
            <v>0</v>
          </cell>
          <cell r="Z9" t="str">
            <v>Se proyecto resolución para entrega de material  de literatura en tinta-braille en la ofIcina de Atención al ciudadano.</v>
          </cell>
        </row>
        <row r="10">
          <cell r="W10">
            <v>0</v>
          </cell>
          <cell r="X10">
            <v>0</v>
          </cell>
          <cell r="Y10">
            <v>0</v>
          </cell>
          <cell r="Z10">
            <v>0</v>
          </cell>
        </row>
        <row r="11">
          <cell r="V11">
            <v>26</v>
          </cell>
          <cell r="W11">
            <v>0</v>
          </cell>
          <cell r="X11">
            <v>0</v>
          </cell>
          <cell r="Y11">
            <v>0</v>
          </cell>
          <cell r="Z11">
            <v>0</v>
          </cell>
          <cell r="AA11">
            <v>26</v>
          </cell>
          <cell r="AC11">
            <v>0</v>
          </cell>
          <cell r="AE11">
            <v>0</v>
          </cell>
          <cell r="AG11">
            <v>0</v>
          </cell>
          <cell r="AI11">
            <v>0</v>
          </cell>
        </row>
        <row r="12">
          <cell r="W12">
            <v>0</v>
          </cell>
          <cell r="X12">
            <v>0</v>
          </cell>
          <cell r="Y12">
            <v>0</v>
          </cell>
          <cell r="Z12">
            <v>0</v>
          </cell>
        </row>
        <row r="13">
          <cell r="W13">
            <v>0</v>
          </cell>
          <cell r="X13">
            <v>0</v>
          </cell>
          <cell r="Y13">
            <v>0</v>
          </cell>
          <cell r="Z13">
            <v>0</v>
          </cell>
        </row>
        <row r="14">
          <cell r="W14">
            <v>0</v>
          </cell>
          <cell r="X14">
            <v>0</v>
          </cell>
          <cell r="Y14">
            <v>0</v>
          </cell>
          <cell r="Z14">
            <v>0</v>
          </cell>
        </row>
        <row r="15">
          <cell r="W15">
            <v>0</v>
          </cell>
          <cell r="X15">
            <v>0</v>
          </cell>
          <cell r="Y15">
            <v>0</v>
          </cell>
          <cell r="Z15">
            <v>0</v>
          </cell>
        </row>
        <row r="16">
          <cell r="W16">
            <v>0</v>
          </cell>
          <cell r="X16">
            <v>0</v>
          </cell>
          <cell r="Y16">
            <v>0</v>
          </cell>
          <cell r="Z16">
            <v>0</v>
          </cell>
        </row>
        <row r="17">
          <cell r="W17">
            <v>0</v>
          </cell>
          <cell r="X17" t="str">
            <v xml:space="preserve">WEB:MEN (elaboración protocolo de accesibilidad), </v>
          </cell>
          <cell r="Y17">
            <v>0.02</v>
          </cell>
          <cell r="Z17" t="str">
            <v>WEB: Servicio civil Distrital, Consejo superior de la judicatura, Universidad Católica del Norte, EPS Sanitas. ESPACIO FISICO: Eps Sanitas. TECNOLOGIA ESPECIALIZADA: Secretaria de Educación de Guainía. PERSONAS NATURALES:  2 PROYECTOS DE GRADO: 1</v>
          </cell>
        </row>
        <row r="18">
          <cell r="V18">
            <v>1</v>
          </cell>
          <cell r="W18">
            <v>0</v>
          </cell>
          <cell r="X18">
            <v>0</v>
          </cell>
          <cell r="Y18">
            <v>0</v>
          </cell>
          <cell r="Z18">
            <v>0</v>
          </cell>
          <cell r="AA18">
            <v>0</v>
          </cell>
          <cell r="AC18">
            <v>0</v>
          </cell>
          <cell r="AE18">
            <v>0</v>
          </cell>
          <cell r="AG18">
            <v>1</v>
          </cell>
          <cell r="AI18">
            <v>0</v>
          </cell>
        </row>
        <row r="19">
          <cell r="W19">
            <v>0</v>
          </cell>
          <cell r="X19">
            <v>0</v>
          </cell>
          <cell r="Y19">
            <v>0</v>
          </cell>
          <cell r="Z19">
            <v>0</v>
          </cell>
        </row>
        <row r="20">
          <cell r="W20">
            <v>0</v>
          </cell>
          <cell r="X20">
            <v>0</v>
          </cell>
          <cell r="Y20">
            <v>0.01</v>
          </cell>
          <cell r="Z20" t="str">
            <v>Propuesta metodológica aprobada  como insumo para elaboración de documento de lineamientos de investigación.</v>
          </cell>
        </row>
        <row r="21">
          <cell r="W21">
            <v>0</v>
          </cell>
          <cell r="X21">
            <v>0</v>
          </cell>
          <cell r="Y21">
            <v>0</v>
          </cell>
          <cell r="Z21">
            <v>0</v>
          </cell>
        </row>
        <row r="22">
          <cell r="V22">
            <v>0</v>
          </cell>
          <cell r="W22">
            <v>0</v>
          </cell>
          <cell r="X22">
            <v>0</v>
          </cell>
          <cell r="Y22">
            <v>0</v>
          </cell>
          <cell r="Z22">
            <v>0</v>
          </cell>
          <cell r="AA22">
            <v>0</v>
          </cell>
          <cell r="AC22">
            <v>0</v>
          </cell>
          <cell r="AE22">
            <v>0</v>
          </cell>
          <cell r="AG22">
            <v>0</v>
          </cell>
          <cell r="AI22">
            <v>0</v>
          </cell>
        </row>
        <row r="23">
          <cell r="W23">
            <v>0</v>
          </cell>
          <cell r="X23">
            <v>0</v>
          </cell>
          <cell r="Y23">
            <v>0</v>
          </cell>
          <cell r="Z23">
            <v>0</v>
          </cell>
        </row>
        <row r="24">
          <cell r="W24">
            <v>0.01</v>
          </cell>
          <cell r="X24" t="str">
            <v>Firma acuerdo Función Publica  (Taleres de Braille, interacción, accesibilidad)</v>
          </cell>
          <cell r="Y24">
            <v>0.01</v>
          </cell>
          <cell r="Z24" t="str">
            <v xml:space="preserve"> Reunión con asesora  de empleo publico de la   Función Pública para programación de talleres. Articulación acciones para implementación 2011.</v>
          </cell>
        </row>
        <row r="25">
          <cell r="W25">
            <v>0</v>
          </cell>
          <cell r="X25">
            <v>0</v>
          </cell>
          <cell r="Y25">
            <v>0.01</v>
          </cell>
          <cell r="Z25" t="str">
            <v>Oficio proyectado para el SENA  que incluye propuestas en el marco de la política de inclusión.</v>
          </cell>
        </row>
        <row r="26">
          <cell r="W26">
            <v>0</v>
          </cell>
          <cell r="X26">
            <v>0</v>
          </cell>
          <cell r="Y26">
            <v>0.01</v>
          </cell>
          <cell r="Z26" t="str">
            <v>Oficio proyectado para el SENA  que incluye propuesta de formación para instructores.</v>
          </cell>
        </row>
        <row r="27">
          <cell r="W27">
            <v>0</v>
          </cell>
          <cell r="X27">
            <v>0</v>
          </cell>
          <cell r="Y27">
            <v>0.01</v>
          </cell>
          <cell r="Z27" t="str">
            <v>Oficio proyectado para el SENA  que incluye propuestas en el marco del Fondo Emprender.</v>
          </cell>
        </row>
        <row r="28">
          <cell r="V28">
            <v>2</v>
          </cell>
          <cell r="W28">
            <v>0</v>
          </cell>
          <cell r="X28">
            <v>0</v>
          </cell>
          <cell r="Y28">
            <v>0</v>
          </cell>
          <cell r="Z28">
            <v>0</v>
          </cell>
          <cell r="AA28">
            <v>1</v>
          </cell>
          <cell r="AC28">
            <v>0</v>
          </cell>
          <cell r="AE28">
            <v>1</v>
          </cell>
          <cell r="AG28">
            <v>0</v>
          </cell>
          <cell r="AI28">
            <v>0</v>
          </cell>
        </row>
        <row r="29">
          <cell r="W29">
            <v>0</v>
          </cell>
          <cell r="X29">
            <v>0</v>
          </cell>
          <cell r="Y29">
            <v>0</v>
          </cell>
          <cell r="Z29">
            <v>0</v>
          </cell>
        </row>
        <row r="30">
          <cell r="W30">
            <v>0</v>
          </cell>
          <cell r="X30">
            <v>0</v>
          </cell>
          <cell r="Y30">
            <v>0</v>
          </cell>
          <cell r="Z30">
            <v>0</v>
          </cell>
        </row>
        <row r="31">
          <cell r="W31">
            <v>0</v>
          </cell>
          <cell r="X31">
            <v>0</v>
          </cell>
          <cell r="Y31">
            <v>0</v>
          </cell>
          <cell r="Z31">
            <v>0</v>
          </cell>
        </row>
        <row r="32">
          <cell r="V32">
            <v>0.05</v>
          </cell>
          <cell r="W32">
            <v>0</v>
          </cell>
          <cell r="X32">
            <v>0</v>
          </cell>
          <cell r="Y32">
            <v>0.02</v>
          </cell>
          <cell r="Z32" t="str">
            <v>Revisión de documentos para elaboración de propuesta.</v>
          </cell>
          <cell r="AA32">
            <v>0</v>
          </cell>
          <cell r="AC32">
            <v>0.02</v>
          </cell>
          <cell r="AE32">
            <v>0</v>
          </cell>
          <cell r="AG32">
            <v>0.01</v>
          </cell>
          <cell r="AI32">
            <v>0</v>
          </cell>
        </row>
        <row r="33">
          <cell r="V33">
            <v>0.25</v>
          </cell>
          <cell r="W33">
            <v>0</v>
          </cell>
          <cell r="X33">
            <v>0</v>
          </cell>
          <cell r="Y33">
            <v>0</v>
          </cell>
          <cell r="Z33">
            <v>0</v>
          </cell>
          <cell r="AA33">
            <v>0.05</v>
          </cell>
          <cell r="AC33">
            <v>0</v>
          </cell>
          <cell r="AE33">
            <v>0.15</v>
          </cell>
          <cell r="AG33">
            <v>0.05</v>
          </cell>
          <cell r="AI33">
            <v>0</v>
          </cell>
        </row>
        <row r="34">
          <cell r="W34">
            <v>0</v>
          </cell>
          <cell r="X34">
            <v>0</v>
          </cell>
          <cell r="Y34">
            <v>0.02</v>
          </cell>
          <cell r="Z34" t="str">
            <v>Reunión con Mininterior y Unidad anminitrativa de Organizaciones Solidarias-UAEOS para articulación de acciones.</v>
          </cell>
        </row>
        <row r="35">
          <cell r="W35">
            <v>0</v>
          </cell>
          <cell r="X35">
            <v>0</v>
          </cell>
          <cell r="Y35">
            <v>0.01</v>
          </cell>
          <cell r="Z35" t="str">
            <v xml:space="preserve">Convocatoria para la participación del encuentro Nacional de organizaciónes .
</v>
          </cell>
        </row>
        <row r="36">
          <cell r="V36">
            <v>0</v>
          </cell>
          <cell r="W36">
            <v>0</v>
          </cell>
          <cell r="X36">
            <v>0</v>
          </cell>
          <cell r="Y36">
            <v>0</v>
          </cell>
          <cell r="Z36">
            <v>0</v>
          </cell>
          <cell r="AA36">
            <v>0</v>
          </cell>
          <cell r="AC36">
            <v>1</v>
          </cell>
          <cell r="AE36">
            <v>3</v>
          </cell>
          <cell r="AG36">
            <v>50</v>
          </cell>
          <cell r="AI36">
            <v>0</v>
          </cell>
        </row>
        <row r="37">
          <cell r="W37">
            <v>0</v>
          </cell>
          <cell r="X37">
            <v>0</v>
          </cell>
          <cell r="Y37">
            <v>0</v>
          </cell>
          <cell r="Z37">
            <v>0</v>
          </cell>
        </row>
        <row r="38">
          <cell r="X38">
            <v>0</v>
          </cell>
          <cell r="Y38">
            <v>0</v>
          </cell>
          <cell r="Z38">
            <v>0</v>
          </cell>
        </row>
        <row r="46">
          <cell r="X46">
            <v>0</v>
          </cell>
          <cell r="Y46">
            <v>0</v>
          </cell>
          <cell r="Z46">
            <v>0</v>
          </cell>
        </row>
        <row r="58">
          <cell r="X58">
            <v>0</v>
          </cell>
          <cell r="Y58">
            <v>0</v>
          </cell>
          <cell r="Z58">
            <v>0</v>
          </cell>
        </row>
        <row r="60">
          <cell r="X60">
            <v>0</v>
          </cell>
          <cell r="Y60">
            <v>0</v>
          </cell>
          <cell r="Z60">
            <v>0</v>
          </cell>
        </row>
        <row r="62">
          <cell r="X62">
            <v>0</v>
          </cell>
          <cell r="Y62">
            <v>0</v>
          </cell>
          <cell r="Z62">
            <v>0</v>
          </cell>
        </row>
        <row r="66">
          <cell r="X66">
            <v>0</v>
          </cell>
          <cell r="Y66">
            <v>0</v>
          </cell>
          <cell r="Z66">
            <v>0</v>
          </cell>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1.4999999999999999E-2</v>
          </cell>
          <cell r="X3" t="str">
            <v>Se formuló el plan estratégico y se publicó en la página web el 31 de enero de 2019. Se realizará seguimiento al plan de acción anual mensualmente</v>
          </cell>
          <cell r="Y3">
            <v>5.0000000000000001E-3</v>
          </cell>
          <cell r="Z3" t="str">
            <v>Se realiza seguimiento al plan de acción anual mensualmente</v>
          </cell>
        </row>
        <row r="4">
          <cell r="W4">
            <v>1.4999999999999999E-2</v>
          </cell>
          <cell r="X4" t="str">
            <v>Se formuló el Plan de acción anual y se publicó en la web el 31 de enero de 2019. Se realizrá seguimiento mensual </v>
          </cell>
          <cell r="Y4">
            <v>5.0000000000000001E-3</v>
          </cell>
          <cell r="Z4" t="str">
            <v>Se realiza seguimiento al plan de acción anual mensualmente</v>
          </cell>
        </row>
        <row r="5">
          <cell r="W5">
            <v>1.4999999999999999E-2</v>
          </cell>
          <cell r="X5" t="str">
            <v xml:space="preserve">Se formuló el Plan de adquisiciones y se publicó en la web el 31 de enero de 2019. Se adopta mediante circular #1. Se realizará seguimiento trimestral de su ejecución </v>
          </cell>
          <cell r="Y5">
            <v>5.0000000000000001E-3</v>
          </cell>
          <cell r="Z5" t="str">
            <v>Se realiza seguimiento al plan de adquisiciones y se actualizo con la circular #2</v>
          </cell>
        </row>
        <row r="6">
          <cell r="W6">
            <v>0.01</v>
          </cell>
          <cell r="X6" t="str">
            <v xml:space="preserve">Esta en proceso la consolidación del mapa de riesgos de gestión. </v>
          </cell>
          <cell r="Y6">
            <v>0.01</v>
          </cell>
          <cell r="Z6" t="str">
            <v xml:space="preserve">Esta en proceso la consolidación del mapa de riesgos de gestión. </v>
          </cell>
        </row>
        <row r="7">
          <cell r="W7">
            <v>2.5000000000000001E-2</v>
          </cell>
          <cell r="X7" t="str">
            <v>Se formuló el plan anticorrupción con los siete componentes. Se realizará seguimiento cada cuatro meses</v>
          </cell>
          <cell r="Y7">
            <v>0</v>
          </cell>
          <cell r="Z7" t="str">
            <v xml:space="preserve"> Se realizará seguimiento cada cuatro meses</v>
          </cell>
        </row>
        <row r="8">
          <cell r="W8">
            <v>0</v>
          </cell>
          <cell r="X8" t="str">
            <v>No se ha iniaciado el proceso</v>
          </cell>
          <cell r="Y8">
            <v>0</v>
          </cell>
          <cell r="Z8" t="str">
            <v>No se ha iniaciado el proceso</v>
          </cell>
        </row>
        <row r="9">
          <cell r="W9">
            <v>0</v>
          </cell>
          <cell r="X9" t="str">
            <v>El primer seguimiento se realiza en el mes de abril</v>
          </cell>
          <cell r="Y9">
            <v>0</v>
          </cell>
          <cell r="Z9" t="str">
            <v>El primer seguimiento se realiza en el mes de abril</v>
          </cell>
        </row>
        <row r="10">
          <cell r="W10">
            <v>5.0000000000000001E-3</v>
          </cell>
          <cell r="X10" t="str">
            <v>Se actualizaron documentos del proceso de gestión contractual; administración documental; Evaluación y Mejoramiento Institucional</v>
          </cell>
          <cell r="Y10">
            <v>5.0000000000000001E-3</v>
          </cell>
          <cell r="Z10" t="str">
            <v>Se actualizaron documentos del proceso  de Gestión Humana; Gestión Contractual; Comunicaciones</v>
          </cell>
        </row>
        <row r="11">
          <cell r="W11">
            <v>0</v>
          </cell>
          <cell r="X11" t="str">
            <v>No se ha iniciado el desarrollo del monitoreo de implementación del MIPG (consolidación de los autodiagnósticos)</v>
          </cell>
          <cell r="Y11">
            <v>0</v>
          </cell>
          <cell r="Z11" t="str">
            <v>No se ha iniciado el desarrollo del monitoreo de implementación del MIPG (consolidación de los autodiagnósticos)</v>
          </cell>
        </row>
        <row r="12">
          <cell r="W12">
            <v>0</v>
          </cell>
          <cell r="X12" t="str">
            <v>Esta en proceso la actualización de los proyectos de inversión</v>
          </cell>
          <cell r="Y12">
            <v>2E-3</v>
          </cell>
          <cell r="Z12" t="str">
            <v>Esta en proceso la actualización de los proyectos de inversión, se enviaron por SUIFP al Ministerio de Educación</v>
          </cell>
        </row>
        <row r="13">
          <cell r="W13">
            <v>5.0000000000000001E-3</v>
          </cell>
          <cell r="X13" t="str">
            <v>Se realizó el reporte y envío del informe de ejecución cualitativa presupuestal del mes</v>
          </cell>
          <cell r="Y13">
            <v>5.0000000000000001E-3</v>
          </cell>
          <cell r="Z13" t="str">
            <v>Se realizó el reporte y envío del informe de ejecución cualitativa presupuestal del mes</v>
          </cell>
        </row>
        <row r="14">
          <cell r="X14" t="str">
            <v>No se ha iniciado</v>
          </cell>
          <cell r="Y14">
            <v>0</v>
          </cell>
          <cell r="Z14" t="str">
            <v>No se ha iniciado</v>
          </cell>
        </row>
        <row r="15">
          <cell r="X15" t="str">
            <v>No se ha iniciado</v>
          </cell>
          <cell r="Y15">
            <v>7.0000000000000007E-2</v>
          </cell>
          <cell r="Z15" t="str">
            <v>Se realizó el diligenciamiento del FURAG con el acompañamiento de los líderes de proceso</v>
          </cell>
        </row>
        <row r="17">
          <cell r="W17">
            <v>0</v>
          </cell>
          <cell r="X17" t="str">
            <v>No se ha iniciado</v>
          </cell>
          <cell r="Y17">
            <v>0</v>
          </cell>
          <cell r="Z17" t="str">
            <v>No se ha iniciado</v>
          </cell>
        </row>
        <row r="18">
          <cell r="W18">
            <v>0</v>
          </cell>
          <cell r="X18">
            <v>0</v>
          </cell>
          <cell r="Y18">
            <v>0</v>
          </cell>
          <cell r="Z18">
            <v>0</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v>0</v>
          </cell>
          <cell r="Y3" t="str">
            <v>2%</v>
          </cell>
          <cell r="Z3" t="str">
            <v>Se realizó revisión general de todos los documentos asociados al proceso. Se revisó en detalle el procedimiento de evaluación y seguimiento, se modifica el nombre por Procedimiento de Auditoría Interna, se realizaron otras modificaciones a las actividades que se remitieron a la OAP para su revisión. Se revisaron y ajustaron los formatos asociados al procedimiento. Pendiente accesibilidad de los documentos.</v>
          </cell>
        </row>
        <row r="4">
          <cell r="W4">
            <v>0</v>
          </cell>
          <cell r="X4" t="str">
            <v>El proceso de EyM I no tiene plan de mejoramiento.</v>
          </cell>
          <cell r="Y4">
            <v>0</v>
          </cell>
          <cell r="Z4" t="str">
            <v>El proceso de EyM I no tiene plan de mejoramiento.</v>
          </cell>
        </row>
        <row r="5">
          <cell r="W5" t="str">
            <v>30%</v>
          </cell>
          <cell r="X5" t="str">
            <v>Se formuló el PAA 2019 el cual se aprobó en Comité Institucional de Coordinación de control interno de 31 de enero de 2019. Se publicó en la página web</v>
          </cell>
          <cell r="Y5">
            <v>0</v>
          </cell>
          <cell r="Z5">
            <v>0</v>
          </cell>
        </row>
        <row r="6">
          <cell r="W6" t="str">
            <v>13%</v>
          </cell>
          <cell r="X6" t="str">
            <v>Se da cumplimiento a las actividades correspondientes al mes de enero, así: Se realizó la evaluación a la Gestión anual por Dependencias. Se realizó el reporte al SIRECI del Plan de Mejoramiento Institucional a diciembre 2018. Se elaboró y presentó informe de austeridad en el gasto correspondiente al cuarto trimestre de 2018. Se realizó seguimiento al Plan Anticorrupción y de Atención al ciudaano y al Mapa de Riesgos de corrupción. Se realizó seguimiento a la publicación en la página web de los planes institucionales. Se realizó el primer comité Institucional de coordinación de Control Interno.</v>
          </cell>
          <cell r="Y6">
            <v>0.09</v>
          </cell>
          <cell r="Z6" t="str">
            <v>Se da cumplimiento a las actividades previstas: Informe de Seguimiento a PQRS,  Informe Certificación Ekogui, Informe de Evaluación del Control Interno Contable, Verificacion Consolidación de la Cuenta Anual Consolidada reporte SIRECI, Inicio de las Evaluación del FURAG, Componente 7 Control Interno.</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v>0</v>
          </cell>
          <cell r="Y3">
            <v>0</v>
          </cell>
          <cell r="Z3">
            <v>0</v>
          </cell>
        </row>
        <row r="4">
          <cell r="W4">
            <v>0</v>
          </cell>
          <cell r="X4">
            <v>0</v>
          </cell>
          <cell r="Y4">
            <v>0</v>
          </cell>
          <cell r="Z4">
            <v>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E-IR"/>
      <sheetName val="Plan Estretagico"/>
    </sheetNames>
    <sheetDataSet>
      <sheetData sheetId="0">
        <row r="3">
          <cell r="W3">
            <v>0.1</v>
          </cell>
          <cell r="X3" t="str">
            <v>(1) campaña sobre el braille y el día internacional del braille</v>
          </cell>
          <cell r="Y3">
            <v>0.15</v>
          </cell>
          <cell r="Z3" t="str">
            <v>(2) campañas fueron sobre INci Radio en el día mundial de la radio y la convocatoria al concurso nacional de cuento del INCI</v>
          </cell>
        </row>
        <row r="4">
          <cell r="W4">
            <v>0.03</v>
          </cell>
          <cell r="X4" t="str">
            <v>(1) Actualización logos INCI</v>
          </cell>
          <cell r="Y4">
            <v>2.5000000000000001E-2</v>
          </cell>
          <cell r="Z4" t="str">
            <v>(1) carné funcionarios</v>
          </cell>
        </row>
        <row r="5">
          <cell r="V5">
            <v>12</v>
          </cell>
          <cell r="W5">
            <v>1</v>
          </cell>
          <cell r="X5" t="str">
            <v>(1) comunicado sobre el día mundial del braille</v>
          </cell>
          <cell r="Y5">
            <v>2</v>
          </cell>
          <cell r="Z5" t="str">
            <v>(2) comunicados de prensa sobre el día de la radio y sobre el lanzamiento del concurso de cuento del INCI</v>
          </cell>
          <cell r="AA5">
            <v>4</v>
          </cell>
          <cell r="AC5">
            <v>5</v>
          </cell>
          <cell r="AE5">
            <v>0</v>
          </cell>
          <cell r="AG5">
            <v>0</v>
          </cell>
          <cell r="AI5">
            <v>0</v>
          </cell>
        </row>
        <row r="6">
          <cell r="W6">
            <v>0</v>
          </cell>
          <cell r="X6">
            <v>0</v>
          </cell>
          <cell r="Y6">
            <v>0</v>
          </cell>
          <cell r="Z6">
            <v>0</v>
          </cell>
        </row>
        <row r="7">
          <cell r="W7">
            <v>0</v>
          </cell>
          <cell r="X7" t="str">
            <v>No se realizaroneventos</v>
          </cell>
          <cell r="Y7">
            <v>0.2</v>
          </cell>
          <cell r="Z7" t="str">
            <v>2 taller destinos japón y taller braille</v>
          </cell>
        </row>
        <row r="8">
          <cell r="W8">
            <v>0</v>
          </cell>
          <cell r="X8">
            <v>0</v>
          </cell>
          <cell r="Y8">
            <v>0</v>
          </cell>
          <cell r="Z8">
            <v>0</v>
          </cell>
        </row>
        <row r="9">
          <cell r="W9">
            <v>0</v>
          </cell>
          <cell r="X9">
            <v>0</v>
          </cell>
          <cell r="Y9">
            <v>0</v>
          </cell>
          <cell r="Z9">
            <v>0</v>
          </cell>
        </row>
      </sheetData>
      <sheetData sheetId="1">
        <row r="3">
          <cell r="W3">
            <v>0.05</v>
          </cell>
          <cell r="X3" t="str">
            <v>se presentó el plan de producción a  Sub Tecnica.</v>
          </cell>
          <cell r="Y3">
            <v>0</v>
          </cell>
          <cell r="Z3">
            <v>0</v>
          </cell>
        </row>
        <row r="4">
          <cell r="V4">
            <v>27</v>
          </cell>
          <cell r="W4">
            <v>2</v>
          </cell>
          <cell r="X4" t="str">
            <v xml:space="preserve">Audio descripción de  Universidad Canina
Grabación de Taller sobre Japón </v>
          </cell>
          <cell r="Y4">
            <v>10</v>
          </cell>
          <cell r="Z4" t="str">
            <v>Transfer de Nota city tv cuento en braille
Animación concurso nacional de cuento en braille (4), Grabación concurso nacional de cuento en braille, Animación del  Día mundial de la radio, Animación de  Familia de billetes accesibles, ajuste de video y audio de "Ojo con tus ojos", taller Fauna colombiana</v>
          </cell>
          <cell r="AA4">
            <v>6</v>
          </cell>
          <cell r="AC4">
            <v>3</v>
          </cell>
          <cell r="AE4">
            <v>4</v>
          </cell>
          <cell r="AG4">
            <v>2</v>
          </cell>
          <cell r="AI4">
            <v>0</v>
          </cell>
        </row>
        <row r="5">
          <cell r="W5">
            <v>0</v>
          </cell>
          <cell r="X5">
            <v>0</v>
          </cell>
          <cell r="Y5" t="str">
            <v>1%</v>
          </cell>
          <cell r="Z5" t="str">
            <v>seguimiento a los contenidos misionales para el mes</v>
          </cell>
        </row>
        <row r="6">
          <cell r="W6">
            <v>0.01</v>
          </cell>
          <cell r="X6" t="str">
            <v>se proyectó la nueva estructura de los programas de acuerdo a los nuevos integrantes  de cada actividad en Subdirección técnica</v>
          </cell>
          <cell r="Y6" t="str">
            <v>1%</v>
          </cell>
          <cell r="Z6">
            <v>0</v>
          </cell>
        </row>
        <row r="7">
          <cell r="W7">
            <v>0.01</v>
          </cell>
          <cell r="X7">
            <v>0</v>
          </cell>
          <cell r="Y7">
            <v>0.01</v>
          </cell>
          <cell r="Z7">
            <v>0</v>
          </cell>
        </row>
        <row r="8">
          <cell r="V8">
            <v>421</v>
          </cell>
          <cell r="W8">
            <v>13</v>
          </cell>
          <cell r="X8" t="str">
            <v>programas de INCIRadio</v>
          </cell>
          <cell r="Y8">
            <v>77</v>
          </cell>
          <cell r="Z8" t="str">
            <v>Programas de INCIRadio</v>
          </cell>
          <cell r="AA8">
            <v>85</v>
          </cell>
          <cell r="AC8">
            <v>84</v>
          </cell>
          <cell r="AE8">
            <v>92</v>
          </cell>
          <cell r="AG8">
            <v>70</v>
          </cell>
          <cell r="AI8">
            <v>0</v>
          </cell>
        </row>
        <row r="9">
          <cell r="V9">
            <v>214</v>
          </cell>
          <cell r="W9">
            <v>4</v>
          </cell>
          <cell r="X9" t="str">
            <v>Cápsulas, miniprogramas, promos, cuñas, separadores</v>
          </cell>
          <cell r="Y9">
            <v>39</v>
          </cell>
          <cell r="Z9" t="str">
            <v>Cápsulas, miniprogramas, promos, cuñas, separadores</v>
          </cell>
          <cell r="AA9">
            <v>59</v>
          </cell>
          <cell r="AC9">
            <v>45</v>
          </cell>
          <cell r="AE9">
            <v>39</v>
          </cell>
          <cell r="AG9">
            <v>28</v>
          </cell>
          <cell r="AI9">
            <v>0</v>
          </cell>
        </row>
        <row r="10">
          <cell r="W10">
            <v>0</v>
          </cell>
          <cell r="X10">
            <v>0</v>
          </cell>
          <cell r="Y10">
            <v>0</v>
          </cell>
          <cell r="Z10">
            <v>0</v>
          </cell>
        </row>
        <row r="11">
          <cell r="W11">
            <v>0</v>
          </cell>
          <cell r="X11">
            <v>0</v>
          </cell>
          <cell r="Y11">
            <v>0</v>
          </cell>
          <cell r="Z11">
            <v>0</v>
          </cell>
        </row>
        <row r="12">
          <cell r="W12">
            <v>0</v>
          </cell>
          <cell r="X12">
            <v>0</v>
          </cell>
          <cell r="Y12">
            <v>0</v>
          </cell>
          <cell r="Z12">
            <v>0</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t="str">
            <v>0</v>
          </cell>
          <cell r="X3" t="str">
            <v>No se avanzó en el tema</v>
          </cell>
          <cell r="Y3">
            <v>1E-3</v>
          </cell>
          <cell r="Z3" t="str">
            <v>Se solicitaron cotizaciones para la adquisicón de ayudas opticas</v>
          </cell>
        </row>
        <row r="4">
          <cell r="W4" t="str">
            <v>0</v>
          </cell>
          <cell r="X4" t="str">
            <v>No se avanzó en el tema</v>
          </cell>
          <cell r="Y4" t="str">
            <v>0</v>
          </cell>
          <cell r="Z4" t="str">
            <v>No se avanzó en el tema</v>
          </cell>
        </row>
        <row r="5">
          <cell r="V5">
            <v>521</v>
          </cell>
          <cell r="W5">
            <v>55</v>
          </cell>
          <cell r="X5" t="str">
            <v>Se realizaron 55 ventas efectivas, hubo problemas con el registro en SIIF por lo tanto estos se registraron en febrero</v>
          </cell>
          <cell r="Y5">
            <v>86</v>
          </cell>
          <cell r="Z5" t="str">
            <v xml:space="preserve">En Febrero se atendieron: 134 clientes de acuerdo a SIIF.
En fecha real fueron 86
</v>
          </cell>
          <cell r="AA5">
            <v>71</v>
          </cell>
          <cell r="AC5">
            <v>132</v>
          </cell>
          <cell r="AE5">
            <v>102</v>
          </cell>
          <cell r="AG5">
            <v>75</v>
          </cell>
          <cell r="AI5">
            <v>0</v>
          </cell>
        </row>
        <row r="6">
          <cell r="W6" t="str">
            <v>0</v>
          </cell>
          <cell r="X6" t="str">
            <v>No se avanzó en el tema</v>
          </cell>
          <cell r="Y6">
            <v>1.6E-2</v>
          </cell>
          <cell r="Z6" t="str">
            <v>Se ralizó gestión con la editorial Panamericana</v>
          </cell>
        </row>
        <row r="7">
          <cell r="W7">
            <v>5.0000000000000001E-3</v>
          </cell>
          <cell r="X7" t="str">
            <v>Se programaron 25 libros del ministerio de cultura para imprimir para dotación</v>
          </cell>
          <cell r="Y7">
            <v>5.0000000000000001E-3</v>
          </cell>
          <cell r="Z7" t="str">
            <v>Se elaboró el plan de mercadeo y se envió a subdirección para la aprobación y socialización del mismo</v>
          </cell>
        </row>
        <row r="8">
          <cell r="V8">
            <v>42830</v>
          </cell>
          <cell r="W8">
            <v>5654</v>
          </cell>
          <cell r="X8" t="str">
            <v>Se imprimieron 5518 unidades para clientes externos y 136 para programación de producción interna</v>
          </cell>
          <cell r="Y8">
            <v>14626</v>
          </cell>
          <cell r="Z8" t="str">
            <v>Se imprimieron 13458 unidades para clientes externos y 1168 para programación de producción interna</v>
          </cell>
          <cell r="AA8">
            <v>5269</v>
          </cell>
          <cell r="AC8">
            <v>7262</v>
          </cell>
          <cell r="AE8">
            <v>7404</v>
          </cell>
          <cell r="AG8">
            <v>2615</v>
          </cell>
          <cell r="AI8">
            <v>0</v>
          </cell>
        </row>
        <row r="9">
          <cell r="W9">
            <v>2.5000000000000001E-2</v>
          </cell>
          <cell r="X9" t="str">
            <v>Se imprimió un (1) titulo de la programación de producción y no se ha aprobado el plan de mercadeo</v>
          </cell>
          <cell r="Y9">
            <v>2.5000000000000001E-2</v>
          </cell>
          <cell r="Z9" t="str">
            <v>Se imprimió un (1) titulo de la programación de producción y no se ha aprobado el plan de mercadeo</v>
          </cell>
        </row>
        <row r="10">
          <cell r="W10">
            <v>5.0000000000000001E-3</v>
          </cell>
          <cell r="X10" t="str">
            <v>Trabajamos en la actualización del "PROCEDIMIENTO SERVICIO O PRODUCTO NO CONFORME_29012019"</v>
          </cell>
          <cell r="Z10" t="str">
            <v>Trabajamos en la actualización del "PROCEDIMIENTO DE LA IMPRENTA", se actualizó el formato de programación de producción</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0.08</v>
          </cell>
          <cell r="X3" t="str">
            <v>Se presentó a la subdirección el programa de fomento a la lectura y la escritura dirigido a la población con discapacidad visual y el cronograma de talleres hasta el mes de julio.</v>
          </cell>
          <cell r="Y3">
            <v>0</v>
          </cell>
          <cell r="Z3">
            <v>0</v>
          </cell>
        </row>
        <row r="4">
          <cell r="W4">
            <v>0</v>
          </cell>
          <cell r="X4" t="str">
            <v>Se contrató el año anterior con la empresa ARISMA la elaboración de colecciones de geografía, astronomía, arte y matemáticas. Se incumplió con la entrrega pactada para el 31 de enero.</v>
          </cell>
          <cell r="Y4">
            <v>0</v>
          </cell>
          <cell r="Z4" t="str">
            <v>Por incumplimiento de la empresa ARISMA no se pudieron recibir las colecciones</v>
          </cell>
        </row>
        <row r="5">
          <cell r="W5">
            <v>5</v>
          </cell>
          <cell r="X5" t="str">
            <v>Se digitalizaron 5 archivos sonoros para la sonoroteca</v>
          </cell>
          <cell r="Y5">
            <v>5</v>
          </cell>
          <cell r="Z5" t="str">
            <v>Se digitalizaron 5 archivos sonoros para la sonoroteca</v>
          </cell>
        </row>
        <row r="6">
          <cell r="V6">
            <v>31</v>
          </cell>
          <cell r="W6">
            <v>2</v>
          </cell>
          <cell r="X6" t="str">
            <v xml:space="preserve">Se realizaron dos talleres: Uso del Braillist de Corea y Taller de lectura con apoyo de tecnología en la Biblioteca Nacional </v>
          </cell>
          <cell r="Y6">
            <v>4</v>
          </cell>
          <cell r="Z6" t="str">
            <v>Se realizaron todos los talleres programados: Cuba, Fauna colombiana y Braille Alcaldía, Braille INCI}</v>
          </cell>
          <cell r="AA6">
            <v>5</v>
          </cell>
          <cell r="AC6">
            <v>6</v>
          </cell>
          <cell r="AE6">
            <v>8</v>
          </cell>
          <cell r="AG6">
            <v>6</v>
          </cell>
          <cell r="AI6">
            <v>0</v>
          </cell>
        </row>
        <row r="7">
          <cell r="W7">
            <v>0.02</v>
          </cell>
          <cell r="X7" t="str">
            <v>Se avanzó en el desarrollo de la propuesta</v>
          </cell>
          <cell r="Y7">
            <v>0.02</v>
          </cell>
          <cell r="Z7" t="str">
            <v>Se hicieron consultas para consolidar una propuesta objetiva con particáción de población con discapacidad visual</v>
          </cell>
        </row>
        <row r="8">
          <cell r="V8">
            <v>204</v>
          </cell>
          <cell r="W8">
            <v>0</v>
          </cell>
          <cell r="X8" t="str">
            <v>Se adelantó la contratación de los estructuradores, pero no se inició el trabajo</v>
          </cell>
          <cell r="Y8">
            <v>0</v>
          </cell>
          <cell r="Z8" t="str">
            <v>Se hcieron las contrataciones y se inició el trabajo de estructuración.</v>
          </cell>
          <cell r="AA8">
            <v>51</v>
          </cell>
          <cell r="AC8">
            <v>51</v>
          </cell>
          <cell r="AE8">
            <v>51</v>
          </cell>
          <cell r="AG8">
            <v>51</v>
          </cell>
          <cell r="AI8">
            <v>0</v>
          </cell>
        </row>
        <row r="9">
          <cell r="W9">
            <v>0</v>
          </cell>
          <cell r="X9" t="str">
            <v>Se reportaron 260 descargas del mes de Enero</v>
          </cell>
          <cell r="Y9">
            <v>0</v>
          </cell>
          <cell r="Z9" t="str">
            <v>Se reportaron 300 descargas del mes de Febrero</v>
          </cell>
        </row>
        <row r="10">
          <cell r="W10">
            <v>0.02</v>
          </cell>
          <cell r="X10" t="str">
            <v>Se avanzó en el desarrollo de la propuesta</v>
          </cell>
          <cell r="Y10">
            <v>0.02</v>
          </cell>
          <cell r="Z10" t="str">
            <v>Se hicieron consultas para consolidar una propuesta objetiva con particáción de población con discapacidad visual</v>
          </cell>
        </row>
        <row r="11">
          <cell r="W11">
            <v>0</v>
          </cell>
          <cell r="X11" t="str">
            <v>Como se declaró descierta la contratación para la adicuación de la sala de exposiciones no se pudo avanzar en esta meta.</v>
          </cell>
          <cell r="Y11">
            <v>0</v>
          </cell>
          <cell r="Z11" t="str">
            <v>Se adecuaron los estudios previos para volver a lanzar la convocatoria para la contratación que permita la implementación de la sala de exposiciones.</v>
          </cell>
        </row>
        <row r="12">
          <cell r="W12">
            <v>0</v>
          </cell>
          <cell r="X12" t="str">
            <v>Como se declaró descierta la contratación para la adicuación de la sala de exposiciones no se pudo avanzar en esta meta.</v>
          </cell>
          <cell r="Y12">
            <v>0</v>
          </cell>
          <cell r="Z12" t="str">
            <v>Se adecuaron los estudios previos para volver a lanzar la convocatoria para la contratación que permita la implementación de la sala de exposiciones.</v>
          </cell>
        </row>
        <row r="13">
          <cell r="V13">
            <v>0</v>
          </cell>
          <cell r="W13">
            <v>0</v>
          </cell>
          <cell r="X13">
            <v>0</v>
          </cell>
          <cell r="Y13">
            <v>0</v>
          </cell>
          <cell r="Z13">
            <v>0</v>
          </cell>
          <cell r="AA13">
            <v>0</v>
          </cell>
          <cell r="AC13">
            <v>0</v>
          </cell>
          <cell r="AE13">
            <v>0</v>
          </cell>
          <cell r="AG13">
            <v>0</v>
          </cell>
          <cell r="AI13">
            <v>0</v>
          </cell>
        </row>
        <row r="14">
          <cell r="W14">
            <v>6.6000000000000003E-2</v>
          </cell>
          <cell r="X14" t="str">
            <v>Se definiron los procedimientos de todos los servicios del Centro Cultural</v>
          </cell>
          <cell r="Y14">
            <v>0</v>
          </cell>
          <cell r="Z14">
            <v>0</v>
          </cell>
        </row>
        <row r="15">
          <cell r="W15">
            <v>6.6000000000000003E-2</v>
          </cell>
          <cell r="X15" t="str">
            <v>Se ajustaron entregaron a la Oficina Aseosora de Planeación los manuales de la Biblioteca Virtual y se subieron a la carpeta del SIG</v>
          </cell>
          <cell r="Y15">
            <v>0</v>
          </cell>
          <cell r="Z15">
            <v>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0.25</v>
          </cell>
          <cell r="X3" t="str">
            <v>Se actualizó el Plan Instituciona de Archivos a 2019.</v>
          </cell>
          <cell r="Y3">
            <v>0</v>
          </cell>
          <cell r="Z3" t="str">
            <v>Se actualizó el Plan Instituciona de Archivos a 2019.</v>
          </cell>
        </row>
        <row r="4">
          <cell r="W4">
            <v>4.5833333333333337E-2</v>
          </cell>
          <cell r="X4" t="str">
            <v>Se da continuidad al Proceso de Reprografia con la Digitalizacion de la Nomina Seccional Bogota y elaboración del SIC</v>
          </cell>
          <cell r="Y4">
            <v>4.5833333333333337E-2</v>
          </cell>
          <cell r="Z4" t="str">
            <v>Se da continuidad al Proceso de Reprografia con la Digitalizacion de la Nomina Seccional Bogota y elaboración del SIC</v>
          </cell>
        </row>
        <row r="5">
          <cell r="W5">
            <v>0.01</v>
          </cell>
          <cell r="X5" t="str">
            <v>Actualmente se esta elaborando el SIC con Base al Manual del AGN</v>
          </cell>
          <cell r="Y5">
            <v>0.01</v>
          </cell>
          <cell r="Z5" t="str">
            <v>Actualmente se esta elaborando el SIC con Base al Manual del AGN</v>
          </cell>
        </row>
        <row r="6">
          <cell r="W6">
            <v>0</v>
          </cell>
          <cell r="X6">
            <v>0</v>
          </cell>
          <cell r="Y6">
            <v>0</v>
          </cell>
          <cell r="Z6">
            <v>0</v>
          </cell>
        </row>
        <row r="7">
          <cell r="W7">
            <v>0</v>
          </cell>
          <cell r="X7" t="str">
            <v>N/A</v>
          </cell>
          <cell r="Y7">
            <v>0</v>
          </cell>
          <cell r="Z7" t="str">
            <v>N/A</v>
          </cell>
        </row>
        <row r="8">
          <cell r="W8">
            <v>0</v>
          </cell>
          <cell r="X8" t="str">
            <v>N/A</v>
          </cell>
          <cell r="Y8">
            <v>0</v>
          </cell>
          <cell r="Z8" t="str">
            <v>N/A</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0.15</v>
          </cell>
          <cell r="X3" t="str">
            <v>Se inicia con la elaboración del documento</v>
          </cell>
          <cell r="Y3">
            <v>0.15</v>
          </cell>
          <cell r="Z3" t="str">
            <v>Se realiza la revisión y aprobación del plan, para su publicación en eln SIG y pagina web.</v>
          </cell>
        </row>
        <row r="4">
          <cell r="W4">
            <v>0</v>
          </cell>
          <cell r="X4">
            <v>0</v>
          </cell>
          <cell r="Y4">
            <v>0.1</v>
          </cell>
          <cell r="Z4" t="str">
            <v>Se realiza la entrega de un kit de hidratación a los funcionarios que se transportaron a la Entidad en bicicleta, el día sin carro.</v>
          </cell>
        </row>
        <row r="5">
          <cell r="W5">
            <v>0.15</v>
          </cell>
          <cell r="X5" t="str">
            <v>Se inicia con la elaboración del documento</v>
          </cell>
          <cell r="Y5">
            <v>0.15</v>
          </cell>
          <cell r="Z5" t="str">
            <v>Se realiza la revisión y aprobación del plan, para su publicación en eln SIG y pagina web.</v>
          </cell>
        </row>
        <row r="6">
          <cell r="W6">
            <v>0</v>
          </cell>
          <cell r="X6">
            <v>0</v>
          </cell>
          <cell r="Y6">
            <v>0.05</v>
          </cell>
          <cell r="Z6" t="str">
            <v>Se realiza Capacitación acerca de Investigación de Accidentes (Miembros COPASST) y Lineamientos nuevos miembros Comité de Convivencia Laboral.</v>
          </cell>
        </row>
        <row r="7">
          <cell r="W7">
            <v>0</v>
          </cell>
          <cell r="X7">
            <v>0</v>
          </cell>
          <cell r="Y7">
            <v>0</v>
          </cell>
          <cell r="Z7">
            <v>0</v>
          </cell>
        </row>
        <row r="8">
          <cell r="W8">
            <v>0.1</v>
          </cell>
          <cell r="X8" t="str">
            <v>Se inicia con la elaboración del documento</v>
          </cell>
          <cell r="Y8">
            <v>0.15</v>
          </cell>
          <cell r="Z8" t="str">
            <v>Se realiza la revisión y aprobación del plan, para su publicación en eln SIG y pagina web.</v>
          </cell>
        </row>
        <row r="9">
          <cell r="W9" t="str">
            <v>0</v>
          </cell>
          <cell r="X9">
            <v>0</v>
          </cell>
          <cell r="Y9">
            <v>0.05</v>
          </cell>
          <cell r="Z9" t="str">
            <v>Reunión de seguimiento bimensual por parte de la ARL AXA Colpatria, con el fin de programar y ejecutar actividades del SG -SST.</v>
          </cell>
        </row>
        <row r="10">
          <cell r="W10">
            <v>0</v>
          </cell>
          <cell r="X10">
            <v>0</v>
          </cell>
          <cell r="Y10">
            <v>0</v>
          </cell>
          <cell r="Z10">
            <v>0</v>
          </cell>
        </row>
        <row r="11">
          <cell r="W11">
            <v>0.15</v>
          </cell>
          <cell r="X11" t="str">
            <v>Se inicia con la elaboración del documento</v>
          </cell>
          <cell r="Y11">
            <v>0.15</v>
          </cell>
          <cell r="Z11" t="str">
            <v>Se realiza la revisión y aprobación del plan, para su publicación en eln SIG y pagina web.</v>
          </cell>
        </row>
        <row r="12">
          <cell r="W12">
            <v>0</v>
          </cell>
          <cell r="X12">
            <v>0</v>
          </cell>
          <cell r="Y12">
            <v>0</v>
          </cell>
          <cell r="Z12">
            <v>0</v>
          </cell>
        </row>
        <row r="13">
          <cell r="W13">
            <v>0.15</v>
          </cell>
          <cell r="X13" t="str">
            <v>Se inicia con la elaboración del documento</v>
          </cell>
          <cell r="Y13">
            <v>0.15</v>
          </cell>
          <cell r="Z13" t="str">
            <v>Se realiza la revisión y aprobación del plan, para su publicación en eln SIG y pagina web.</v>
          </cell>
        </row>
        <row r="14">
          <cell r="W14">
            <v>0</v>
          </cell>
          <cell r="X14">
            <v>0</v>
          </cell>
          <cell r="Y14">
            <v>0.05</v>
          </cell>
          <cell r="Z14" t="str">
            <v xml:space="preserve">Se da inicio a la ejecución a uno (1) de los seis (6) contratos (SG-SST), con los que cuenta el proceso para la vigencia 2019. </v>
          </cell>
        </row>
        <row r="15">
          <cell r="W15">
            <v>0</v>
          </cell>
          <cell r="X15">
            <v>0</v>
          </cell>
          <cell r="Y15">
            <v>0</v>
          </cell>
          <cell r="Z15">
            <v>0</v>
          </cell>
        </row>
        <row r="16">
          <cell r="W16">
            <v>0</v>
          </cell>
          <cell r="X16">
            <v>0</v>
          </cell>
          <cell r="Y16">
            <v>0</v>
          </cell>
          <cell r="Z16">
            <v>0</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t="str">
            <v>Se identifica la Resolución 1373 de 2017 como el antecedente.</v>
          </cell>
          <cell r="Y3">
            <v>0</v>
          </cell>
          <cell r="Z3" t="str">
            <v xml:space="preserve">Se informa mediante INCILISTA el valor de acuerdo con la Resolución 1373 de 2017 </v>
          </cell>
        </row>
        <row r="4">
          <cell r="X4" t="str">
            <v>Se elaboró la Resolución 13 del 2 de enero de 2019, que establece la tabla de honorarios y perfiles del INCI para el año 2019</v>
          </cell>
          <cell r="Y4">
            <v>0</v>
          </cell>
          <cell r="Z4" t="str">
            <v>Acción realizada en enero de 2019</v>
          </cell>
        </row>
        <row r="5">
          <cell r="X5" t="str">
            <v>Se está esperando reunión del Comité de Saneamiento de Bienes Muebles, de acuerdo con la solicitud mediante memorando 20181020003124 del 10 de diciembre de 2018.</v>
          </cell>
          <cell r="Y5">
            <v>7.4999999999999997E-3</v>
          </cell>
          <cell r="Z5" t="str">
            <v>Se está esperando reunión del Comité de Saneamiento de Bienes Muebles, de acuerdo con la solicitud mediante memorando 20181020003124 del 10 de diciembre de 2018.</v>
          </cell>
        </row>
        <row r="6">
          <cell r="X6" t="str">
            <v>Se está reuniendo la información para actualizar la base legal.</v>
          </cell>
          <cell r="Y6">
            <v>7.4999999999999997E-3</v>
          </cell>
          <cell r="Z6" t="str">
            <v>Se está reuniendo la información para actualizar la base legal.</v>
          </cell>
        </row>
        <row r="7">
          <cell r="X7" t="str">
            <v>Se han realizado las acciones de actualización en eKogui de la información que regsitra en los despachos judiciales.</v>
          </cell>
          <cell r="Y7">
            <v>7.4999999999999997E-3</v>
          </cell>
          <cell r="Z7" t="str">
            <v>Se obtuvo certificado de las acciones en Ekogui, oficio 20191030003451 de Control Interno. Se sigue alimentando eKogui.</v>
          </cell>
        </row>
        <row r="8">
          <cell r="X8" t="str">
            <v>Se identifican las resoluciones 20102000002513 del 26 de julio de 2010 y 20161020004463 del 20 de diciembre de 2016</v>
          </cell>
          <cell r="Y8">
            <v>0</v>
          </cell>
          <cell r="Z8" t="str">
            <v>Se confronta la regulación del Decreto 1069 de 2015 con las resoluciones internas para verificar los cambios a realizar.</v>
          </cell>
        </row>
        <row r="9">
          <cell r="X9" t="str">
            <v>Se busca terminar la aprobación de la política anterior por la ANDJE.</v>
          </cell>
          <cell r="Y9">
            <v>0</v>
          </cell>
          <cell r="Z9" t="str">
            <v>Se participa en capacitación con la ANDJE para la nueva política y se reporta los resultados de la política anterior.</v>
          </cell>
        </row>
        <row r="10">
          <cell r="X10" t="str">
            <v>Esta actividad esta programada para el II semestre del 2019.</v>
          </cell>
          <cell r="Y10">
            <v>0</v>
          </cell>
          <cell r="Z10" t="str">
            <v>Esta actividad esta programada para el II semestre del 2019.</v>
          </cell>
        </row>
        <row r="11">
          <cell r="X11" t="str">
            <v>En revisión los procedimientos actuales para los cambios pertinentes.</v>
          </cell>
          <cell r="Y11">
            <v>7.4999999999999997E-3</v>
          </cell>
          <cell r="Z11" t="str">
            <v>Se solicita capacitación por parte de Colombia Compra Eficiente en tema de Supervisión en el Secop II.</v>
          </cell>
        </row>
        <row r="12">
          <cell r="X12" t="str">
            <v>Reportada</v>
          </cell>
          <cell r="Y12">
            <v>0</v>
          </cell>
          <cell r="Z12" t="str">
            <v>Reportada</v>
          </cell>
        </row>
        <row r="13">
          <cell r="X13" t="str">
            <v>Se realizó el Reporte del mes de diciembre de 2018.</v>
          </cell>
          <cell r="Y13">
            <v>7.4999999999999997E-3</v>
          </cell>
          <cell r="Z13" t="str">
            <v>Se realizó el reporte del mes de enero de 2019.</v>
          </cell>
        </row>
        <row r="14">
          <cell r="W14" t="str">
            <v>0,83%</v>
          </cell>
          <cell r="X14" t="str">
            <v>Se envió correo por INCILISTA con el seguimiento al PAA. Reuniones con planeación y solicitud de cambios en las lineas del PAA en SECOP II.</v>
          </cell>
          <cell r="Y14" t="str">
            <v>0,83%</v>
          </cell>
          <cell r="Z14" t="str">
            <v>Se envió correo por INCILISTA con el seguimiento al PAA. Reuniones con planeación y solicitud de cambios en las lineas del PAA en SECOP II.</v>
          </cell>
        </row>
        <row r="15">
          <cell r="Y15">
            <v>0.05</v>
          </cell>
          <cell r="Z15" t="str">
            <v>Se atendió la totalidad de solicitudes de contratación del mes.</v>
          </cell>
        </row>
        <row r="16">
          <cell r="Y16">
            <v>1.2500000000000001E-2</v>
          </cell>
          <cell r="Z16" t="str">
            <v>Se revisaron las actas de Liquidación que allegaron a la Oficina Jurídica</v>
          </cell>
        </row>
        <row r="17">
          <cell r="Y17">
            <v>1.2500000000000001E-2</v>
          </cell>
          <cell r="Z17" t="str">
            <v>Se atendieron las solicitudes de certificacioón en términos de ley.</v>
          </cell>
        </row>
        <row r="18">
          <cell r="W18" t="str">
            <v>0,58%</v>
          </cell>
          <cell r="X18" t="str">
            <v>Se revisaron los documentos existentes</v>
          </cell>
          <cell r="Y18">
            <v>5.7999999999999996E-3</v>
          </cell>
          <cell r="Z18" t="str">
            <v>Se revisaron las normas vigentes.</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t="str">
            <v xml:space="preserve">SE HACE SEGUIMIENTO TRIMESTRAL  </v>
          </cell>
          <cell r="Y3">
            <v>0</v>
          </cell>
          <cell r="Z3" t="str">
            <v xml:space="preserve">SE HACE SEGUIMIENTO TRIMESTRAL  </v>
          </cell>
        </row>
        <row r="4">
          <cell r="W4">
            <v>0</v>
          </cell>
          <cell r="X4" t="str">
            <v xml:space="preserve">SE HACE SEGUIMIENTO TRIMESTRAL  </v>
          </cell>
          <cell r="Y4">
            <v>0</v>
          </cell>
          <cell r="Z4" t="str">
            <v xml:space="preserve">SE HACE SEGUIMIENTO TRIMESTRAL  </v>
          </cell>
        </row>
        <row r="5">
          <cell r="W5">
            <v>0</v>
          </cell>
          <cell r="X5" t="str">
            <v xml:space="preserve">SE HACE SEGUIMIENTO TRIMESTRAL  </v>
          </cell>
          <cell r="Y5">
            <v>0</v>
          </cell>
          <cell r="Z5" t="str">
            <v xml:space="preserve">SE HACE SEGUIMIENTO TRIMESTRAL  </v>
          </cell>
        </row>
        <row r="6">
          <cell r="W6">
            <v>0</v>
          </cell>
          <cell r="X6" t="str">
            <v xml:space="preserve">SE HACE SEGUIMIENTO TRIMESTRAL  </v>
          </cell>
          <cell r="Y6">
            <v>0</v>
          </cell>
          <cell r="Z6" t="str">
            <v xml:space="preserve">SE HACE SEGUIMIENTO TRIMESTRAL  </v>
          </cell>
        </row>
        <row r="7">
          <cell r="X7" t="str">
            <v xml:space="preserve">SE HACE SEGUIMIENTO TRIMESTRAL  </v>
          </cell>
          <cell r="Y7">
            <v>0</v>
          </cell>
          <cell r="Z7" t="str">
            <v xml:space="preserve">SE HACE SEGUIMIENTO TRIMESTRAL  </v>
          </cell>
        </row>
        <row r="8">
          <cell r="W8">
            <v>0</v>
          </cell>
          <cell r="X8" t="str">
            <v xml:space="preserve">SE HACE SEGUIMIENTO TRIMESTRAL  </v>
          </cell>
          <cell r="Y8">
            <v>0</v>
          </cell>
          <cell r="Z8" t="str">
            <v xml:space="preserve">SE HACE SEGUIMIENTO TRIMESTRAL  </v>
          </cell>
        </row>
        <row r="9">
          <cell r="W9">
            <v>0</v>
          </cell>
          <cell r="X9" t="str">
            <v xml:space="preserve">SE HACE SEGUIMIENTO TRIMESTRAL  </v>
          </cell>
          <cell r="Y9">
            <v>0</v>
          </cell>
          <cell r="Z9" t="str">
            <v xml:space="preserve">SE HACE SEGUIMIENTO TRIMESTRAL  </v>
          </cell>
        </row>
        <row r="10">
          <cell r="W10">
            <v>0</v>
          </cell>
          <cell r="X10" t="str">
            <v xml:space="preserve">SE HACE SEGUIMIENTO TRIMESTRAL  </v>
          </cell>
          <cell r="Y10">
            <v>0</v>
          </cell>
          <cell r="Z10" t="str">
            <v xml:space="preserve">SE HACE SEGUIMIENTO TRIMESTRAL  </v>
          </cell>
        </row>
        <row r="11">
          <cell r="W11">
            <v>0</v>
          </cell>
          <cell r="X11" t="str">
            <v xml:space="preserve">SE HACE SEGUIMIENTO TRIMESTRAL  </v>
          </cell>
          <cell r="Y11">
            <v>0</v>
          </cell>
          <cell r="Z11" t="str">
            <v xml:space="preserve">SE HACE SEGUIMIENTO TRIMESTRAL  </v>
          </cell>
        </row>
        <row r="12">
          <cell r="W12">
            <v>0</v>
          </cell>
          <cell r="X12" t="str">
            <v xml:space="preserve">SE HACE SEGUIMIENTO TRIMESTRAL  </v>
          </cell>
          <cell r="Y12">
            <v>0</v>
          </cell>
          <cell r="Z12" t="str">
            <v xml:space="preserve">SE HACE SEGUIMIENTO TRIMESTRAL  </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0.3</v>
          </cell>
          <cell r="X3" t="str">
            <v>Se generaron y se publicaron los planes de:
Tratamiento de Riesgos de Seguridad y Privacidad de la información, Plan estrategico de informática y tecnología 2019-2022 y Plan de  Mantenimiento de Tecnologías de la información 2019</v>
          </cell>
          <cell r="Y3">
            <v>0</v>
          </cell>
          <cell r="Z3">
            <v>0</v>
          </cell>
        </row>
        <row r="4">
          <cell r="W4">
            <v>0</v>
          </cell>
          <cell r="X4">
            <v>0</v>
          </cell>
          <cell r="Y4">
            <v>6.3636363636363602E-2</v>
          </cell>
          <cell r="Z4" t="str">
            <v>Se envio a proveedores la tabla tecnica , se recibieron las cotizaciones para soporte de firewall, sistema telefónico IP, Mantenimiento de equipos y redes,mantenimiento y actualizaciones de MV  y servercenter</v>
          </cell>
        </row>
        <row r="5">
          <cell r="W5">
            <v>0</v>
          </cell>
          <cell r="X5">
            <v>0</v>
          </cell>
          <cell r="Y5">
            <v>0.3</v>
          </cell>
          <cell r="Z5" t="str">
            <v>Para el dominio de servicios tecnológicos se elaboro el plan de mantenimiento</v>
          </cell>
        </row>
        <row r="6">
          <cell r="W6">
            <v>0</v>
          </cell>
          <cell r="X6">
            <v>0</v>
          </cell>
          <cell r="Y6">
            <v>0.06</v>
          </cell>
          <cell r="Z6" t="str">
            <v xml:space="preserve">Se envio a proveedores la tabla tecnica , se recibieron las cotizaciones para soporte de firewall, sistema telefónico IP, Mantenimiento de equipos y redes,mantenimiento y actualizaciones de MV  y servercenter
</v>
          </cell>
        </row>
        <row r="7">
          <cell r="W7">
            <v>0</v>
          </cell>
          <cell r="X7">
            <v>0</v>
          </cell>
          <cell r="Y7">
            <v>0</v>
          </cell>
          <cell r="Z7">
            <v>0</v>
          </cell>
        </row>
      </sheetData>
      <sheetData sheetId="1"/>
    </sheetDataSet>
  </externalBook>
</externalLink>
</file>

<file path=xl/tables/table1.xml><?xml version="1.0" encoding="utf-8"?>
<table xmlns="http://schemas.openxmlformats.org/spreadsheetml/2006/main" id="1" name="Tabla1" displayName="Tabla1" ref="B1:X154" totalsRowShown="0" headerRowDxfId="59" dataDxfId="58" tableBorderDxfId="57">
  <autoFilter ref="B1:X154"/>
  <tableColumns count="23">
    <tableColumn id="1" name="#" dataDxfId="56" totalsRowDxfId="55">
      <calculatedColumnFormula>B1+1</calculatedColumnFormula>
    </tableColumn>
    <tableColumn id="2" name="Proceso Responsable" dataDxfId="54" totalsRowDxfId="53"/>
    <tableColumn id="3" name="ODS" dataDxfId="52" totalsRowDxfId="51"/>
    <tableColumn id="4" name="Dimensiones del Modelo Integrado de Planeación y Gestión" dataDxfId="50" totalsRowDxfId="49"/>
    <tableColumn id="5" name="Proyecto" dataDxfId="48" totalsRowDxfId="47"/>
    <tableColumn id="6" name="Objetivo Institucional" dataDxfId="46" totalsRowDxfId="45"/>
    <tableColumn id="7" name="Objetivo Especifico" dataDxfId="44" totalsRowDxfId="43"/>
    <tableColumn id="8" name="Producto" dataDxfId="42" totalsRowDxfId="41"/>
    <tableColumn id="9" name="Sub Grupo de trabajo" dataDxfId="40" totalsRowDxfId="39"/>
    <tableColumn id="10" name="Meta" dataDxfId="38" totalsRowDxfId="37"/>
    <tableColumn id="11" name="Cuatrienio" dataDxfId="1" dataCellStyle="Porcentaje"/>
    <tableColumn id="12" name="2019" dataDxfId="0" dataCellStyle="Porcentaje"/>
    <tableColumn id="16" name=" Indicador" dataDxfId="36" totalsRowDxfId="35"/>
    <tableColumn id="17" name="Presupuesto _x000a_$" dataDxfId="34" totalsRowDxfId="33"/>
    <tableColumn id="18" name="Fecha Inicio (día-mes-año)" dataDxfId="32" totalsRowDxfId="31"/>
    <tableColumn id="19" name="Fecha Fin _x000a_(día-mes-año)" dataDxfId="30" totalsRowDxfId="29"/>
    <tableColumn id="20" name="Actividades" dataDxfId="28" totalsRowDxfId="27"/>
    <tableColumn id="21" name="%Avance" dataDxfId="26" totalsRowDxfId="25"/>
    <tableColumn id="22" name="Acumulado de la gestión en el año (Indicador) " dataDxfId="24" totalsRowDxfId="23" dataCellStyle="Millares [0] 2">
      <calculatedColumnFormula>U2+W2</calculatedColumnFormula>
    </tableColumn>
    <tableColumn id="23" name="Seguimiento Enero" dataDxfId="22" totalsRowDxfId="21"/>
    <tableColumn id="24" name="Observación Enero" dataDxfId="20"/>
    <tableColumn id="25" name="Seguimiento Febrero" dataDxfId="19" totalsRowDxfId="18"/>
    <tableColumn id="26" name="Observación Febrero" dataDxfId="17" totalsRowDxfId="16"/>
  </tableColumns>
  <tableStyleInfo name="TableStyleLight8" showFirstColumn="1" showLastColumn="0" showRowStripes="1" showColumnStripes="0"/>
</table>
</file>

<file path=xl/tables/table2.xml><?xml version="1.0" encoding="utf-8"?>
<table xmlns="http://schemas.openxmlformats.org/spreadsheetml/2006/main" id="2" name="Tabla2" displayName="Tabla2" ref="A1:E4" totalsRowShown="0" headerRowDxfId="15" dataDxfId="14" totalsRowDxfId="12" tableBorderDxfId="13">
  <autoFilter ref="A1:E4"/>
  <tableColumns count="5">
    <tableColumn id="1" name="PROYECTO" dataDxfId="11" totalsRowDxfId="10"/>
    <tableColumn id="2" name="EFICACIA _x000a_(Logro Unidades de Meta)" dataDxfId="9" totalsRowDxfId="8"/>
    <tableColumn id="3" name="EJECUCIÓN PRESUPUESTAL" dataDxfId="7" totalsRowDxfId="6"/>
    <tableColumn id="4" name="NACION " dataDxfId="5" totalsRowDxfId="4"/>
    <tableColumn id="5" name="PROPIOS " dataDxfId="3" totalsRowDxfId="2"/>
  </tableColumns>
  <tableStyleInfo name="TableStyleLight9" showFirstColumn="1"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B1:X525"/>
  <sheetViews>
    <sheetView showGridLines="0" tabSelected="1" view="pageBreakPreview" topLeftCell="F72" zoomScale="55" zoomScaleNormal="80" zoomScaleSheetLayoutView="55" zoomScalePageLayoutView="55" workbookViewId="0">
      <selection activeCell="M48" sqref="M48"/>
    </sheetView>
  </sheetViews>
  <sheetFormatPr baseColWidth="10" defaultColWidth="38.42578125" defaultRowHeight="123" customHeight="1" x14ac:dyDescent="0.25"/>
  <cols>
    <col min="1" max="1" width="6.28515625" style="10" customWidth="1"/>
    <col min="2" max="2" width="27.28515625" style="10" customWidth="1"/>
    <col min="3" max="3" width="30.42578125" style="10" customWidth="1"/>
    <col min="4" max="4" width="32.28515625" style="10" customWidth="1"/>
    <col min="5" max="5" width="24.5703125" style="10" customWidth="1"/>
    <col min="6" max="6" width="12.140625" style="10" customWidth="1"/>
    <col min="7" max="8" width="31" style="10" customWidth="1"/>
    <col min="9" max="9" width="38.85546875" style="10" customWidth="1"/>
    <col min="10" max="10" width="35.140625" style="10" customWidth="1"/>
    <col min="11" max="11" width="34.28515625" style="10" customWidth="1"/>
    <col min="12" max="12" width="16.7109375" style="10" customWidth="1"/>
    <col min="13" max="13" width="12" style="10" customWidth="1"/>
    <col min="14" max="14" width="28.140625" style="10" customWidth="1"/>
    <col min="15" max="15" width="23.5703125" style="10" customWidth="1"/>
    <col min="16" max="16" width="18.42578125" style="10" customWidth="1"/>
    <col min="17" max="17" width="52.5703125" style="10" customWidth="1"/>
    <col min="18" max="18" width="13.5703125" style="6" customWidth="1"/>
    <col min="19" max="19" width="25" style="14" customWidth="1"/>
    <col min="20" max="20" width="25.140625" style="14" customWidth="1"/>
    <col min="21" max="21" width="33.7109375" style="56" customWidth="1"/>
    <col min="22" max="22" width="19.140625" style="14" customWidth="1"/>
    <col min="23" max="23" width="42.140625" style="56" customWidth="1"/>
    <col min="24" max="16384" width="38.42578125" style="10"/>
  </cols>
  <sheetData>
    <row r="1" spans="2:24" ht="123" customHeight="1" x14ac:dyDescent="0.25">
      <c r="B1" s="17" t="s">
        <v>0</v>
      </c>
      <c r="C1" s="17" t="s">
        <v>1</v>
      </c>
      <c r="D1" s="17" t="s">
        <v>2</v>
      </c>
      <c r="E1" s="17" t="s">
        <v>3</v>
      </c>
      <c r="F1" s="17" t="s">
        <v>4</v>
      </c>
      <c r="G1" s="17" t="s">
        <v>5</v>
      </c>
      <c r="H1" s="17" t="s">
        <v>6</v>
      </c>
      <c r="I1" s="17" t="s">
        <v>7</v>
      </c>
      <c r="J1" s="17" t="s">
        <v>8</v>
      </c>
      <c r="K1" s="18" t="s">
        <v>9</v>
      </c>
      <c r="L1" s="18" t="s">
        <v>10</v>
      </c>
      <c r="M1" s="19" t="s">
        <v>11</v>
      </c>
      <c r="N1" s="18" t="s">
        <v>12</v>
      </c>
      <c r="O1" s="16" t="s">
        <v>13</v>
      </c>
      <c r="P1" s="16" t="s">
        <v>14</v>
      </c>
      <c r="Q1" s="16" t="s">
        <v>15</v>
      </c>
      <c r="R1" s="16" t="s">
        <v>16</v>
      </c>
      <c r="S1" s="20" t="s">
        <v>17</v>
      </c>
      <c r="T1" s="86" t="s">
        <v>18</v>
      </c>
      <c r="U1" s="86" t="s">
        <v>19</v>
      </c>
      <c r="V1" s="86" t="s">
        <v>20</v>
      </c>
      <c r="W1" s="86" t="s">
        <v>21</v>
      </c>
      <c r="X1" s="86" t="s">
        <v>22</v>
      </c>
    </row>
    <row r="2" spans="2:24" s="1" customFormat="1" ht="123" customHeight="1" x14ac:dyDescent="0.25">
      <c r="B2" s="10">
        <v>1</v>
      </c>
      <c r="C2" s="10" t="s">
        <v>23</v>
      </c>
      <c r="D2" s="21" t="s">
        <v>24</v>
      </c>
      <c r="E2" s="10" t="s">
        <v>25</v>
      </c>
      <c r="F2" s="21" t="s">
        <v>26</v>
      </c>
      <c r="G2" s="21" t="s">
        <v>27</v>
      </c>
      <c r="H2" s="22" t="s">
        <v>28</v>
      </c>
      <c r="I2" s="22" t="s">
        <v>29</v>
      </c>
      <c r="J2" s="23" t="s">
        <v>30</v>
      </c>
      <c r="K2" s="24" t="s">
        <v>31</v>
      </c>
      <c r="L2" s="10">
        <v>96</v>
      </c>
      <c r="M2" s="3">
        <v>56</v>
      </c>
      <c r="N2" s="10" t="s">
        <v>32</v>
      </c>
      <c r="O2" s="150">
        <v>168168150</v>
      </c>
      <c r="P2" s="8" t="s">
        <v>33</v>
      </c>
      <c r="Q2" s="7" t="s">
        <v>34</v>
      </c>
      <c r="R2" s="10" t="s">
        <v>35</v>
      </c>
      <c r="S2" s="6">
        <v>0.1</v>
      </c>
      <c r="T2" s="88">
        <f>U2+W2</f>
        <v>0.02</v>
      </c>
      <c r="U2" s="14">
        <f>[1]Final!$W$2</f>
        <v>0</v>
      </c>
      <c r="V2" s="55">
        <f>[1]Final!$X2</f>
        <v>0</v>
      </c>
      <c r="W2" s="14">
        <f>[1]Final!$Y2</f>
        <v>0.02</v>
      </c>
      <c r="X2" s="15" t="str">
        <f>[1]Final!$Z2</f>
        <v>Articulación con el MEN en el marco de la implementación del Decreto 1421 de 2018. Construcción de modulos de formación para la asistencia técnica.</v>
      </c>
    </row>
    <row r="3" spans="2:24" s="1" customFormat="1" ht="123" customHeight="1" x14ac:dyDescent="0.25">
      <c r="B3" s="10">
        <f>B2+1</f>
        <v>2</v>
      </c>
      <c r="C3" s="10" t="s">
        <v>23</v>
      </c>
      <c r="D3" s="21" t="s">
        <v>24</v>
      </c>
      <c r="E3" s="10" t="s">
        <v>25</v>
      </c>
      <c r="F3" s="21" t="s">
        <v>26</v>
      </c>
      <c r="G3" s="21" t="s">
        <v>27</v>
      </c>
      <c r="H3" s="22" t="s">
        <v>28</v>
      </c>
      <c r="I3" s="22" t="s">
        <v>29</v>
      </c>
      <c r="J3" s="23" t="s">
        <v>30</v>
      </c>
      <c r="K3" s="24" t="s">
        <v>31</v>
      </c>
      <c r="L3" s="10">
        <v>96</v>
      </c>
      <c r="M3" s="3">
        <v>56</v>
      </c>
      <c r="N3" s="10" t="s">
        <v>32</v>
      </c>
      <c r="O3" s="12"/>
      <c r="P3" s="8" t="s">
        <v>33</v>
      </c>
      <c r="Q3" s="7" t="s">
        <v>34</v>
      </c>
      <c r="R3" s="10" t="s">
        <v>36</v>
      </c>
      <c r="S3" s="6">
        <v>0.15</v>
      </c>
      <c r="T3" s="88">
        <f t="shared" ref="T3:T65" si="0">U3+W3</f>
        <v>0.05</v>
      </c>
      <c r="U3" s="14">
        <f>[1]Final!$W$3</f>
        <v>0</v>
      </c>
      <c r="V3" s="55">
        <f>[1]Final!$X3</f>
        <v>0</v>
      </c>
      <c r="W3" s="14">
        <f>[1]Final!$Y3</f>
        <v>0.05</v>
      </c>
      <c r="X3" s="15" t="str">
        <f>[1]Final!$Z3</f>
        <v xml:space="preserve">Revisión de Planes progresivos de implementación   de 56 entidades territoriales objeto de la Asistencia técnica. </v>
      </c>
    </row>
    <row r="4" spans="2:24" s="1" customFormat="1" ht="123" customHeight="1" x14ac:dyDescent="0.25">
      <c r="B4" s="10">
        <f t="shared" ref="B4:B67" si="1">B3+1</f>
        <v>3</v>
      </c>
      <c r="C4" s="10" t="s">
        <v>23</v>
      </c>
      <c r="D4" s="21" t="s">
        <v>24</v>
      </c>
      <c r="E4" s="10" t="s">
        <v>25</v>
      </c>
      <c r="F4" s="21" t="s">
        <v>26</v>
      </c>
      <c r="G4" s="21" t="s">
        <v>27</v>
      </c>
      <c r="H4" s="22" t="s">
        <v>28</v>
      </c>
      <c r="I4" s="22" t="s">
        <v>29</v>
      </c>
      <c r="J4" s="23" t="s">
        <v>30</v>
      </c>
      <c r="K4" s="24" t="s">
        <v>31</v>
      </c>
      <c r="L4" s="10">
        <v>96</v>
      </c>
      <c r="M4" s="3">
        <v>56</v>
      </c>
      <c r="N4" s="10" t="s">
        <v>32</v>
      </c>
      <c r="O4" s="12"/>
      <c r="P4" s="8" t="s">
        <v>33</v>
      </c>
      <c r="Q4" s="7" t="s">
        <v>34</v>
      </c>
      <c r="R4" s="10" t="s">
        <v>37</v>
      </c>
      <c r="S4" s="6">
        <v>0.1</v>
      </c>
      <c r="T4" s="88">
        <f t="shared" si="0"/>
        <v>0</v>
      </c>
      <c r="U4" s="14">
        <f>[1]Final!$W$4</f>
        <v>0</v>
      </c>
      <c r="V4" s="55">
        <f>[1]Final!$X4</f>
        <v>0</v>
      </c>
      <c r="W4" s="14">
        <f>[1]Final!$Y4</f>
        <v>0</v>
      </c>
      <c r="X4" s="56">
        <f>[1]Final!$Z4</f>
        <v>0</v>
      </c>
    </row>
    <row r="5" spans="2:24" s="1" customFormat="1" ht="123" customHeight="1" x14ac:dyDescent="0.25">
      <c r="B5" s="10">
        <f t="shared" si="1"/>
        <v>4</v>
      </c>
      <c r="C5" s="10" t="s">
        <v>23</v>
      </c>
      <c r="D5" s="21" t="s">
        <v>24</v>
      </c>
      <c r="E5" s="10" t="s">
        <v>25</v>
      </c>
      <c r="F5" s="21" t="s">
        <v>26</v>
      </c>
      <c r="G5" s="21" t="s">
        <v>27</v>
      </c>
      <c r="H5" s="22" t="s">
        <v>28</v>
      </c>
      <c r="I5" s="22" t="s">
        <v>29</v>
      </c>
      <c r="J5" s="23" t="s">
        <v>30</v>
      </c>
      <c r="K5" s="24" t="s">
        <v>31</v>
      </c>
      <c r="L5" s="10">
        <v>96</v>
      </c>
      <c r="M5" s="3">
        <v>56</v>
      </c>
      <c r="N5" s="10" t="s">
        <v>32</v>
      </c>
      <c r="O5" s="12"/>
      <c r="P5" s="8" t="s">
        <v>33</v>
      </c>
      <c r="Q5" s="7" t="s">
        <v>34</v>
      </c>
      <c r="R5" s="10" t="s">
        <v>38</v>
      </c>
      <c r="S5" s="6">
        <v>0.15</v>
      </c>
      <c r="T5" s="88">
        <f t="shared" si="0"/>
        <v>0</v>
      </c>
      <c r="U5" s="14">
        <f>[1]Final!$W$5</f>
        <v>0</v>
      </c>
      <c r="V5" s="55">
        <f>[1]Final!$X5</f>
        <v>0</v>
      </c>
      <c r="W5" s="14">
        <f>[1]Final!$Y5</f>
        <v>0</v>
      </c>
      <c r="X5" s="56">
        <f>[1]Final!$Z5</f>
        <v>0</v>
      </c>
    </row>
    <row r="6" spans="2:24" s="1" customFormat="1" ht="123" customHeight="1" x14ac:dyDescent="0.25">
      <c r="B6" s="10">
        <f t="shared" si="1"/>
        <v>5</v>
      </c>
      <c r="C6" s="10" t="s">
        <v>23</v>
      </c>
      <c r="D6" s="21" t="s">
        <v>24</v>
      </c>
      <c r="E6" s="10" t="s">
        <v>25</v>
      </c>
      <c r="F6" s="21" t="s">
        <v>26</v>
      </c>
      <c r="G6" s="21" t="s">
        <v>27</v>
      </c>
      <c r="H6" s="22" t="s">
        <v>28</v>
      </c>
      <c r="I6" s="22" t="s">
        <v>29</v>
      </c>
      <c r="J6" s="23" t="s">
        <v>30</v>
      </c>
      <c r="K6" s="24" t="s">
        <v>31</v>
      </c>
      <c r="L6" s="10">
        <v>96</v>
      </c>
      <c r="M6" s="3">
        <v>56</v>
      </c>
      <c r="N6" s="10" t="s">
        <v>32</v>
      </c>
      <c r="O6" s="12"/>
      <c r="P6" s="8" t="s">
        <v>33</v>
      </c>
      <c r="Q6" s="7" t="s">
        <v>34</v>
      </c>
      <c r="R6" s="10" t="s">
        <v>39</v>
      </c>
      <c r="S6" s="6">
        <v>0.3</v>
      </c>
      <c r="T6" s="88">
        <f t="shared" si="0"/>
        <v>0</v>
      </c>
      <c r="U6" s="14">
        <f>[1]Final!$W$6</f>
        <v>0</v>
      </c>
      <c r="V6" s="55">
        <f>[1]Final!$X6</f>
        <v>0</v>
      </c>
      <c r="W6" s="14">
        <f>[1]Final!$Y6</f>
        <v>0</v>
      </c>
      <c r="X6" s="56">
        <f>[1]Final!$Z6</f>
        <v>0</v>
      </c>
    </row>
    <row r="7" spans="2:24" s="1" customFormat="1" ht="123" customHeight="1" x14ac:dyDescent="0.25">
      <c r="B7" s="10">
        <f t="shared" si="1"/>
        <v>6</v>
      </c>
      <c r="C7" s="10" t="s">
        <v>23</v>
      </c>
      <c r="D7" s="21" t="s">
        <v>24</v>
      </c>
      <c r="E7" s="10" t="s">
        <v>25</v>
      </c>
      <c r="F7" s="21" t="s">
        <v>26</v>
      </c>
      <c r="G7" s="21" t="s">
        <v>27</v>
      </c>
      <c r="H7" s="22" t="s">
        <v>28</v>
      </c>
      <c r="I7" s="22" t="s">
        <v>29</v>
      </c>
      <c r="J7" s="23" t="s">
        <v>30</v>
      </c>
      <c r="K7" s="24" t="s">
        <v>31</v>
      </c>
      <c r="L7" s="10">
        <v>96</v>
      </c>
      <c r="M7" s="3">
        <v>56</v>
      </c>
      <c r="N7" s="10" t="s">
        <v>32</v>
      </c>
      <c r="O7" s="12"/>
      <c r="P7" s="8" t="s">
        <v>33</v>
      </c>
      <c r="Q7" s="7" t="s">
        <v>34</v>
      </c>
      <c r="R7" s="10" t="s">
        <v>40</v>
      </c>
      <c r="S7" s="79">
        <v>0.1</v>
      </c>
      <c r="T7" s="88">
        <f t="shared" si="0"/>
        <v>0</v>
      </c>
      <c r="U7" s="14">
        <f>[1]Final!$W$7*Tabla1[[#This Row],[%Avance]]/Tabla1[[#This Row],[2019]]</f>
        <v>0</v>
      </c>
      <c r="V7" s="55">
        <f>[1]Final!$X7</f>
        <v>0</v>
      </c>
      <c r="W7" s="14">
        <f>[1]Final!$Y7*Tabla1[[#This Row],[%Avance]]/Tabla1[[#This Row],[2019]]</f>
        <v>0</v>
      </c>
      <c r="X7" s="56">
        <f>[1]Final!$Z7</f>
        <v>0</v>
      </c>
    </row>
    <row r="8" spans="2:24" s="1" customFormat="1" ht="123" customHeight="1" x14ac:dyDescent="0.25">
      <c r="B8" s="10">
        <f t="shared" si="1"/>
        <v>7</v>
      </c>
      <c r="C8" s="10" t="s">
        <v>23</v>
      </c>
      <c r="D8" s="21" t="s">
        <v>24</v>
      </c>
      <c r="E8" s="10" t="s">
        <v>25</v>
      </c>
      <c r="F8" s="21" t="s">
        <v>26</v>
      </c>
      <c r="G8" s="21" t="s">
        <v>27</v>
      </c>
      <c r="H8" s="22" t="s">
        <v>28</v>
      </c>
      <c r="I8" s="22" t="s">
        <v>29</v>
      </c>
      <c r="J8" s="23" t="s">
        <v>30</v>
      </c>
      <c r="K8" s="24" t="s">
        <v>31</v>
      </c>
      <c r="L8" s="10">
        <v>96</v>
      </c>
      <c r="M8" s="3">
        <v>56</v>
      </c>
      <c r="N8" s="10" t="s">
        <v>32</v>
      </c>
      <c r="O8" s="12"/>
      <c r="P8" s="8" t="s">
        <v>33</v>
      </c>
      <c r="Q8" s="7" t="s">
        <v>34</v>
      </c>
      <c r="R8" s="10" t="s">
        <v>41</v>
      </c>
      <c r="S8" s="6">
        <v>0.1</v>
      </c>
      <c r="T8" s="88">
        <f t="shared" si="0"/>
        <v>0</v>
      </c>
      <c r="U8" s="14">
        <f>[1]Final!$W$8</f>
        <v>0</v>
      </c>
      <c r="V8" s="55">
        <f>[1]Final!$X8</f>
        <v>0</v>
      </c>
      <c r="W8" s="14">
        <f>[1]Final!$Y8</f>
        <v>0</v>
      </c>
      <c r="X8" s="56">
        <f>[1]Final!$Z8</f>
        <v>0</v>
      </c>
    </row>
    <row r="9" spans="2:24" s="1" customFormat="1" ht="123" customHeight="1" x14ac:dyDescent="0.25">
      <c r="B9" s="10">
        <f t="shared" si="1"/>
        <v>8</v>
      </c>
      <c r="C9" s="10" t="s">
        <v>23</v>
      </c>
      <c r="D9" s="21" t="s">
        <v>24</v>
      </c>
      <c r="E9" s="10" t="s">
        <v>25</v>
      </c>
      <c r="F9" s="21" t="s">
        <v>26</v>
      </c>
      <c r="G9" s="21" t="s">
        <v>27</v>
      </c>
      <c r="H9" s="26" t="s">
        <v>42</v>
      </c>
      <c r="I9" s="26" t="s">
        <v>43</v>
      </c>
      <c r="J9" s="23" t="s">
        <v>30</v>
      </c>
      <c r="K9" s="27" t="s">
        <v>44</v>
      </c>
      <c r="L9" s="9">
        <v>2400</v>
      </c>
      <c r="M9" s="9">
        <v>600</v>
      </c>
      <c r="N9" s="9" t="s">
        <v>45</v>
      </c>
      <c r="O9" s="12">
        <v>8000000</v>
      </c>
      <c r="P9" s="8" t="s">
        <v>33</v>
      </c>
      <c r="Q9" s="7" t="s">
        <v>34</v>
      </c>
      <c r="R9" s="10" t="s">
        <v>46</v>
      </c>
      <c r="S9" s="6">
        <v>0.1</v>
      </c>
      <c r="T9" s="88">
        <f t="shared" si="0"/>
        <v>0</v>
      </c>
      <c r="U9" s="14">
        <f>[1]Final!$W$9</f>
        <v>0</v>
      </c>
      <c r="V9" s="151" t="str">
        <f>[1]Final!$X9</f>
        <v>No se realizaron acciones</v>
      </c>
      <c r="W9" s="25">
        <f>[1]Final!$Y9</f>
        <v>0</v>
      </c>
      <c r="X9" s="15" t="str">
        <f>[1]Final!$Z9</f>
        <v>Se proyecto resolución para entrega de material  de literatura en tinta-braille en la ofIcina de Atención al ciudadano.</v>
      </c>
    </row>
    <row r="10" spans="2:24" s="1" customFormat="1" ht="123" customHeight="1" x14ac:dyDescent="0.25">
      <c r="B10" s="10">
        <f t="shared" si="1"/>
        <v>9</v>
      </c>
      <c r="C10" s="10" t="s">
        <v>23</v>
      </c>
      <c r="D10" s="21" t="s">
        <v>24</v>
      </c>
      <c r="E10" s="10" t="s">
        <v>25</v>
      </c>
      <c r="F10" s="21" t="s">
        <v>26</v>
      </c>
      <c r="G10" s="21" t="s">
        <v>27</v>
      </c>
      <c r="H10" s="26" t="s">
        <v>42</v>
      </c>
      <c r="I10" s="26" t="s">
        <v>43</v>
      </c>
      <c r="J10" s="23" t="s">
        <v>30</v>
      </c>
      <c r="K10" s="27" t="s">
        <v>44</v>
      </c>
      <c r="L10" s="9">
        <v>2400</v>
      </c>
      <c r="M10" s="9">
        <v>600</v>
      </c>
      <c r="N10" s="9" t="s">
        <v>45</v>
      </c>
      <c r="O10" s="12"/>
      <c r="P10" s="8" t="s">
        <v>33</v>
      </c>
      <c r="Q10" s="7" t="s">
        <v>34</v>
      </c>
      <c r="R10" s="10" t="s">
        <v>47</v>
      </c>
      <c r="S10" s="6">
        <v>0.6</v>
      </c>
      <c r="T10" s="88">
        <f t="shared" si="0"/>
        <v>0</v>
      </c>
      <c r="U10" s="14">
        <f>[1]Final!$W$10</f>
        <v>0</v>
      </c>
      <c r="V10" s="55">
        <f>[1]Final!$X10</f>
        <v>0</v>
      </c>
      <c r="W10" s="25">
        <f>[1]Final!$Y10</f>
        <v>0</v>
      </c>
      <c r="X10" s="56">
        <f>[1]Final!$Z10</f>
        <v>0</v>
      </c>
    </row>
    <row r="11" spans="2:24" s="1" customFormat="1" ht="123" customHeight="1" x14ac:dyDescent="0.25">
      <c r="B11" s="10">
        <f t="shared" si="1"/>
        <v>10</v>
      </c>
      <c r="C11" s="10" t="s">
        <v>23</v>
      </c>
      <c r="D11" s="21" t="s">
        <v>24</v>
      </c>
      <c r="E11" s="10" t="s">
        <v>25</v>
      </c>
      <c r="F11" s="21" t="s">
        <v>26</v>
      </c>
      <c r="G11" s="21" t="s">
        <v>27</v>
      </c>
      <c r="H11" s="26" t="s">
        <v>42</v>
      </c>
      <c r="I11" s="26" t="s">
        <v>43</v>
      </c>
      <c r="J11" s="23" t="s">
        <v>30</v>
      </c>
      <c r="K11" s="27" t="s">
        <v>44</v>
      </c>
      <c r="L11" s="9">
        <v>2400</v>
      </c>
      <c r="M11" s="9">
        <v>600</v>
      </c>
      <c r="N11" s="9" t="s">
        <v>45</v>
      </c>
      <c r="O11" s="12"/>
      <c r="P11" s="8" t="s">
        <v>33</v>
      </c>
      <c r="Q11" s="7" t="s">
        <v>34</v>
      </c>
      <c r="R11" s="10" t="s">
        <v>48</v>
      </c>
      <c r="S11" s="92">
        <v>0.3</v>
      </c>
      <c r="T11" s="88">
        <f t="shared" si="0"/>
        <v>0</v>
      </c>
      <c r="U11" s="14">
        <f>[1]Final!$W$11*Tabla1[[#This Row],[%Avance]]/Tabla1[[#This Row],[2019]]</f>
        <v>0</v>
      </c>
      <c r="V11" s="55">
        <f>[1]Final!$X11</f>
        <v>0</v>
      </c>
      <c r="W11" s="14">
        <f>[1]Final!$Y11*Tabla1[[#This Row],[%Avance]]/Tabla1[[#This Row],[2019]]</f>
        <v>0</v>
      </c>
      <c r="X11" s="56">
        <f>[1]Final!$Z11</f>
        <v>0</v>
      </c>
    </row>
    <row r="12" spans="2:24" s="1" customFormat="1" ht="123" customHeight="1" x14ac:dyDescent="0.25">
      <c r="B12" s="10">
        <f t="shared" si="1"/>
        <v>11</v>
      </c>
      <c r="C12" s="10" t="s">
        <v>23</v>
      </c>
      <c r="D12" s="21" t="s">
        <v>24</v>
      </c>
      <c r="E12" s="10" t="s">
        <v>25</v>
      </c>
      <c r="F12" s="21" t="s">
        <v>26</v>
      </c>
      <c r="G12" s="21" t="s">
        <v>27</v>
      </c>
      <c r="H12" s="22" t="s">
        <v>28</v>
      </c>
      <c r="I12" s="22" t="s">
        <v>29</v>
      </c>
      <c r="J12" s="23" t="s">
        <v>30</v>
      </c>
      <c r="K12" s="28" t="s">
        <v>49</v>
      </c>
      <c r="L12" s="10">
        <v>200</v>
      </c>
      <c r="M12" s="3">
        <v>50</v>
      </c>
      <c r="N12" s="10" t="s">
        <v>50</v>
      </c>
      <c r="O12" s="150">
        <v>38800000</v>
      </c>
      <c r="P12" s="8" t="s">
        <v>33</v>
      </c>
      <c r="Q12" s="7" t="s">
        <v>34</v>
      </c>
      <c r="R12" s="10" t="s">
        <v>51</v>
      </c>
      <c r="S12" s="6">
        <v>0.1</v>
      </c>
      <c r="T12" s="88">
        <f t="shared" si="0"/>
        <v>0</v>
      </c>
      <c r="U12" s="14">
        <f>[1]Final!$W$12</f>
        <v>0</v>
      </c>
      <c r="V12" s="55">
        <f>[1]Final!$X12</f>
        <v>0</v>
      </c>
      <c r="W12" s="14">
        <f>[1]Final!$Y12</f>
        <v>0</v>
      </c>
      <c r="X12" s="56">
        <f>[1]Final!$Z12</f>
        <v>0</v>
      </c>
    </row>
    <row r="13" spans="2:24" s="1" customFormat="1" ht="123" customHeight="1" x14ac:dyDescent="0.25">
      <c r="B13" s="10">
        <f t="shared" si="1"/>
        <v>12</v>
      </c>
      <c r="C13" s="10" t="s">
        <v>23</v>
      </c>
      <c r="D13" s="21" t="s">
        <v>24</v>
      </c>
      <c r="E13" s="10" t="s">
        <v>25</v>
      </c>
      <c r="F13" s="21" t="s">
        <v>26</v>
      </c>
      <c r="G13" s="21" t="s">
        <v>27</v>
      </c>
      <c r="H13" s="22" t="s">
        <v>28</v>
      </c>
      <c r="I13" s="22" t="s">
        <v>29</v>
      </c>
      <c r="J13" s="23" t="s">
        <v>30</v>
      </c>
      <c r="K13" s="28" t="s">
        <v>49</v>
      </c>
      <c r="L13" s="10">
        <v>200</v>
      </c>
      <c r="M13" s="3">
        <v>50</v>
      </c>
      <c r="N13" s="10" t="s">
        <v>50</v>
      </c>
      <c r="O13" s="12"/>
      <c r="P13" s="8" t="s">
        <v>33</v>
      </c>
      <c r="Q13" s="7" t="s">
        <v>34</v>
      </c>
      <c r="R13" s="10" t="s">
        <v>52</v>
      </c>
      <c r="S13" s="6">
        <v>0.15</v>
      </c>
      <c r="T13" s="88">
        <f t="shared" si="0"/>
        <v>0</v>
      </c>
      <c r="U13" s="14">
        <f>[1]Final!$W$13</f>
        <v>0</v>
      </c>
      <c r="V13" s="55">
        <f>[1]Final!$X13</f>
        <v>0</v>
      </c>
      <c r="W13" s="14">
        <f>[1]Final!$Y13</f>
        <v>0</v>
      </c>
      <c r="X13" s="56">
        <f>[1]Final!$Z13</f>
        <v>0</v>
      </c>
    </row>
    <row r="14" spans="2:24" s="1" customFormat="1" ht="123" customHeight="1" x14ac:dyDescent="0.25">
      <c r="B14" s="10">
        <f t="shared" si="1"/>
        <v>13</v>
      </c>
      <c r="C14" s="10" t="s">
        <v>23</v>
      </c>
      <c r="D14" s="21" t="s">
        <v>24</v>
      </c>
      <c r="E14" s="10" t="s">
        <v>25</v>
      </c>
      <c r="F14" s="21" t="s">
        <v>26</v>
      </c>
      <c r="G14" s="21" t="s">
        <v>27</v>
      </c>
      <c r="H14" s="22" t="s">
        <v>28</v>
      </c>
      <c r="I14" s="22" t="s">
        <v>29</v>
      </c>
      <c r="J14" s="23" t="s">
        <v>30</v>
      </c>
      <c r="K14" s="28" t="s">
        <v>49</v>
      </c>
      <c r="L14" s="10">
        <v>200</v>
      </c>
      <c r="M14" s="3">
        <v>50</v>
      </c>
      <c r="N14" s="10" t="s">
        <v>50</v>
      </c>
      <c r="O14" s="12"/>
      <c r="P14" s="8" t="s">
        <v>33</v>
      </c>
      <c r="Q14" s="7" t="s">
        <v>34</v>
      </c>
      <c r="R14" s="10" t="s">
        <v>53</v>
      </c>
      <c r="S14" s="6">
        <v>0.15</v>
      </c>
      <c r="T14" s="88">
        <f t="shared" si="0"/>
        <v>0</v>
      </c>
      <c r="U14" s="14">
        <f>[1]Final!$W$14</f>
        <v>0</v>
      </c>
      <c r="V14" s="55">
        <f>[1]Final!$X14</f>
        <v>0</v>
      </c>
      <c r="W14" s="14">
        <f>[1]Final!$Y14</f>
        <v>0</v>
      </c>
      <c r="X14" s="56">
        <f>[1]Final!$Z14</f>
        <v>0</v>
      </c>
    </row>
    <row r="15" spans="2:24" s="1" customFormat="1" ht="123" customHeight="1" x14ac:dyDescent="0.25">
      <c r="B15" s="10">
        <f t="shared" si="1"/>
        <v>14</v>
      </c>
      <c r="C15" s="10" t="s">
        <v>23</v>
      </c>
      <c r="D15" s="21" t="s">
        <v>24</v>
      </c>
      <c r="E15" s="10" t="s">
        <v>25</v>
      </c>
      <c r="F15" s="21" t="s">
        <v>26</v>
      </c>
      <c r="G15" s="21" t="s">
        <v>27</v>
      </c>
      <c r="H15" s="22" t="s">
        <v>28</v>
      </c>
      <c r="I15" s="22" t="s">
        <v>29</v>
      </c>
      <c r="J15" s="23" t="s">
        <v>30</v>
      </c>
      <c r="K15" s="28" t="s">
        <v>49</v>
      </c>
      <c r="L15" s="10">
        <v>200</v>
      </c>
      <c r="M15" s="3">
        <v>50</v>
      </c>
      <c r="N15" s="10" t="s">
        <v>50</v>
      </c>
      <c r="O15" s="12"/>
      <c r="P15" s="8" t="s">
        <v>33</v>
      </c>
      <c r="Q15" s="7" t="s">
        <v>54</v>
      </c>
      <c r="R15" s="10" t="s">
        <v>55</v>
      </c>
      <c r="S15" s="6">
        <v>0.1</v>
      </c>
      <c r="T15" s="88">
        <f t="shared" si="0"/>
        <v>0</v>
      </c>
      <c r="U15" s="14">
        <f>[1]Final!$W$15</f>
        <v>0</v>
      </c>
      <c r="V15" s="55">
        <f>[1]Final!$X15</f>
        <v>0</v>
      </c>
      <c r="W15" s="25">
        <f>[1]Final!$Y15</f>
        <v>0</v>
      </c>
      <c r="X15" s="56">
        <f>[1]Final!$Z15</f>
        <v>0</v>
      </c>
    </row>
    <row r="16" spans="2:24" s="1" customFormat="1" ht="123" customHeight="1" x14ac:dyDescent="0.25">
      <c r="B16" s="10">
        <f t="shared" si="1"/>
        <v>15</v>
      </c>
      <c r="C16" s="10" t="s">
        <v>23</v>
      </c>
      <c r="D16" s="21" t="s">
        <v>24</v>
      </c>
      <c r="E16" s="10" t="s">
        <v>25</v>
      </c>
      <c r="F16" s="21" t="s">
        <v>26</v>
      </c>
      <c r="G16" s="21" t="s">
        <v>27</v>
      </c>
      <c r="H16" s="22" t="s">
        <v>28</v>
      </c>
      <c r="I16" s="22" t="s">
        <v>29</v>
      </c>
      <c r="J16" s="23" t="s">
        <v>30</v>
      </c>
      <c r="K16" s="28" t="s">
        <v>49</v>
      </c>
      <c r="L16" s="10">
        <v>200</v>
      </c>
      <c r="M16" s="3">
        <v>50</v>
      </c>
      <c r="N16" s="10" t="s">
        <v>50</v>
      </c>
      <c r="O16" s="12"/>
      <c r="P16" s="8" t="s">
        <v>33</v>
      </c>
      <c r="Q16" s="7" t="s">
        <v>34</v>
      </c>
      <c r="R16" s="10" t="s">
        <v>56</v>
      </c>
      <c r="S16" s="6">
        <v>0.1</v>
      </c>
      <c r="T16" s="88">
        <f t="shared" si="0"/>
        <v>0</v>
      </c>
      <c r="U16" s="14">
        <f>[1]Final!$W$16</f>
        <v>0</v>
      </c>
      <c r="V16" s="55">
        <f>[1]Final!$X16</f>
        <v>0</v>
      </c>
      <c r="W16" s="25">
        <f>[1]Final!$Y16</f>
        <v>0</v>
      </c>
      <c r="X16" s="56">
        <f>[1]Final!$Z16</f>
        <v>0</v>
      </c>
    </row>
    <row r="17" spans="2:24" s="1" customFormat="1" ht="123" customHeight="1" x14ac:dyDescent="0.25">
      <c r="B17" s="10">
        <f t="shared" si="1"/>
        <v>16</v>
      </c>
      <c r="C17" s="10" t="s">
        <v>23</v>
      </c>
      <c r="D17" s="21" t="s">
        <v>24</v>
      </c>
      <c r="E17" s="10" t="s">
        <v>25</v>
      </c>
      <c r="F17" s="21" t="s">
        <v>26</v>
      </c>
      <c r="G17" s="21" t="s">
        <v>27</v>
      </c>
      <c r="H17" s="22" t="s">
        <v>28</v>
      </c>
      <c r="I17" s="22" t="s">
        <v>29</v>
      </c>
      <c r="J17" s="23" t="s">
        <v>30</v>
      </c>
      <c r="K17" s="28" t="s">
        <v>49</v>
      </c>
      <c r="L17" s="10">
        <v>200</v>
      </c>
      <c r="M17" s="3">
        <v>50</v>
      </c>
      <c r="N17" s="10" t="s">
        <v>50</v>
      </c>
      <c r="O17" s="12"/>
      <c r="P17" s="8" t="s">
        <v>33</v>
      </c>
      <c r="Q17" s="7" t="s">
        <v>34</v>
      </c>
      <c r="R17" s="10" t="s">
        <v>57</v>
      </c>
      <c r="S17" s="6">
        <v>0.2</v>
      </c>
      <c r="T17" s="88">
        <f t="shared" si="0"/>
        <v>0.02</v>
      </c>
      <c r="U17" s="14">
        <f>[1]Final!$W$17</f>
        <v>0</v>
      </c>
      <c r="V17" s="151" t="str">
        <f>[1]Final!$X17</f>
        <v xml:space="preserve">WEB:MEN (elaboración protocolo de accesibilidad), </v>
      </c>
      <c r="W17" s="25">
        <f>[1]Final!$Y17</f>
        <v>0.02</v>
      </c>
      <c r="X17" s="15" t="str">
        <f>[1]Final!$Z17</f>
        <v>WEB: Servicio civil Distrital, Consejo superior de la judicatura, Universidad Católica del Norte, EPS Sanitas. ESPACIO FISICO: Eps Sanitas. TECNOLOGIA ESPECIALIZADA: Secretaria de Educación de Guainía. PERSONAS NATURALES:  2 PROYECTOS DE GRADO: 1</v>
      </c>
    </row>
    <row r="18" spans="2:24" s="1" customFormat="1" ht="123" customHeight="1" x14ac:dyDescent="0.25">
      <c r="B18" s="10">
        <f t="shared" si="1"/>
        <v>17</v>
      </c>
      <c r="C18" s="10" t="s">
        <v>23</v>
      </c>
      <c r="D18" s="21" t="s">
        <v>24</v>
      </c>
      <c r="E18" s="10" t="s">
        <v>25</v>
      </c>
      <c r="F18" s="21" t="s">
        <v>26</v>
      </c>
      <c r="G18" s="21" t="s">
        <v>27</v>
      </c>
      <c r="H18" s="22" t="s">
        <v>28</v>
      </c>
      <c r="I18" s="22" t="s">
        <v>29</v>
      </c>
      <c r="J18" s="23" t="s">
        <v>30</v>
      </c>
      <c r="K18" s="28" t="s">
        <v>49</v>
      </c>
      <c r="L18" s="10">
        <v>200</v>
      </c>
      <c r="M18" s="3">
        <v>50</v>
      </c>
      <c r="N18" s="10" t="s">
        <v>50</v>
      </c>
      <c r="O18" s="12"/>
      <c r="P18" s="8" t="s">
        <v>33</v>
      </c>
      <c r="Q18" s="7" t="s">
        <v>34</v>
      </c>
      <c r="R18" s="10" t="s">
        <v>58</v>
      </c>
      <c r="S18" s="79">
        <v>0.1</v>
      </c>
      <c r="T18" s="88">
        <f t="shared" si="0"/>
        <v>0</v>
      </c>
      <c r="U18" s="14">
        <f>[1]Final!$W$18*Tabla1[[#This Row],[%Avance]]/Tabla1[[#This Row],[2019]]</f>
        <v>0</v>
      </c>
      <c r="V18" s="55">
        <f>[1]Final!$X18</f>
        <v>0</v>
      </c>
      <c r="W18" s="14">
        <f>[1]Final!$Y18*Tabla1[[#This Row],[%Avance]]/Tabla1[[#This Row],[2019]]</f>
        <v>0</v>
      </c>
      <c r="X18" s="56">
        <f>[1]Final!$Z18</f>
        <v>0</v>
      </c>
    </row>
    <row r="19" spans="2:24" s="1" customFormat="1" ht="123" customHeight="1" x14ac:dyDescent="0.25">
      <c r="B19" s="10">
        <f t="shared" si="1"/>
        <v>18</v>
      </c>
      <c r="C19" s="10" t="s">
        <v>23</v>
      </c>
      <c r="D19" s="21" t="s">
        <v>24</v>
      </c>
      <c r="E19" s="10" t="s">
        <v>25</v>
      </c>
      <c r="F19" s="21" t="s">
        <v>26</v>
      </c>
      <c r="G19" s="21" t="s">
        <v>27</v>
      </c>
      <c r="H19" s="22" t="s">
        <v>28</v>
      </c>
      <c r="I19" s="22" t="s">
        <v>29</v>
      </c>
      <c r="J19" s="23" t="s">
        <v>30</v>
      </c>
      <c r="K19" s="28" t="s">
        <v>49</v>
      </c>
      <c r="L19" s="10">
        <v>200</v>
      </c>
      <c r="M19" s="3">
        <v>50</v>
      </c>
      <c r="N19" s="10" t="s">
        <v>50</v>
      </c>
      <c r="O19" s="12"/>
      <c r="P19" s="8" t="s">
        <v>33</v>
      </c>
      <c r="Q19" s="7" t="s">
        <v>34</v>
      </c>
      <c r="R19" s="10" t="s">
        <v>59</v>
      </c>
      <c r="S19" s="6">
        <v>0.1</v>
      </c>
      <c r="T19" s="88">
        <f t="shared" si="0"/>
        <v>0</v>
      </c>
      <c r="U19" s="14">
        <f>[1]Final!$W$19</f>
        <v>0</v>
      </c>
      <c r="V19" s="55">
        <f>[1]Final!$X19</f>
        <v>0</v>
      </c>
      <c r="W19" s="14">
        <f>[1]Final!$Y19</f>
        <v>0</v>
      </c>
      <c r="X19" s="56">
        <f>[1]Final!$Z19</f>
        <v>0</v>
      </c>
    </row>
    <row r="20" spans="2:24" s="1" customFormat="1" ht="123" customHeight="1" x14ac:dyDescent="0.25">
      <c r="B20" s="10">
        <f t="shared" si="1"/>
        <v>19</v>
      </c>
      <c r="C20" s="10" t="s">
        <v>23</v>
      </c>
      <c r="D20" s="21" t="s">
        <v>24</v>
      </c>
      <c r="E20" s="10" t="s">
        <v>25</v>
      </c>
      <c r="F20" s="21" t="s">
        <v>26</v>
      </c>
      <c r="G20" s="21" t="s">
        <v>27</v>
      </c>
      <c r="H20" s="29" t="s">
        <v>60</v>
      </c>
      <c r="I20" s="29" t="s">
        <v>61</v>
      </c>
      <c r="J20" s="23" t="s">
        <v>30</v>
      </c>
      <c r="K20" s="13" t="s">
        <v>62</v>
      </c>
      <c r="L20" s="10">
        <v>4</v>
      </c>
      <c r="M20" s="10">
        <v>1</v>
      </c>
      <c r="N20" s="10" t="s">
        <v>63</v>
      </c>
      <c r="O20" s="12">
        <v>15000000</v>
      </c>
      <c r="P20" s="8" t="s">
        <v>33</v>
      </c>
      <c r="Q20" s="7" t="s">
        <v>34</v>
      </c>
      <c r="R20" s="10" t="s">
        <v>64</v>
      </c>
      <c r="S20" s="6">
        <v>0.1</v>
      </c>
      <c r="T20" s="88">
        <f t="shared" si="0"/>
        <v>0.01</v>
      </c>
      <c r="U20" s="25">
        <f>[1]Final!$W$20</f>
        <v>0</v>
      </c>
      <c r="V20" s="55">
        <f>[1]Final!$X20</f>
        <v>0</v>
      </c>
      <c r="W20" s="25">
        <f>[1]Final!$Y20</f>
        <v>0.01</v>
      </c>
      <c r="X20" s="15" t="str">
        <f>[1]Final!$Z20</f>
        <v>Propuesta metodológica aprobada  como insumo para elaboración de documento de lineamientos de investigación.</v>
      </c>
    </row>
    <row r="21" spans="2:24" s="1" customFormat="1" ht="123" customHeight="1" x14ac:dyDescent="0.25">
      <c r="B21" s="10">
        <f t="shared" si="1"/>
        <v>20</v>
      </c>
      <c r="C21" s="10" t="s">
        <v>23</v>
      </c>
      <c r="D21" s="21" t="s">
        <v>24</v>
      </c>
      <c r="E21" s="10" t="s">
        <v>25</v>
      </c>
      <c r="F21" s="21" t="s">
        <v>26</v>
      </c>
      <c r="G21" s="21" t="s">
        <v>27</v>
      </c>
      <c r="H21" s="29" t="s">
        <v>60</v>
      </c>
      <c r="I21" s="29" t="s">
        <v>61</v>
      </c>
      <c r="J21" s="23" t="s">
        <v>30</v>
      </c>
      <c r="K21" s="13" t="s">
        <v>62</v>
      </c>
      <c r="L21" s="10">
        <v>4</v>
      </c>
      <c r="M21" s="10">
        <v>1</v>
      </c>
      <c r="N21" s="10" t="s">
        <v>63</v>
      </c>
      <c r="O21" s="12"/>
      <c r="P21" s="8" t="s">
        <v>65</v>
      </c>
      <c r="Q21" s="7" t="s">
        <v>34</v>
      </c>
      <c r="R21" s="10" t="s">
        <v>66</v>
      </c>
      <c r="S21" s="6">
        <v>0.2</v>
      </c>
      <c r="T21" s="88">
        <f t="shared" si="0"/>
        <v>0</v>
      </c>
      <c r="U21" s="14">
        <f>[1]Final!$W$21</f>
        <v>0</v>
      </c>
      <c r="V21" s="55">
        <f>[1]Final!$X21</f>
        <v>0</v>
      </c>
      <c r="W21" s="14">
        <f>[1]Final!$Y21</f>
        <v>0</v>
      </c>
      <c r="X21" s="56">
        <f>[1]Final!$Z21</f>
        <v>0</v>
      </c>
    </row>
    <row r="22" spans="2:24" s="1" customFormat="1" ht="123" customHeight="1" x14ac:dyDescent="0.25">
      <c r="B22" s="10">
        <f t="shared" si="1"/>
        <v>21</v>
      </c>
      <c r="C22" s="10" t="s">
        <v>23</v>
      </c>
      <c r="D22" s="21" t="s">
        <v>24</v>
      </c>
      <c r="E22" s="10" t="s">
        <v>25</v>
      </c>
      <c r="F22" s="21" t="s">
        <v>26</v>
      </c>
      <c r="G22" s="21" t="s">
        <v>27</v>
      </c>
      <c r="H22" s="29" t="s">
        <v>60</v>
      </c>
      <c r="I22" s="29" t="s">
        <v>61</v>
      </c>
      <c r="J22" s="23" t="s">
        <v>30</v>
      </c>
      <c r="K22" s="13" t="s">
        <v>62</v>
      </c>
      <c r="L22" s="10">
        <v>4</v>
      </c>
      <c r="M22" s="10">
        <v>1</v>
      </c>
      <c r="N22" s="10" t="s">
        <v>63</v>
      </c>
      <c r="O22" s="12"/>
      <c r="P22" s="8" t="s">
        <v>67</v>
      </c>
      <c r="Q22" s="7" t="s">
        <v>34</v>
      </c>
      <c r="R22" s="10" t="s">
        <v>68</v>
      </c>
      <c r="S22" s="79">
        <v>0.6</v>
      </c>
      <c r="T22" s="88">
        <f t="shared" si="0"/>
        <v>0</v>
      </c>
      <c r="U22" s="14">
        <f>[1]Final!$W$22*Tabla1[[#This Row],[%Avance]]/Tabla1[[#This Row],[2019]]</f>
        <v>0</v>
      </c>
      <c r="V22" s="55">
        <f>[1]Final!$X22</f>
        <v>0</v>
      </c>
      <c r="W22" s="14">
        <f>[1]Final!$Y22*Tabla1[[#This Row],[%Avance]]/Tabla1[[#This Row],[2019]]</f>
        <v>0</v>
      </c>
      <c r="X22" s="56">
        <f>[1]Final!$Z22</f>
        <v>0</v>
      </c>
    </row>
    <row r="23" spans="2:24" s="1" customFormat="1" ht="123" customHeight="1" x14ac:dyDescent="0.25">
      <c r="B23" s="10">
        <f t="shared" si="1"/>
        <v>22</v>
      </c>
      <c r="C23" s="10" t="s">
        <v>23</v>
      </c>
      <c r="D23" s="21" t="s">
        <v>24</v>
      </c>
      <c r="E23" s="10" t="s">
        <v>25</v>
      </c>
      <c r="F23" s="21" t="s">
        <v>26</v>
      </c>
      <c r="G23" s="21" t="s">
        <v>27</v>
      </c>
      <c r="H23" s="29" t="s">
        <v>60</v>
      </c>
      <c r="I23" s="29" t="s">
        <v>61</v>
      </c>
      <c r="J23" s="23" t="s">
        <v>30</v>
      </c>
      <c r="K23" s="13" t="s">
        <v>62</v>
      </c>
      <c r="L23" s="10">
        <v>4</v>
      </c>
      <c r="M23" s="10">
        <v>1</v>
      </c>
      <c r="N23" s="10" t="s">
        <v>63</v>
      </c>
      <c r="O23" s="12"/>
      <c r="P23" s="8" t="s">
        <v>69</v>
      </c>
      <c r="Q23" s="7" t="s">
        <v>34</v>
      </c>
      <c r="R23" s="10" t="s">
        <v>70</v>
      </c>
      <c r="S23" s="6">
        <v>0.1</v>
      </c>
      <c r="T23" s="88">
        <f t="shared" si="0"/>
        <v>0</v>
      </c>
      <c r="U23" s="14">
        <f>[1]Final!$W$23</f>
        <v>0</v>
      </c>
      <c r="V23" s="55">
        <f>[1]Final!$X23</f>
        <v>0</v>
      </c>
      <c r="W23" s="14">
        <f>[1]Final!$Y23</f>
        <v>0</v>
      </c>
      <c r="X23" s="56">
        <f>[1]Final!$Z23</f>
        <v>0</v>
      </c>
    </row>
    <row r="24" spans="2:24" s="1" customFormat="1" ht="139.5" customHeight="1" x14ac:dyDescent="0.25">
      <c r="B24" s="10">
        <f t="shared" si="1"/>
        <v>23</v>
      </c>
      <c r="C24" s="10" t="s">
        <v>23</v>
      </c>
      <c r="D24" s="21" t="s">
        <v>24</v>
      </c>
      <c r="E24" s="10" t="s">
        <v>25</v>
      </c>
      <c r="F24" s="21" t="s">
        <v>26</v>
      </c>
      <c r="G24" s="21" t="s">
        <v>27</v>
      </c>
      <c r="H24" s="22" t="s">
        <v>28</v>
      </c>
      <c r="I24" s="22" t="s">
        <v>29</v>
      </c>
      <c r="J24" s="23" t="s">
        <v>30</v>
      </c>
      <c r="K24" s="30" t="s">
        <v>71</v>
      </c>
      <c r="L24" s="10">
        <v>20</v>
      </c>
      <c r="M24" s="3">
        <v>5</v>
      </c>
      <c r="N24" s="10" t="s">
        <v>72</v>
      </c>
      <c r="O24" s="150">
        <v>23510545</v>
      </c>
      <c r="P24" s="8" t="s">
        <v>33</v>
      </c>
      <c r="Q24" s="7" t="s">
        <v>34</v>
      </c>
      <c r="R24" s="10" t="s">
        <v>73</v>
      </c>
      <c r="S24" s="6">
        <v>0.1</v>
      </c>
      <c r="T24" s="88">
        <f t="shared" si="0"/>
        <v>0.02</v>
      </c>
      <c r="U24" s="14">
        <f>[1]Final!$W$24</f>
        <v>0.01</v>
      </c>
      <c r="V24" s="151" t="str">
        <f>[1]Final!$X24</f>
        <v>Firma acuerdo Función Publica  (Taleres de Braille, interacción, accesibilidad)</v>
      </c>
      <c r="W24" s="14">
        <f>[1]Final!$Y24</f>
        <v>0.01</v>
      </c>
      <c r="X24" s="15" t="str">
        <f>[1]Final!$Z24</f>
        <v xml:space="preserve"> Reunión con asesora  de empleo publico de la   Función Pública para programación de talleres. Articulación acciones para implementación 2011.</v>
      </c>
    </row>
    <row r="25" spans="2:24" s="1" customFormat="1" ht="123" customHeight="1" x14ac:dyDescent="0.25">
      <c r="B25" s="10">
        <f t="shared" si="1"/>
        <v>24</v>
      </c>
      <c r="C25" s="10" t="s">
        <v>23</v>
      </c>
      <c r="D25" s="21" t="s">
        <v>24</v>
      </c>
      <c r="E25" s="10" t="s">
        <v>25</v>
      </c>
      <c r="F25" s="21" t="s">
        <v>26</v>
      </c>
      <c r="G25" s="21" t="s">
        <v>27</v>
      </c>
      <c r="H25" s="22" t="s">
        <v>28</v>
      </c>
      <c r="I25" s="22" t="s">
        <v>29</v>
      </c>
      <c r="J25" s="23" t="s">
        <v>30</v>
      </c>
      <c r="K25" s="30" t="s">
        <v>71</v>
      </c>
      <c r="L25" s="10">
        <v>20</v>
      </c>
      <c r="M25" s="3">
        <v>5</v>
      </c>
      <c r="N25" s="10" t="s">
        <v>72</v>
      </c>
      <c r="O25" s="12"/>
      <c r="P25" s="8" t="s">
        <v>33</v>
      </c>
      <c r="Q25" s="7" t="s">
        <v>34</v>
      </c>
      <c r="R25" s="10" t="s">
        <v>74</v>
      </c>
      <c r="S25" s="6">
        <v>0.1</v>
      </c>
      <c r="T25" s="88">
        <f t="shared" si="0"/>
        <v>0.01</v>
      </c>
      <c r="U25" s="14">
        <f>[1]Final!$W$25</f>
        <v>0</v>
      </c>
      <c r="V25" s="55">
        <f>[1]Final!$X25</f>
        <v>0</v>
      </c>
      <c r="W25" s="14">
        <f>[1]Final!$Y25</f>
        <v>0.01</v>
      </c>
      <c r="X25" s="15" t="str">
        <f>[1]Final!$Z25</f>
        <v>Oficio proyectado para el SENA  que incluye propuestas en el marco de la política de inclusión.</v>
      </c>
    </row>
    <row r="26" spans="2:24" s="1" customFormat="1" ht="123" customHeight="1" x14ac:dyDescent="0.25">
      <c r="B26" s="10">
        <f t="shared" si="1"/>
        <v>25</v>
      </c>
      <c r="C26" s="10" t="s">
        <v>23</v>
      </c>
      <c r="D26" s="21" t="s">
        <v>24</v>
      </c>
      <c r="E26" s="10" t="s">
        <v>25</v>
      </c>
      <c r="F26" s="21" t="s">
        <v>26</v>
      </c>
      <c r="G26" s="21" t="s">
        <v>27</v>
      </c>
      <c r="H26" s="22" t="s">
        <v>28</v>
      </c>
      <c r="I26" s="22" t="s">
        <v>29</v>
      </c>
      <c r="J26" s="23" t="s">
        <v>30</v>
      </c>
      <c r="K26" s="30" t="s">
        <v>71</v>
      </c>
      <c r="L26" s="10">
        <v>20</v>
      </c>
      <c r="M26" s="3">
        <v>5</v>
      </c>
      <c r="N26" s="10" t="s">
        <v>72</v>
      </c>
      <c r="O26" s="12"/>
      <c r="P26" s="8" t="s">
        <v>33</v>
      </c>
      <c r="Q26" s="7" t="s">
        <v>34</v>
      </c>
      <c r="R26" s="10" t="s">
        <v>75</v>
      </c>
      <c r="S26" s="6">
        <v>0.1</v>
      </c>
      <c r="T26" s="88">
        <f t="shared" si="0"/>
        <v>0.01</v>
      </c>
      <c r="U26" s="14">
        <f>[1]Final!$W$26</f>
        <v>0</v>
      </c>
      <c r="V26" s="55">
        <f>[1]Final!$X26</f>
        <v>0</v>
      </c>
      <c r="W26" s="14">
        <f>[1]Final!$Y26</f>
        <v>0.01</v>
      </c>
      <c r="X26" s="15" t="str">
        <f>[1]Final!$Z26</f>
        <v>Oficio proyectado para el SENA  que incluye propuesta de formación para instructores.</v>
      </c>
    </row>
    <row r="27" spans="2:24" s="1" customFormat="1" ht="123" customHeight="1" x14ac:dyDescent="0.25">
      <c r="B27" s="10">
        <f t="shared" si="1"/>
        <v>26</v>
      </c>
      <c r="C27" s="10" t="s">
        <v>23</v>
      </c>
      <c r="D27" s="21" t="s">
        <v>24</v>
      </c>
      <c r="E27" s="10" t="s">
        <v>25</v>
      </c>
      <c r="F27" s="21" t="s">
        <v>26</v>
      </c>
      <c r="G27" s="21" t="s">
        <v>27</v>
      </c>
      <c r="H27" s="22" t="s">
        <v>28</v>
      </c>
      <c r="I27" s="22" t="s">
        <v>29</v>
      </c>
      <c r="J27" s="23" t="s">
        <v>30</v>
      </c>
      <c r="K27" s="30" t="s">
        <v>71</v>
      </c>
      <c r="L27" s="10">
        <v>20</v>
      </c>
      <c r="M27" s="3">
        <v>5</v>
      </c>
      <c r="N27" s="10" t="s">
        <v>72</v>
      </c>
      <c r="O27" s="12"/>
      <c r="P27" s="8" t="s">
        <v>33</v>
      </c>
      <c r="Q27" s="7" t="s">
        <v>34</v>
      </c>
      <c r="R27" s="10" t="s">
        <v>76</v>
      </c>
      <c r="S27" s="6">
        <v>0.1</v>
      </c>
      <c r="T27" s="88">
        <f t="shared" si="0"/>
        <v>0.01</v>
      </c>
      <c r="U27" s="14">
        <f>[1]Final!$W$27</f>
        <v>0</v>
      </c>
      <c r="V27" s="55">
        <f>[1]Final!$X27</f>
        <v>0</v>
      </c>
      <c r="W27" s="14">
        <f>[1]Final!$Y27</f>
        <v>0.01</v>
      </c>
      <c r="X27" s="15" t="str">
        <f>[1]Final!$Z27</f>
        <v>Oficio proyectado para el SENA  que incluye propuestas en el marco del Fondo Emprender.</v>
      </c>
    </row>
    <row r="28" spans="2:24" s="1" customFormat="1" ht="123" customHeight="1" x14ac:dyDescent="0.25">
      <c r="B28" s="10">
        <f t="shared" si="1"/>
        <v>27</v>
      </c>
      <c r="C28" s="10" t="s">
        <v>23</v>
      </c>
      <c r="D28" s="21" t="s">
        <v>24</v>
      </c>
      <c r="E28" s="10" t="s">
        <v>25</v>
      </c>
      <c r="F28" s="21" t="s">
        <v>26</v>
      </c>
      <c r="G28" s="21" t="s">
        <v>27</v>
      </c>
      <c r="H28" s="22" t="s">
        <v>28</v>
      </c>
      <c r="I28" s="22" t="s">
        <v>29</v>
      </c>
      <c r="J28" s="23" t="s">
        <v>30</v>
      </c>
      <c r="K28" s="30" t="s">
        <v>71</v>
      </c>
      <c r="L28" s="10">
        <v>20</v>
      </c>
      <c r="M28" s="3">
        <v>5</v>
      </c>
      <c r="N28" s="10" t="s">
        <v>72</v>
      </c>
      <c r="O28" s="12"/>
      <c r="P28" s="8" t="s">
        <v>33</v>
      </c>
      <c r="Q28" s="7" t="s">
        <v>34</v>
      </c>
      <c r="R28" s="10" t="s">
        <v>77</v>
      </c>
      <c r="S28" s="79">
        <v>0.2</v>
      </c>
      <c r="T28" s="88">
        <f t="shared" si="0"/>
        <v>0</v>
      </c>
      <c r="U28" s="14">
        <f>[1]Final!$W$28*Tabla1[[#This Row],[%Avance]]/Tabla1[[#This Row],[2019]]</f>
        <v>0</v>
      </c>
      <c r="V28" s="55">
        <f>[1]Final!$X28</f>
        <v>0</v>
      </c>
      <c r="W28" s="14">
        <f>[1]Final!$Y28*Tabla1[[#This Row],[%Avance]]/Tabla1[[#This Row],[2019]]</f>
        <v>0</v>
      </c>
      <c r="X28" s="56">
        <f>[1]Final!$Z28</f>
        <v>0</v>
      </c>
    </row>
    <row r="29" spans="2:24" s="1" customFormat="1" ht="123" customHeight="1" x14ac:dyDescent="0.25">
      <c r="B29" s="10">
        <f t="shared" si="1"/>
        <v>28</v>
      </c>
      <c r="C29" s="10" t="s">
        <v>23</v>
      </c>
      <c r="D29" s="21" t="s">
        <v>24</v>
      </c>
      <c r="E29" s="10" t="s">
        <v>25</v>
      </c>
      <c r="F29" s="21" t="s">
        <v>26</v>
      </c>
      <c r="G29" s="21" t="s">
        <v>27</v>
      </c>
      <c r="H29" s="22" t="s">
        <v>28</v>
      </c>
      <c r="I29" s="22" t="s">
        <v>29</v>
      </c>
      <c r="J29" s="23" t="s">
        <v>30</v>
      </c>
      <c r="K29" s="30" t="s">
        <v>71</v>
      </c>
      <c r="L29" s="10">
        <v>20</v>
      </c>
      <c r="M29" s="3">
        <v>5</v>
      </c>
      <c r="N29" s="10" t="s">
        <v>72</v>
      </c>
      <c r="O29" s="12"/>
      <c r="P29" s="8" t="s">
        <v>33</v>
      </c>
      <c r="Q29" s="7" t="s">
        <v>34</v>
      </c>
      <c r="R29" s="10" t="s">
        <v>78</v>
      </c>
      <c r="S29" s="6">
        <v>0.2</v>
      </c>
      <c r="T29" s="88">
        <f t="shared" si="0"/>
        <v>0</v>
      </c>
      <c r="U29" s="14">
        <f>[1]Final!$W$29</f>
        <v>0</v>
      </c>
      <c r="V29" s="55">
        <f>[1]Final!$X29</f>
        <v>0</v>
      </c>
      <c r="W29" s="14">
        <f>[1]Final!$Y29</f>
        <v>0</v>
      </c>
      <c r="X29" s="56">
        <f>[1]Final!$Z29</f>
        <v>0</v>
      </c>
    </row>
    <row r="30" spans="2:24" s="1" customFormat="1" ht="123" customHeight="1" x14ac:dyDescent="0.25">
      <c r="B30" s="10">
        <f t="shared" si="1"/>
        <v>29</v>
      </c>
      <c r="C30" s="10" t="s">
        <v>23</v>
      </c>
      <c r="D30" s="21" t="s">
        <v>24</v>
      </c>
      <c r="E30" s="10" t="s">
        <v>25</v>
      </c>
      <c r="F30" s="21" t="s">
        <v>26</v>
      </c>
      <c r="G30" s="21" t="s">
        <v>27</v>
      </c>
      <c r="H30" s="22" t="s">
        <v>28</v>
      </c>
      <c r="I30" s="22" t="s">
        <v>29</v>
      </c>
      <c r="J30" s="23" t="s">
        <v>30</v>
      </c>
      <c r="K30" s="30" t="s">
        <v>71</v>
      </c>
      <c r="L30" s="10">
        <v>20</v>
      </c>
      <c r="M30" s="3">
        <v>5</v>
      </c>
      <c r="N30" s="10" t="s">
        <v>72</v>
      </c>
      <c r="O30" s="12"/>
      <c r="P30" s="8" t="s">
        <v>33</v>
      </c>
      <c r="Q30" s="7" t="s">
        <v>34</v>
      </c>
      <c r="R30" s="10" t="s">
        <v>79</v>
      </c>
      <c r="S30" s="6">
        <v>0.1</v>
      </c>
      <c r="T30" s="88">
        <f t="shared" si="0"/>
        <v>0</v>
      </c>
      <c r="U30" s="14">
        <f>[1]Final!$W$30</f>
        <v>0</v>
      </c>
      <c r="V30" s="55">
        <f>[1]Final!$X30</f>
        <v>0</v>
      </c>
      <c r="W30" s="14">
        <f>[1]Final!$Y30</f>
        <v>0</v>
      </c>
      <c r="X30" s="56">
        <f>[1]Final!$Z30</f>
        <v>0</v>
      </c>
    </row>
    <row r="31" spans="2:24" s="1" customFormat="1" ht="123" customHeight="1" x14ac:dyDescent="0.25">
      <c r="B31" s="10">
        <f t="shared" si="1"/>
        <v>30</v>
      </c>
      <c r="C31" s="10" t="s">
        <v>23</v>
      </c>
      <c r="D31" s="21" t="s">
        <v>24</v>
      </c>
      <c r="E31" s="10" t="s">
        <v>25</v>
      </c>
      <c r="F31" s="21" t="s">
        <v>26</v>
      </c>
      <c r="G31" s="21" t="s">
        <v>27</v>
      </c>
      <c r="H31" s="22" t="s">
        <v>28</v>
      </c>
      <c r="I31" s="22" t="s">
        <v>29</v>
      </c>
      <c r="J31" s="23" t="s">
        <v>30</v>
      </c>
      <c r="K31" s="30" t="s">
        <v>71</v>
      </c>
      <c r="L31" s="10">
        <v>20</v>
      </c>
      <c r="M31" s="3">
        <v>5</v>
      </c>
      <c r="N31" s="10" t="s">
        <v>72</v>
      </c>
      <c r="O31" s="12"/>
      <c r="P31" s="8" t="s">
        <v>33</v>
      </c>
      <c r="Q31" s="7" t="s">
        <v>34</v>
      </c>
      <c r="R31" s="10" t="s">
        <v>80</v>
      </c>
      <c r="S31" s="6">
        <v>0.1</v>
      </c>
      <c r="T31" s="88">
        <f t="shared" si="0"/>
        <v>0</v>
      </c>
      <c r="U31" s="25">
        <f>[1]Final!$W$31</f>
        <v>0</v>
      </c>
      <c r="V31" s="55">
        <f>[1]Final!$X31</f>
        <v>0</v>
      </c>
      <c r="W31" s="25">
        <f>[1]Final!$Y31</f>
        <v>0</v>
      </c>
      <c r="X31" s="56">
        <f>[1]Final!$Z31</f>
        <v>0</v>
      </c>
    </row>
    <row r="32" spans="2:24" s="1" customFormat="1" ht="123" customHeight="1" x14ac:dyDescent="0.25">
      <c r="B32" s="10">
        <f t="shared" si="1"/>
        <v>31</v>
      </c>
      <c r="C32" s="10" t="s">
        <v>23</v>
      </c>
      <c r="D32" s="21" t="s">
        <v>24</v>
      </c>
      <c r="E32" s="10" t="s">
        <v>25</v>
      </c>
      <c r="F32" s="21" t="s">
        <v>26</v>
      </c>
      <c r="G32" s="21" t="s">
        <v>27</v>
      </c>
      <c r="H32" s="29" t="s">
        <v>60</v>
      </c>
      <c r="I32" s="29" t="s">
        <v>61</v>
      </c>
      <c r="J32" s="23" t="s">
        <v>30</v>
      </c>
      <c r="K32" s="31" t="s">
        <v>81</v>
      </c>
      <c r="L32" s="10">
        <v>8</v>
      </c>
      <c r="M32" s="10">
        <v>2</v>
      </c>
      <c r="N32" s="10" t="s">
        <v>82</v>
      </c>
      <c r="O32" s="150">
        <v>11168328</v>
      </c>
      <c r="P32" s="7" t="s">
        <v>54</v>
      </c>
      <c r="Q32" s="7" t="s">
        <v>34</v>
      </c>
      <c r="R32" s="10" t="s">
        <v>83</v>
      </c>
      <c r="S32" s="79">
        <v>0.5</v>
      </c>
      <c r="T32" s="88">
        <f t="shared" si="0"/>
        <v>5.0000000000000001E-3</v>
      </c>
      <c r="U32" s="14">
        <f>[1]Final!$W$32*Tabla1[[#This Row],[%Avance]]/Tabla1[[#This Row],[2019]]</f>
        <v>0</v>
      </c>
      <c r="V32" s="55">
        <f>[1]Final!$X32</f>
        <v>0</v>
      </c>
      <c r="W32" s="14">
        <f>[1]Final!$Y32*Tabla1[[#This Row],[%Avance]]/Tabla1[[#This Row],[2019]]</f>
        <v>5.0000000000000001E-3</v>
      </c>
      <c r="X32" s="15" t="str">
        <f>[1]Final!$Z32</f>
        <v>Revisión de documentos para elaboración de propuesta.</v>
      </c>
    </row>
    <row r="33" spans="2:24" s="1" customFormat="1" ht="123" customHeight="1" x14ac:dyDescent="0.25">
      <c r="B33" s="10">
        <f t="shared" si="1"/>
        <v>32</v>
      </c>
      <c r="C33" s="10" t="s">
        <v>23</v>
      </c>
      <c r="D33" s="21" t="s">
        <v>24</v>
      </c>
      <c r="E33" s="10" t="s">
        <v>25</v>
      </c>
      <c r="F33" s="21" t="s">
        <v>26</v>
      </c>
      <c r="G33" s="21" t="s">
        <v>27</v>
      </c>
      <c r="H33" s="29" t="s">
        <v>60</v>
      </c>
      <c r="I33" s="29" t="s">
        <v>61</v>
      </c>
      <c r="J33" s="23" t="s">
        <v>30</v>
      </c>
      <c r="K33" s="31" t="s">
        <v>81</v>
      </c>
      <c r="L33" s="10">
        <v>8</v>
      </c>
      <c r="M33" s="10">
        <v>2</v>
      </c>
      <c r="N33" s="10" t="s">
        <v>82</v>
      </c>
      <c r="O33" s="12"/>
      <c r="P33" s="7" t="s">
        <v>84</v>
      </c>
      <c r="Q33" s="7" t="s">
        <v>34</v>
      </c>
      <c r="R33" s="10" t="s">
        <v>85</v>
      </c>
      <c r="S33" s="79">
        <v>0.5</v>
      </c>
      <c r="T33" s="88">
        <f t="shared" si="0"/>
        <v>0</v>
      </c>
      <c r="U33" s="14">
        <f>[1]Final!$W$33*Tabla1[[#This Row],[%Avance]]/Tabla1[[#This Row],[2019]]</f>
        <v>0</v>
      </c>
      <c r="V33" s="55">
        <f>[1]Final!$X33</f>
        <v>0</v>
      </c>
      <c r="W33" s="14">
        <f>[1]Final!$Y33*Tabla1[[#This Row],[%Avance]]/Tabla1[[#This Row],[2019]]</f>
        <v>0</v>
      </c>
      <c r="X33" s="56">
        <f>[1]Final!$Z33</f>
        <v>0</v>
      </c>
    </row>
    <row r="34" spans="2:24" s="1" customFormat="1" ht="123" customHeight="1" x14ac:dyDescent="0.25">
      <c r="B34" s="10">
        <f t="shared" si="1"/>
        <v>33</v>
      </c>
      <c r="C34" s="10" t="s">
        <v>23</v>
      </c>
      <c r="D34" s="21" t="s">
        <v>24</v>
      </c>
      <c r="E34" s="10" t="s">
        <v>25</v>
      </c>
      <c r="F34" s="21" t="s">
        <v>26</v>
      </c>
      <c r="G34" s="21" t="s">
        <v>27</v>
      </c>
      <c r="H34" s="29" t="s">
        <v>60</v>
      </c>
      <c r="I34" s="29" t="s">
        <v>61</v>
      </c>
      <c r="J34" s="23" t="s">
        <v>30</v>
      </c>
      <c r="K34" s="32" t="s">
        <v>86</v>
      </c>
      <c r="L34" s="10">
        <v>40</v>
      </c>
      <c r="M34" s="10">
        <v>10</v>
      </c>
      <c r="N34" s="10" t="s">
        <v>87</v>
      </c>
      <c r="O34" s="150">
        <v>24494256</v>
      </c>
      <c r="P34" s="7" t="s">
        <v>84</v>
      </c>
      <c r="Q34" s="7" t="s">
        <v>34</v>
      </c>
      <c r="R34" s="10" t="s">
        <v>88</v>
      </c>
      <c r="S34" s="6">
        <v>0.2</v>
      </c>
      <c r="T34" s="88">
        <f t="shared" si="0"/>
        <v>0.02</v>
      </c>
      <c r="U34" s="14">
        <f>[1]Final!$W$34</f>
        <v>0</v>
      </c>
      <c r="V34" s="55">
        <f>[1]Final!$X34</f>
        <v>0</v>
      </c>
      <c r="W34" s="14">
        <f>[1]Final!$Y34</f>
        <v>0.02</v>
      </c>
      <c r="X34" s="15" t="str">
        <f>[1]Final!$Z34</f>
        <v>Reunión con Mininterior y Unidad anminitrativa de Organizaciones Solidarias-UAEOS para articulación de acciones.</v>
      </c>
    </row>
    <row r="35" spans="2:24" s="1" customFormat="1" ht="123" customHeight="1" x14ac:dyDescent="0.25">
      <c r="B35" s="10">
        <f t="shared" si="1"/>
        <v>34</v>
      </c>
      <c r="C35" s="10" t="s">
        <v>23</v>
      </c>
      <c r="D35" s="21" t="s">
        <v>24</v>
      </c>
      <c r="E35" s="10" t="s">
        <v>25</v>
      </c>
      <c r="F35" s="21" t="s">
        <v>26</v>
      </c>
      <c r="G35" s="21" t="s">
        <v>27</v>
      </c>
      <c r="H35" s="29" t="s">
        <v>60</v>
      </c>
      <c r="I35" s="29" t="s">
        <v>61</v>
      </c>
      <c r="J35" s="23" t="s">
        <v>30</v>
      </c>
      <c r="K35" s="32" t="s">
        <v>86</v>
      </c>
      <c r="L35" s="10">
        <v>40</v>
      </c>
      <c r="M35" s="10">
        <v>10</v>
      </c>
      <c r="N35" s="10" t="s">
        <v>87</v>
      </c>
      <c r="O35" s="12"/>
      <c r="P35" s="8" t="s">
        <v>67</v>
      </c>
      <c r="Q35" s="7" t="s">
        <v>34</v>
      </c>
      <c r="R35" s="10" t="s">
        <v>89</v>
      </c>
      <c r="S35" s="79">
        <v>0.2</v>
      </c>
      <c r="T35" s="88">
        <f t="shared" si="0"/>
        <v>2.0000000000000001E-4</v>
      </c>
      <c r="U35" s="14">
        <f>[1]Final!W$35*Tabla1[[#This Row],[%Avance]]/Tabla1[[#This Row],[2019]]</f>
        <v>0</v>
      </c>
      <c r="V35" s="55">
        <f>[1]Final!$X35</f>
        <v>0</v>
      </c>
      <c r="W35" s="14">
        <f>[1]Final!Y$35*Tabla1[[#This Row],[%Avance]]/Tabla1[[#This Row],[2019]]</f>
        <v>2.0000000000000001E-4</v>
      </c>
      <c r="X35" s="15" t="str">
        <f>[1]Final!$Z35</f>
        <v xml:space="preserve">Convocatoria para la participación del encuentro Nacional de organizaciónes .
</v>
      </c>
    </row>
    <row r="36" spans="2:24" s="83" customFormat="1" ht="123" customHeight="1" x14ac:dyDescent="0.25">
      <c r="B36" s="10">
        <f t="shared" si="1"/>
        <v>35</v>
      </c>
      <c r="C36" s="14"/>
      <c r="D36" s="45"/>
      <c r="E36" s="10"/>
      <c r="F36" s="9"/>
      <c r="G36" s="9"/>
      <c r="H36" s="111" t="s">
        <v>60</v>
      </c>
      <c r="I36" s="111" t="s">
        <v>61</v>
      </c>
      <c r="J36" s="112" t="s">
        <v>30</v>
      </c>
      <c r="K36" s="113" t="s">
        <v>86</v>
      </c>
      <c r="L36" s="53">
        <v>40</v>
      </c>
      <c r="M36" s="53">
        <v>10</v>
      </c>
      <c r="N36" s="10" t="s">
        <v>87</v>
      </c>
      <c r="O36" s="109"/>
      <c r="P36" s="8"/>
      <c r="Q36" s="7"/>
      <c r="R36" s="14" t="s">
        <v>90</v>
      </c>
      <c r="S36" s="92">
        <v>0.3</v>
      </c>
      <c r="T36" s="88">
        <f t="shared" si="0"/>
        <v>3.0000000000000003E-4</v>
      </c>
      <c r="U36" s="14">
        <f>[1]Final!W$35*Tabla1[[#This Row],[%Avance]]/Tabla1[[#This Row],[2019]]</f>
        <v>0</v>
      </c>
      <c r="V36" s="55">
        <f>[1]Final!$X36</f>
        <v>0</v>
      </c>
      <c r="W36" s="14">
        <f>[1]Final!Y$35*Tabla1[[#This Row],[%Avance]]/Tabla1[[#This Row],[2019]]</f>
        <v>3.0000000000000003E-4</v>
      </c>
      <c r="X36" s="56">
        <f>[1]Final!$Z36</f>
        <v>0</v>
      </c>
    </row>
    <row r="37" spans="2:24" s="1" customFormat="1" ht="123" customHeight="1" x14ac:dyDescent="0.25">
      <c r="B37" s="10">
        <f t="shared" si="1"/>
        <v>36</v>
      </c>
      <c r="C37" s="10" t="s">
        <v>23</v>
      </c>
      <c r="D37" s="21" t="s">
        <v>24</v>
      </c>
      <c r="E37" s="10" t="s">
        <v>25</v>
      </c>
      <c r="F37" s="21" t="s">
        <v>26</v>
      </c>
      <c r="G37" s="21" t="s">
        <v>27</v>
      </c>
      <c r="H37" s="29" t="s">
        <v>60</v>
      </c>
      <c r="I37" s="29" t="s">
        <v>61</v>
      </c>
      <c r="J37" s="23" t="s">
        <v>30</v>
      </c>
      <c r="K37" s="32" t="s">
        <v>86</v>
      </c>
      <c r="L37" s="10">
        <v>40</v>
      </c>
      <c r="M37" s="10">
        <v>10</v>
      </c>
      <c r="N37" s="10" t="s">
        <v>87</v>
      </c>
      <c r="O37" s="12"/>
      <c r="P37" s="8" t="s">
        <v>67</v>
      </c>
      <c r="Q37" s="7" t="s">
        <v>34</v>
      </c>
      <c r="R37" s="10" t="s">
        <v>91</v>
      </c>
      <c r="S37" s="6">
        <v>0.3</v>
      </c>
      <c r="T37" s="88">
        <f t="shared" si="0"/>
        <v>0</v>
      </c>
      <c r="U37" s="14">
        <f>[1]Final!$W$37</f>
        <v>0</v>
      </c>
      <c r="V37" s="55">
        <f>[1]Final!$X37</f>
        <v>0</v>
      </c>
      <c r="W37" s="14">
        <f>[1]Final!$Y37</f>
        <v>0</v>
      </c>
      <c r="X37" s="56">
        <f>[1]Final!$Z37</f>
        <v>0</v>
      </c>
    </row>
    <row r="38" spans="2:24" s="1" customFormat="1" ht="123" customHeight="1" x14ac:dyDescent="0.25">
      <c r="B38" s="10">
        <f t="shared" si="1"/>
        <v>37</v>
      </c>
      <c r="C38" s="10" t="s">
        <v>92</v>
      </c>
      <c r="D38" s="21" t="s">
        <v>24</v>
      </c>
      <c r="E38" s="10" t="s">
        <v>25</v>
      </c>
      <c r="F38" s="21" t="s">
        <v>26</v>
      </c>
      <c r="G38" s="21" t="s">
        <v>27</v>
      </c>
      <c r="H38" s="22" t="s">
        <v>28</v>
      </c>
      <c r="I38" s="22" t="s">
        <v>29</v>
      </c>
      <c r="J38" s="22" t="s">
        <v>92</v>
      </c>
      <c r="K38" s="33" t="s">
        <v>93</v>
      </c>
      <c r="L38" s="10">
        <v>40</v>
      </c>
      <c r="M38" s="3">
        <v>10</v>
      </c>
      <c r="N38" s="10" t="s">
        <v>94</v>
      </c>
      <c r="O38" s="12">
        <v>188548040</v>
      </c>
      <c r="P38" s="8" t="s">
        <v>33</v>
      </c>
      <c r="Q38" s="7" t="s">
        <v>84</v>
      </c>
      <c r="R38" s="10" t="s">
        <v>95</v>
      </c>
      <c r="S38" s="6">
        <v>0.1</v>
      </c>
      <c r="T38" s="88">
        <f t="shared" si="0"/>
        <v>0.25</v>
      </c>
      <c r="U38" s="14">
        <f>[2]C!$W$3</f>
        <v>0.1</v>
      </c>
      <c r="V38" s="55" t="str">
        <f>[2]C!$X$3</f>
        <v>(1) campaña sobre el braille y el día internacional del braille</v>
      </c>
      <c r="W38" s="14">
        <f>[2]C!$Y$3</f>
        <v>0.15</v>
      </c>
      <c r="X38" s="56" t="str">
        <f>[2]C!$Z3</f>
        <v>(2) campañas fueron sobre INci Radio en el día mundial de la radio y la convocatoria al concurso nacional de cuento del INCI</v>
      </c>
    </row>
    <row r="39" spans="2:24" s="1" customFormat="1" ht="123" customHeight="1" x14ac:dyDescent="0.25">
      <c r="B39" s="10">
        <f t="shared" si="1"/>
        <v>38</v>
      </c>
      <c r="C39" s="10" t="s">
        <v>92</v>
      </c>
      <c r="D39" s="21" t="s">
        <v>24</v>
      </c>
      <c r="E39" s="10" t="s">
        <v>25</v>
      </c>
      <c r="F39" s="21" t="s">
        <v>26</v>
      </c>
      <c r="G39" s="21" t="s">
        <v>27</v>
      </c>
      <c r="H39" s="22" t="s">
        <v>28</v>
      </c>
      <c r="I39" s="22" t="s">
        <v>29</v>
      </c>
      <c r="J39" s="22" t="s">
        <v>92</v>
      </c>
      <c r="K39" s="33" t="s">
        <v>93</v>
      </c>
      <c r="L39" s="10">
        <v>40</v>
      </c>
      <c r="M39" s="3">
        <v>10</v>
      </c>
      <c r="N39" s="10" t="s">
        <v>94</v>
      </c>
      <c r="O39" s="12"/>
      <c r="P39" s="8" t="s">
        <v>33</v>
      </c>
      <c r="Q39" s="7" t="s">
        <v>34</v>
      </c>
      <c r="R39" s="10" t="s">
        <v>96</v>
      </c>
      <c r="S39" s="6">
        <v>0.3</v>
      </c>
      <c r="T39" s="88">
        <f t="shared" si="0"/>
        <v>5.5E-2</v>
      </c>
      <c r="U39" s="14">
        <f>[2]C!$W$4</f>
        <v>0.03</v>
      </c>
      <c r="V39" s="151" t="str">
        <f>[2]C!$X$4</f>
        <v>(1) Actualización logos INCI</v>
      </c>
      <c r="W39" s="14">
        <f>[2]C!$Y$4</f>
        <v>2.5000000000000001E-2</v>
      </c>
      <c r="X39" s="15" t="str">
        <f>[2]C!$Z4</f>
        <v>(1) carné funcionarios</v>
      </c>
    </row>
    <row r="40" spans="2:24" s="1" customFormat="1" ht="123" customHeight="1" x14ac:dyDescent="0.25">
      <c r="B40" s="10">
        <f t="shared" si="1"/>
        <v>39</v>
      </c>
      <c r="C40" s="10" t="s">
        <v>92</v>
      </c>
      <c r="D40" s="21" t="s">
        <v>24</v>
      </c>
      <c r="E40" s="10" t="s">
        <v>25</v>
      </c>
      <c r="F40" s="21" t="s">
        <v>26</v>
      </c>
      <c r="G40" s="21" t="s">
        <v>27</v>
      </c>
      <c r="H40" s="22" t="s">
        <v>28</v>
      </c>
      <c r="I40" s="22" t="s">
        <v>29</v>
      </c>
      <c r="J40" s="22" t="s">
        <v>92</v>
      </c>
      <c r="K40" s="33" t="s">
        <v>93</v>
      </c>
      <c r="L40" s="10">
        <v>40</v>
      </c>
      <c r="M40" s="3">
        <v>10</v>
      </c>
      <c r="N40" s="10" t="s">
        <v>94</v>
      </c>
      <c r="O40" s="12"/>
      <c r="P40" s="8" t="s">
        <v>33</v>
      </c>
      <c r="Q40" s="7" t="s">
        <v>34</v>
      </c>
      <c r="R40" s="10" t="s">
        <v>97</v>
      </c>
      <c r="S40" s="79">
        <v>0.3</v>
      </c>
      <c r="T40" s="88">
        <f t="shared" si="0"/>
        <v>0.09</v>
      </c>
      <c r="U40" s="14">
        <f>[2]C!W$5*Tabla1[[#This Row],[%Avance]]/Tabla1[[#This Row],[2019]]</f>
        <v>0.03</v>
      </c>
      <c r="V40" s="56" t="str">
        <f>[2]C!$X$5</f>
        <v>(1) comunicado sobre el día mundial del braille</v>
      </c>
      <c r="W40" s="14">
        <f>[2]C!Y$5*Tabla1[[#This Row],[%Avance]]/Tabla1[[#This Row],[2019]]</f>
        <v>0.06</v>
      </c>
      <c r="X40" s="15" t="str">
        <f>[2]C!$Z5</f>
        <v>(2) comunicados de prensa sobre el día de la radio y sobre el lanzamiento del concurso de cuento del INCI</v>
      </c>
    </row>
    <row r="41" spans="2:24" s="1" customFormat="1" ht="123" customHeight="1" x14ac:dyDescent="0.25">
      <c r="B41" s="10">
        <f t="shared" si="1"/>
        <v>40</v>
      </c>
      <c r="C41" s="10" t="s">
        <v>92</v>
      </c>
      <c r="D41" s="21" t="s">
        <v>24</v>
      </c>
      <c r="E41" s="10" t="s">
        <v>25</v>
      </c>
      <c r="F41" s="21" t="s">
        <v>26</v>
      </c>
      <c r="G41" s="21" t="s">
        <v>27</v>
      </c>
      <c r="H41" s="22" t="s">
        <v>28</v>
      </c>
      <c r="I41" s="22" t="s">
        <v>29</v>
      </c>
      <c r="J41" s="22" t="s">
        <v>92</v>
      </c>
      <c r="K41" s="33" t="s">
        <v>93</v>
      </c>
      <c r="L41" s="10">
        <v>40</v>
      </c>
      <c r="M41" s="3">
        <v>10</v>
      </c>
      <c r="N41" s="10" t="s">
        <v>94</v>
      </c>
      <c r="O41" s="12"/>
      <c r="P41" s="8" t="s">
        <v>33</v>
      </c>
      <c r="Q41" s="7" t="s">
        <v>34</v>
      </c>
      <c r="R41" s="10" t="s">
        <v>98</v>
      </c>
      <c r="S41" s="6">
        <v>0.1</v>
      </c>
      <c r="T41" s="88">
        <f t="shared" si="0"/>
        <v>0</v>
      </c>
      <c r="U41" s="14">
        <f>[2]C!$W$6</f>
        <v>0</v>
      </c>
      <c r="V41" s="55">
        <f>[2]C!$X$6</f>
        <v>0</v>
      </c>
      <c r="W41" s="14">
        <f>[2]C!$Y$6</f>
        <v>0</v>
      </c>
      <c r="X41" s="56">
        <f>[2]C!$Z6</f>
        <v>0</v>
      </c>
    </row>
    <row r="42" spans="2:24" s="1" customFormat="1" ht="123" customHeight="1" x14ac:dyDescent="0.25">
      <c r="B42" s="10">
        <f t="shared" si="1"/>
        <v>41</v>
      </c>
      <c r="C42" s="10" t="s">
        <v>92</v>
      </c>
      <c r="D42" s="21" t="s">
        <v>24</v>
      </c>
      <c r="E42" s="10" t="s">
        <v>25</v>
      </c>
      <c r="F42" s="21" t="s">
        <v>26</v>
      </c>
      <c r="G42" s="21" t="s">
        <v>27</v>
      </c>
      <c r="H42" s="22" t="s">
        <v>28</v>
      </c>
      <c r="I42" s="22" t="s">
        <v>29</v>
      </c>
      <c r="J42" s="22" t="s">
        <v>92</v>
      </c>
      <c r="K42" s="33" t="s">
        <v>93</v>
      </c>
      <c r="L42" s="10">
        <v>40</v>
      </c>
      <c r="M42" s="3">
        <v>10</v>
      </c>
      <c r="N42" s="10" t="s">
        <v>94</v>
      </c>
      <c r="O42" s="34"/>
      <c r="P42" s="8" t="s">
        <v>33</v>
      </c>
      <c r="Q42" s="7" t="s">
        <v>34</v>
      </c>
      <c r="R42" s="10" t="s">
        <v>99</v>
      </c>
      <c r="S42" s="6">
        <v>0.2</v>
      </c>
      <c r="T42" s="88">
        <f t="shared" si="0"/>
        <v>0.2</v>
      </c>
      <c r="U42" s="14">
        <f>[2]C!$W$7</f>
        <v>0</v>
      </c>
      <c r="V42" s="55" t="str">
        <f>[2]C!$X$7</f>
        <v>No se realizaroneventos</v>
      </c>
      <c r="W42" s="14">
        <f>[2]C!$Y$7</f>
        <v>0.2</v>
      </c>
      <c r="X42" s="56" t="str">
        <f>[2]C!$Z7</f>
        <v>2 taller destinos japón y taller braille</v>
      </c>
    </row>
    <row r="43" spans="2:24" s="1" customFormat="1" ht="123" customHeight="1" x14ac:dyDescent="0.25">
      <c r="B43" s="10">
        <f t="shared" si="1"/>
        <v>42</v>
      </c>
      <c r="C43" s="10" t="s">
        <v>100</v>
      </c>
      <c r="D43" s="21" t="s">
        <v>24</v>
      </c>
      <c r="E43" s="10" t="s">
        <v>25</v>
      </c>
      <c r="F43" s="21" t="s">
        <v>26</v>
      </c>
      <c r="G43" s="21" t="s">
        <v>27</v>
      </c>
      <c r="H43" s="26" t="s">
        <v>42</v>
      </c>
      <c r="I43" s="26" t="s">
        <v>43</v>
      </c>
      <c r="J43" s="31" t="s">
        <v>101</v>
      </c>
      <c r="K43" s="35" t="s">
        <v>102</v>
      </c>
      <c r="L43" s="10">
        <v>4000</v>
      </c>
      <c r="M43" s="10">
        <v>1000</v>
      </c>
      <c r="N43" s="10" t="s">
        <v>103</v>
      </c>
      <c r="O43" s="150">
        <v>214400000</v>
      </c>
      <c r="P43" s="8" t="s">
        <v>33</v>
      </c>
      <c r="Q43" s="7" t="s">
        <v>65</v>
      </c>
      <c r="R43" s="10" t="s">
        <v>104</v>
      </c>
      <c r="S43" s="6">
        <v>0.1</v>
      </c>
      <c r="T43" s="88">
        <f t="shared" si="0"/>
        <v>1E-3</v>
      </c>
      <c r="U43" s="54" t="str">
        <f>[3]Final!$W3</f>
        <v>0</v>
      </c>
      <c r="V43" s="55" t="str">
        <f>[3]Final!$X3</f>
        <v>No se avanzó en el tema</v>
      </c>
      <c r="W43" s="14">
        <f>[3]Final!$Y3</f>
        <v>1E-3</v>
      </c>
      <c r="X43" s="56" t="str">
        <f>[3]Final!$Z3</f>
        <v>Se solicitaron cotizaciones para la adquisicón de ayudas opticas</v>
      </c>
    </row>
    <row r="44" spans="2:24" s="1" customFormat="1" ht="123" customHeight="1" x14ac:dyDescent="0.25">
      <c r="B44" s="10">
        <f t="shared" si="1"/>
        <v>43</v>
      </c>
      <c r="C44" s="10" t="s">
        <v>100</v>
      </c>
      <c r="D44" s="21" t="s">
        <v>24</v>
      </c>
      <c r="E44" s="10" t="s">
        <v>25</v>
      </c>
      <c r="F44" s="21" t="s">
        <v>26</v>
      </c>
      <c r="G44" s="21" t="s">
        <v>27</v>
      </c>
      <c r="H44" s="26" t="s">
        <v>42</v>
      </c>
      <c r="I44" s="26" t="s">
        <v>43</v>
      </c>
      <c r="J44" s="31" t="s">
        <v>101</v>
      </c>
      <c r="K44" s="35" t="s">
        <v>102</v>
      </c>
      <c r="L44" s="10">
        <v>4000</v>
      </c>
      <c r="M44" s="10">
        <v>1000</v>
      </c>
      <c r="N44" s="10" t="s">
        <v>103</v>
      </c>
      <c r="O44" s="12"/>
      <c r="P44" s="7" t="s">
        <v>84</v>
      </c>
      <c r="Q44" s="7" t="s">
        <v>84</v>
      </c>
      <c r="R44" s="10" t="s">
        <v>105</v>
      </c>
      <c r="S44" s="6">
        <v>0.2</v>
      </c>
      <c r="T44" s="88">
        <f t="shared" si="0"/>
        <v>0</v>
      </c>
      <c r="U44" s="54" t="str">
        <f>[3]Final!$W4</f>
        <v>0</v>
      </c>
      <c r="V44" s="55" t="str">
        <f>[3]Final!$X4</f>
        <v>No se avanzó en el tema</v>
      </c>
      <c r="W44" s="14" t="str">
        <f>[3]Final!$Y4</f>
        <v>0</v>
      </c>
      <c r="X44" s="56" t="str">
        <f>[3]Final!$Z4</f>
        <v>No se avanzó en el tema</v>
      </c>
    </row>
    <row r="45" spans="2:24" s="1" customFormat="1" ht="123" customHeight="1" x14ac:dyDescent="0.25">
      <c r="B45" s="10">
        <f t="shared" si="1"/>
        <v>44</v>
      </c>
      <c r="C45" s="10" t="s">
        <v>100</v>
      </c>
      <c r="D45" s="21" t="s">
        <v>24</v>
      </c>
      <c r="E45" s="10" t="s">
        <v>25</v>
      </c>
      <c r="F45" s="21" t="s">
        <v>26</v>
      </c>
      <c r="G45" s="21" t="s">
        <v>27</v>
      </c>
      <c r="H45" s="26" t="s">
        <v>42</v>
      </c>
      <c r="I45" s="26" t="s">
        <v>43</v>
      </c>
      <c r="J45" s="31" t="s">
        <v>101</v>
      </c>
      <c r="K45" s="35" t="s">
        <v>102</v>
      </c>
      <c r="L45" s="10">
        <v>4000</v>
      </c>
      <c r="M45" s="10">
        <v>1000</v>
      </c>
      <c r="N45" s="10" t="s">
        <v>103</v>
      </c>
      <c r="O45" s="12"/>
      <c r="P45" s="8" t="s">
        <v>33</v>
      </c>
      <c r="Q45" s="7" t="s">
        <v>34</v>
      </c>
      <c r="R45" s="10" t="s">
        <v>106</v>
      </c>
      <c r="S45" s="79">
        <v>0.7</v>
      </c>
      <c r="T45" s="88">
        <f t="shared" si="0"/>
        <v>9.8699999999999996E-2</v>
      </c>
      <c r="U45" s="36">
        <f>([3]Final!W5*Tabla1[[#This Row],[%Avance]]/Tabla1[[#This Row],[2019]])</f>
        <v>3.85E-2</v>
      </c>
      <c r="V45" s="151" t="str">
        <f>[3]Final!$X5</f>
        <v>Se realizaron 55 ventas efectivas, hubo problemas con el registro en SIIF por lo tanto estos se registraron en febrero</v>
      </c>
      <c r="W45" s="36">
        <f>([3]Final!Y5*Tabla1[[#This Row],[%Avance]]/Tabla1[[#This Row],[2019]])</f>
        <v>6.0199999999999997E-2</v>
      </c>
      <c r="X45" s="15" t="str">
        <f>[3]Final!$Z5</f>
        <v xml:space="preserve">En Febrero se atendieron: 134 clientes de acuerdo a SIIF.
En fecha real fueron 86
</v>
      </c>
    </row>
    <row r="46" spans="2:24" s="1" customFormat="1" ht="123" customHeight="1" x14ac:dyDescent="0.25">
      <c r="B46" s="10">
        <f t="shared" si="1"/>
        <v>45</v>
      </c>
      <c r="C46" s="10" t="s">
        <v>100</v>
      </c>
      <c r="D46" s="21" t="s">
        <v>24</v>
      </c>
      <c r="E46" s="10" t="s">
        <v>25</v>
      </c>
      <c r="F46" s="21" t="s">
        <v>26</v>
      </c>
      <c r="G46" s="21" t="s">
        <v>27</v>
      </c>
      <c r="H46" s="26" t="s">
        <v>42</v>
      </c>
      <c r="I46" s="26" t="s">
        <v>43</v>
      </c>
      <c r="J46" s="31" t="s">
        <v>101</v>
      </c>
      <c r="K46" s="37" t="s">
        <v>107</v>
      </c>
      <c r="L46" s="10">
        <v>762000</v>
      </c>
      <c r="M46" s="10">
        <f>100000 +362000</f>
        <v>462000</v>
      </c>
      <c r="N46" s="10" t="s">
        <v>108</v>
      </c>
      <c r="O46" s="150">
        <v>665384614</v>
      </c>
      <c r="P46" s="8" t="s">
        <v>33</v>
      </c>
      <c r="Q46" s="7" t="s">
        <v>34</v>
      </c>
      <c r="R46" s="10" t="s">
        <v>109</v>
      </c>
      <c r="S46" s="6">
        <v>0.2</v>
      </c>
      <c r="T46" s="88">
        <f t="shared" si="0"/>
        <v>1.6E-2</v>
      </c>
      <c r="U46" s="54" t="str">
        <f>[3]Final!$W6</f>
        <v>0</v>
      </c>
      <c r="V46" s="151" t="str">
        <f>[3]Final!$X6</f>
        <v>No se avanzó en el tema</v>
      </c>
      <c r="W46" s="14">
        <f>[3]Final!$Y6</f>
        <v>1.6E-2</v>
      </c>
      <c r="X46" s="15" t="str">
        <f>[3]Final!$Z6</f>
        <v>Se ralizó gestión con la editorial Panamericana</v>
      </c>
    </row>
    <row r="47" spans="2:24" s="1" customFormat="1" ht="123" customHeight="1" x14ac:dyDescent="0.25">
      <c r="B47" s="10">
        <f t="shared" si="1"/>
        <v>46</v>
      </c>
      <c r="C47" s="10" t="s">
        <v>100</v>
      </c>
      <c r="D47" s="21" t="s">
        <v>24</v>
      </c>
      <c r="E47" s="10" t="s">
        <v>25</v>
      </c>
      <c r="F47" s="21" t="s">
        <v>26</v>
      </c>
      <c r="G47" s="21" t="s">
        <v>27</v>
      </c>
      <c r="H47" s="26" t="s">
        <v>42</v>
      </c>
      <c r="I47" s="26" t="s">
        <v>43</v>
      </c>
      <c r="J47" s="31" t="s">
        <v>101</v>
      </c>
      <c r="K47" s="37" t="s">
        <v>107</v>
      </c>
      <c r="L47" s="10">
        <v>762000</v>
      </c>
      <c r="M47" s="10">
        <f t="shared" ref="M47:M49" si="2">100000 +362000</f>
        <v>462000</v>
      </c>
      <c r="N47" s="10" t="s">
        <v>108</v>
      </c>
      <c r="O47" s="12"/>
      <c r="P47" s="8" t="s">
        <v>33</v>
      </c>
      <c r="Q47" s="7" t="s">
        <v>33</v>
      </c>
      <c r="R47" s="10" t="s">
        <v>110</v>
      </c>
      <c r="S47" s="6">
        <v>0.1</v>
      </c>
      <c r="T47" s="88">
        <f t="shared" si="0"/>
        <v>0.01</v>
      </c>
      <c r="U47" s="54">
        <f>[3]Final!$W7</f>
        <v>5.0000000000000001E-3</v>
      </c>
      <c r="V47" s="151" t="str">
        <f>[3]Final!$X7</f>
        <v>Se programaron 25 libros del ministerio de cultura para imprimir para dotación</v>
      </c>
      <c r="W47" s="14">
        <f>[3]Final!$Y7</f>
        <v>5.0000000000000001E-3</v>
      </c>
      <c r="X47" s="15" t="str">
        <f>[3]Final!$Z7</f>
        <v>Se elaboró el plan de mercadeo y se envió a subdirección para la aprobación y socialización del mismo</v>
      </c>
    </row>
    <row r="48" spans="2:24" s="1" customFormat="1" ht="123" customHeight="1" x14ac:dyDescent="0.25">
      <c r="B48" s="10">
        <f t="shared" si="1"/>
        <v>47</v>
      </c>
      <c r="C48" s="10" t="s">
        <v>100</v>
      </c>
      <c r="D48" s="21" t="s">
        <v>24</v>
      </c>
      <c r="E48" s="10" t="s">
        <v>25</v>
      </c>
      <c r="F48" s="21" t="s">
        <v>26</v>
      </c>
      <c r="G48" s="21" t="s">
        <v>27</v>
      </c>
      <c r="H48" s="26" t="s">
        <v>42</v>
      </c>
      <c r="I48" s="26" t="s">
        <v>43</v>
      </c>
      <c r="J48" s="31" t="s">
        <v>101</v>
      </c>
      <c r="K48" s="37" t="s">
        <v>107</v>
      </c>
      <c r="L48" s="10">
        <v>762000</v>
      </c>
      <c r="M48" s="10">
        <f t="shared" si="2"/>
        <v>462000</v>
      </c>
      <c r="N48" s="10" t="s">
        <v>108</v>
      </c>
      <c r="O48" s="12"/>
      <c r="P48" s="8"/>
      <c r="Q48" s="7"/>
      <c r="R48" s="10" t="s">
        <v>111</v>
      </c>
      <c r="S48" s="79">
        <v>0.6</v>
      </c>
      <c r="T48" s="88">
        <f t="shared" si="0"/>
        <v>2.633766233766234E-2</v>
      </c>
      <c r="U48" s="36">
        <f>([3]Final!W8*Tabla1[[#This Row],[%Avance]]/Tabla1[[#This Row],[2019]])</f>
        <v>7.3428571428571432E-3</v>
      </c>
      <c r="V48" s="151" t="str">
        <f>[3]Final!$X8</f>
        <v>Se imprimieron 5518 unidades para clientes externos y 136 para programación de producción interna</v>
      </c>
      <c r="W48" s="36">
        <f>([3]Final!Y8*Tabla1[[#This Row],[%Avance]]/Tabla1[[#This Row],[2019]])</f>
        <v>1.8994805194805196E-2</v>
      </c>
      <c r="X48" s="15" t="str">
        <f>[3]Final!$Z8</f>
        <v>Se imprimieron 13458 unidades para clientes externos y 1168 para programación de producción interna</v>
      </c>
    </row>
    <row r="49" spans="2:24" s="1" customFormat="1" ht="123" customHeight="1" x14ac:dyDescent="0.25">
      <c r="B49" s="10">
        <f t="shared" si="1"/>
        <v>48</v>
      </c>
      <c r="C49" s="10" t="s">
        <v>100</v>
      </c>
      <c r="D49" s="21" t="s">
        <v>24</v>
      </c>
      <c r="E49" s="10" t="s">
        <v>25</v>
      </c>
      <c r="F49" s="21" t="s">
        <v>26</v>
      </c>
      <c r="G49" s="21" t="s">
        <v>27</v>
      </c>
      <c r="H49" s="26" t="s">
        <v>42</v>
      </c>
      <c r="I49" s="26" t="s">
        <v>43</v>
      </c>
      <c r="J49" s="31" t="s">
        <v>101</v>
      </c>
      <c r="K49" s="37" t="s">
        <v>107</v>
      </c>
      <c r="L49" s="10">
        <v>762000</v>
      </c>
      <c r="M49" s="10">
        <f t="shared" si="2"/>
        <v>462000</v>
      </c>
      <c r="N49" s="10" t="s">
        <v>108</v>
      </c>
      <c r="O49" s="12"/>
      <c r="P49" s="8" t="s">
        <v>33</v>
      </c>
      <c r="Q49" s="7" t="s">
        <v>34</v>
      </c>
      <c r="R49" s="10" t="s">
        <v>112</v>
      </c>
      <c r="S49" s="6">
        <v>0.3</v>
      </c>
      <c r="T49" s="88">
        <f t="shared" si="0"/>
        <v>0.05</v>
      </c>
      <c r="U49" s="36">
        <f>[3]Final!$W9</f>
        <v>2.5000000000000001E-2</v>
      </c>
      <c r="V49" s="151" t="str">
        <f>[3]Final!$X9</f>
        <v>Se imprimió un (1) titulo de la programación de producción y no se ha aprobado el plan de mercadeo</v>
      </c>
      <c r="W49" s="6">
        <f>[3]Final!$Y9</f>
        <v>2.5000000000000001E-2</v>
      </c>
      <c r="X49" s="15" t="str">
        <f>[3]Final!$Z9</f>
        <v>Se imprimió un (1) titulo de la programación de producción y no se ha aprobado el plan de mercadeo</v>
      </c>
    </row>
    <row r="50" spans="2:24" s="1" customFormat="1" ht="123" customHeight="1" x14ac:dyDescent="0.25">
      <c r="B50" s="10">
        <f t="shared" si="1"/>
        <v>49</v>
      </c>
      <c r="C50" s="10" t="s">
        <v>113</v>
      </c>
      <c r="D50" s="21" t="s">
        <v>24</v>
      </c>
      <c r="E50" s="10" t="s">
        <v>25</v>
      </c>
      <c r="F50" s="21" t="s">
        <v>26</v>
      </c>
      <c r="G50" s="21" t="s">
        <v>27</v>
      </c>
      <c r="H50" s="26" t="s">
        <v>42</v>
      </c>
      <c r="I50" s="26" t="s">
        <v>43</v>
      </c>
      <c r="J50" s="38" t="s">
        <v>114</v>
      </c>
      <c r="K50" s="39" t="s">
        <v>115</v>
      </c>
      <c r="L50" s="10">
        <v>200</v>
      </c>
      <c r="M50" s="10">
        <v>50</v>
      </c>
      <c r="N50" s="10" t="s">
        <v>116</v>
      </c>
      <c r="O50" s="12">
        <v>59847053</v>
      </c>
      <c r="P50" s="8" t="s">
        <v>33</v>
      </c>
      <c r="Q50" s="7" t="s">
        <v>84</v>
      </c>
      <c r="R50" s="10" t="s">
        <v>117</v>
      </c>
      <c r="S50" s="6">
        <v>0.1</v>
      </c>
      <c r="T50" s="88">
        <f t="shared" si="0"/>
        <v>0.08</v>
      </c>
      <c r="U50" s="14">
        <f>[4]Final!$W3</f>
        <v>0.08</v>
      </c>
      <c r="V50" s="151" t="str">
        <f>[4]Final!$X3</f>
        <v>Se presentó a la subdirección el programa de fomento a la lectura y la escritura dirigido a la población con discapacidad visual y el cronograma de talleres hasta el mes de julio.</v>
      </c>
      <c r="W50" s="14">
        <f>[4]Final!$Y3</f>
        <v>0</v>
      </c>
      <c r="X50" s="56">
        <f>[4]Final!$Z3</f>
        <v>0</v>
      </c>
    </row>
    <row r="51" spans="2:24" s="1" customFormat="1" ht="123" customHeight="1" x14ac:dyDescent="0.25">
      <c r="B51" s="10">
        <f t="shared" si="1"/>
        <v>50</v>
      </c>
      <c r="C51" s="10" t="s">
        <v>113</v>
      </c>
      <c r="D51" s="21" t="s">
        <v>24</v>
      </c>
      <c r="E51" s="10" t="s">
        <v>25</v>
      </c>
      <c r="F51" s="21" t="s">
        <v>26</v>
      </c>
      <c r="G51" s="21" t="s">
        <v>27</v>
      </c>
      <c r="H51" s="26" t="s">
        <v>42</v>
      </c>
      <c r="I51" s="26" t="s">
        <v>43</v>
      </c>
      <c r="J51" s="38" t="s">
        <v>114</v>
      </c>
      <c r="K51" s="39" t="s">
        <v>115</v>
      </c>
      <c r="L51" s="10">
        <v>200</v>
      </c>
      <c r="M51" s="10">
        <v>50</v>
      </c>
      <c r="N51" s="10" t="s">
        <v>116</v>
      </c>
      <c r="O51" s="12"/>
      <c r="P51" s="7" t="s">
        <v>84</v>
      </c>
      <c r="Q51" s="7" t="s">
        <v>34</v>
      </c>
      <c r="R51" s="10" t="s">
        <v>118</v>
      </c>
      <c r="S51" s="79">
        <v>0.25</v>
      </c>
      <c r="T51" s="88">
        <f t="shared" si="0"/>
        <v>0</v>
      </c>
      <c r="U51" s="14">
        <f>([4]Final!W4*Tabla1[[#This Row],[%Avance]]/Tabla1[[#This Row],[2019]])</f>
        <v>0</v>
      </c>
      <c r="V51" s="55" t="str">
        <f>[4]Final!$X4</f>
        <v>Se contrató el año anterior con la empresa ARISMA la elaboración de colecciones de geografía, astronomía, arte y matemáticas. Se incumplió con la entrrega pactada para el 31 de enero.</v>
      </c>
      <c r="W51" s="14">
        <f>([4]Final!Y4*Tabla1[[#This Row],[%Avance]]/Tabla1[[#This Row],[2019]])</f>
        <v>0</v>
      </c>
      <c r="X51" s="56" t="str">
        <f>[4]Final!$Z4</f>
        <v>Por incumplimiento de la empresa ARISMA no se pudieron recibir las colecciones</v>
      </c>
    </row>
    <row r="52" spans="2:24" s="1" customFormat="1" ht="123" customHeight="1" x14ac:dyDescent="0.25">
      <c r="B52" s="10">
        <f t="shared" si="1"/>
        <v>51</v>
      </c>
      <c r="C52" s="10" t="s">
        <v>113</v>
      </c>
      <c r="D52" s="21" t="s">
        <v>24</v>
      </c>
      <c r="E52" s="10" t="s">
        <v>25</v>
      </c>
      <c r="F52" s="21" t="s">
        <v>26</v>
      </c>
      <c r="G52" s="21" t="s">
        <v>27</v>
      </c>
      <c r="H52" s="26" t="s">
        <v>42</v>
      </c>
      <c r="I52" s="26" t="s">
        <v>43</v>
      </c>
      <c r="J52" s="38" t="s">
        <v>114</v>
      </c>
      <c r="K52" s="39" t="s">
        <v>115</v>
      </c>
      <c r="L52" s="10">
        <v>200</v>
      </c>
      <c r="M52" s="10">
        <v>50</v>
      </c>
      <c r="N52" s="10" t="s">
        <v>116</v>
      </c>
      <c r="O52" s="12"/>
      <c r="P52" s="7" t="s">
        <v>84</v>
      </c>
      <c r="Q52" s="7" t="s">
        <v>34</v>
      </c>
      <c r="R52" s="10" t="s">
        <v>119</v>
      </c>
      <c r="S52" s="79">
        <v>0.25</v>
      </c>
      <c r="T52" s="88">
        <f t="shared" si="0"/>
        <v>0.05</v>
      </c>
      <c r="U52" s="14">
        <f>[4]Final!W5*Tabla1[[#This Row],[%Avance]]/Tabla1[[#This Row],[2019]]</f>
        <v>2.5000000000000001E-2</v>
      </c>
      <c r="V52" s="151" t="str">
        <f>[4]Final!$X5</f>
        <v>Se digitalizaron 5 archivos sonoros para la sonoroteca</v>
      </c>
      <c r="W52" s="14">
        <f>[4]Final!Y5*Tabla1[[#This Row],[%Avance]]/Tabla1[[#This Row],[2019]]</f>
        <v>2.5000000000000001E-2</v>
      </c>
      <c r="X52" s="15" t="str">
        <f>[4]Final!$Z5</f>
        <v>Se digitalizaron 5 archivos sonoros para la sonoroteca</v>
      </c>
    </row>
    <row r="53" spans="2:24" s="1" customFormat="1" ht="123" customHeight="1" x14ac:dyDescent="0.25">
      <c r="B53" s="10">
        <f t="shared" si="1"/>
        <v>52</v>
      </c>
      <c r="C53" s="10" t="s">
        <v>113</v>
      </c>
      <c r="D53" s="21" t="s">
        <v>24</v>
      </c>
      <c r="E53" s="10" t="s">
        <v>25</v>
      </c>
      <c r="F53" s="21" t="s">
        <v>26</v>
      </c>
      <c r="G53" s="21" t="s">
        <v>27</v>
      </c>
      <c r="H53" s="26" t="s">
        <v>42</v>
      </c>
      <c r="I53" s="26" t="s">
        <v>43</v>
      </c>
      <c r="J53" s="38" t="s">
        <v>114</v>
      </c>
      <c r="K53" s="39" t="s">
        <v>115</v>
      </c>
      <c r="L53" s="10">
        <v>200</v>
      </c>
      <c r="M53" s="10">
        <v>50</v>
      </c>
      <c r="N53" s="10" t="s">
        <v>116</v>
      </c>
      <c r="O53" s="12"/>
      <c r="P53" s="7" t="s">
        <v>84</v>
      </c>
      <c r="Q53" s="7" t="s">
        <v>34</v>
      </c>
      <c r="R53" s="10" t="s">
        <v>120</v>
      </c>
      <c r="S53" s="79">
        <v>0.4</v>
      </c>
      <c r="T53" s="88">
        <f t="shared" si="0"/>
        <v>4.8000000000000001E-2</v>
      </c>
      <c r="U53" s="14">
        <f>[4]Final!W6*Tabla1[[#This Row],[%Avance]]/Tabla1[[#This Row],[2019]]</f>
        <v>1.6E-2</v>
      </c>
      <c r="V53" s="151" t="str">
        <f>[4]Final!$X6</f>
        <v xml:space="preserve">Se realizaron dos talleres: Uso del Braillist de Corea y Taller de lectura con apoyo de tecnología en la Biblioteca Nacional </v>
      </c>
      <c r="W53" s="14">
        <f>[4]Final!Y6*Tabla1[[#This Row],[%Avance]]/Tabla1[[#This Row],[2019]]</f>
        <v>3.2000000000000001E-2</v>
      </c>
      <c r="X53" s="56" t="str">
        <f>[4]Final!$Z6</f>
        <v>Se realizaron todos los talleres programados: Cuba, Fauna colombiana y Braille Alcaldía, Braille INCI}</v>
      </c>
    </row>
    <row r="54" spans="2:24" s="1" customFormat="1" ht="123" customHeight="1" x14ac:dyDescent="0.25">
      <c r="B54" s="10">
        <f t="shared" si="1"/>
        <v>53</v>
      </c>
      <c r="C54" s="10" t="s">
        <v>113</v>
      </c>
      <c r="D54" s="21" t="s">
        <v>24</v>
      </c>
      <c r="E54" s="10" t="s">
        <v>25</v>
      </c>
      <c r="F54" s="21" t="s">
        <v>26</v>
      </c>
      <c r="G54" s="21" t="s">
        <v>27</v>
      </c>
      <c r="H54" s="26" t="s">
        <v>42</v>
      </c>
      <c r="I54" s="26" t="s">
        <v>43</v>
      </c>
      <c r="J54" s="38" t="s">
        <v>114</v>
      </c>
      <c r="K54" s="40" t="s">
        <v>121</v>
      </c>
      <c r="L54" s="10">
        <v>1600</v>
      </c>
      <c r="M54" s="10">
        <v>400</v>
      </c>
      <c r="N54" s="10" t="s">
        <v>122</v>
      </c>
      <c r="O54" s="12">
        <v>115126722</v>
      </c>
      <c r="P54" s="8" t="s">
        <v>33</v>
      </c>
      <c r="Q54" s="7" t="s">
        <v>84</v>
      </c>
      <c r="R54" s="10" t="s">
        <v>123</v>
      </c>
      <c r="S54" s="6">
        <v>0.1</v>
      </c>
      <c r="T54" s="88">
        <f t="shared" si="0"/>
        <v>0.04</v>
      </c>
      <c r="U54" s="14">
        <f>[4]Final!$W7</f>
        <v>0.02</v>
      </c>
      <c r="V54" s="151" t="str">
        <f>[4]Final!$X7</f>
        <v>Se avanzó en el desarrollo de la propuesta</v>
      </c>
      <c r="W54" s="14">
        <f>[4]Final!$Y7</f>
        <v>0.02</v>
      </c>
      <c r="X54" s="15" t="str">
        <f>[4]Final!$Z7</f>
        <v>Se hicieron consultas para consolidar una propuesta objetiva con particáción de población con discapacidad visual</v>
      </c>
    </row>
    <row r="55" spans="2:24" s="1" customFormat="1" ht="123" customHeight="1" x14ac:dyDescent="0.25">
      <c r="B55" s="10">
        <f t="shared" si="1"/>
        <v>54</v>
      </c>
      <c r="C55" s="10" t="s">
        <v>113</v>
      </c>
      <c r="D55" s="21" t="s">
        <v>24</v>
      </c>
      <c r="E55" s="10" t="s">
        <v>25</v>
      </c>
      <c r="F55" s="21" t="s">
        <v>26</v>
      </c>
      <c r="G55" s="21" t="s">
        <v>27</v>
      </c>
      <c r="H55" s="26" t="s">
        <v>42</v>
      </c>
      <c r="I55" s="26" t="s">
        <v>43</v>
      </c>
      <c r="J55" s="38" t="s">
        <v>114</v>
      </c>
      <c r="K55" s="40" t="s">
        <v>121</v>
      </c>
      <c r="L55" s="10">
        <v>1600</v>
      </c>
      <c r="M55" s="10">
        <v>400</v>
      </c>
      <c r="N55" s="10" t="s">
        <v>122</v>
      </c>
      <c r="O55" s="12"/>
      <c r="P55" s="8" t="s">
        <v>65</v>
      </c>
      <c r="Q55" s="7" t="s">
        <v>34</v>
      </c>
      <c r="R55" s="10" t="s">
        <v>124</v>
      </c>
      <c r="S55" s="79">
        <v>0.8</v>
      </c>
      <c r="T55" s="88">
        <f t="shared" si="0"/>
        <v>0</v>
      </c>
      <c r="U55" s="14">
        <f>[4]Final!W8*Tabla1[[#This Row],[%Avance]]/Tabla1[[#This Row],[2019]]</f>
        <v>0</v>
      </c>
      <c r="V55" s="151" t="str">
        <f>[4]Final!$X8</f>
        <v>Se adelantó la contratación de los estructuradores, pero no se inició el trabajo</v>
      </c>
      <c r="W55" s="14">
        <f>[4]Final!Y8*Tabla1[[#This Row],[%Avance]]/Tabla1[[#This Row],[2019]]</f>
        <v>0</v>
      </c>
      <c r="X55" s="15" t="str">
        <f>[4]Final!$Z8</f>
        <v>Se hcieron las contrataciones y se inició el trabajo de estructuración.</v>
      </c>
    </row>
    <row r="56" spans="2:24" s="1" customFormat="1" ht="123" customHeight="1" x14ac:dyDescent="0.25">
      <c r="B56" s="10">
        <f t="shared" si="1"/>
        <v>55</v>
      </c>
      <c r="C56" s="10" t="s">
        <v>113</v>
      </c>
      <c r="D56" s="21" t="s">
        <v>24</v>
      </c>
      <c r="E56" s="10" t="s">
        <v>25</v>
      </c>
      <c r="F56" s="21" t="s">
        <v>26</v>
      </c>
      <c r="G56" s="21" t="s">
        <v>27</v>
      </c>
      <c r="H56" s="26" t="s">
        <v>42</v>
      </c>
      <c r="I56" s="26" t="s">
        <v>43</v>
      </c>
      <c r="J56" s="38" t="s">
        <v>114</v>
      </c>
      <c r="K56" s="40" t="s">
        <v>121</v>
      </c>
      <c r="L56" s="10">
        <v>1600</v>
      </c>
      <c r="M56" s="10">
        <v>400</v>
      </c>
      <c r="N56" s="10" t="s">
        <v>122</v>
      </c>
      <c r="O56" s="12"/>
      <c r="P56" s="8" t="s">
        <v>33</v>
      </c>
      <c r="Q56" s="7" t="s">
        <v>34</v>
      </c>
      <c r="R56" s="10" t="s">
        <v>125</v>
      </c>
      <c r="S56" s="6">
        <v>0.1</v>
      </c>
      <c r="T56" s="88">
        <f t="shared" si="0"/>
        <v>0</v>
      </c>
      <c r="U56" s="14">
        <f>[4]Final!$W9</f>
        <v>0</v>
      </c>
      <c r="V56" s="55" t="str">
        <f>[4]Final!$X9</f>
        <v>Se reportaron 260 descargas del mes de Enero</v>
      </c>
      <c r="W56" s="14">
        <f>[4]Final!$Y9</f>
        <v>0</v>
      </c>
      <c r="X56" s="56" t="str">
        <f>[4]Final!$Z9</f>
        <v>Se reportaron 300 descargas del mes de Febrero</v>
      </c>
    </row>
    <row r="57" spans="2:24" s="1" customFormat="1" ht="123" customHeight="1" x14ac:dyDescent="0.25">
      <c r="B57" s="10">
        <f t="shared" si="1"/>
        <v>56</v>
      </c>
      <c r="C57" s="10" t="s">
        <v>113</v>
      </c>
      <c r="D57" s="21" t="s">
        <v>24</v>
      </c>
      <c r="E57" s="10" t="s">
        <v>25</v>
      </c>
      <c r="F57" s="21" t="s">
        <v>26</v>
      </c>
      <c r="G57" s="21" t="s">
        <v>27</v>
      </c>
      <c r="H57" s="26" t="s">
        <v>42</v>
      </c>
      <c r="I57" s="26" t="s">
        <v>43</v>
      </c>
      <c r="J57" s="38" t="s">
        <v>114</v>
      </c>
      <c r="K57" s="41" t="s">
        <v>126</v>
      </c>
      <c r="L57" s="10">
        <v>13</v>
      </c>
      <c r="M57" s="10">
        <v>4</v>
      </c>
      <c r="N57" s="10" t="s">
        <v>127</v>
      </c>
      <c r="O57" s="12">
        <v>78859336</v>
      </c>
      <c r="P57" s="8" t="s">
        <v>33</v>
      </c>
      <c r="Q57" s="7" t="s">
        <v>84</v>
      </c>
      <c r="R57" s="10" t="s">
        <v>123</v>
      </c>
      <c r="S57" s="6">
        <v>0.1</v>
      </c>
      <c r="T57" s="88">
        <f t="shared" si="0"/>
        <v>0.04</v>
      </c>
      <c r="U57" s="14">
        <f>[4]Final!$W10</f>
        <v>0.02</v>
      </c>
      <c r="V57" s="151" t="str">
        <f>[4]Final!$X10</f>
        <v>Se avanzó en el desarrollo de la propuesta</v>
      </c>
      <c r="W57" s="14">
        <f>[4]Final!$Y10</f>
        <v>0.02</v>
      </c>
      <c r="X57" s="15" t="str">
        <f>[4]Final!$Z10</f>
        <v>Se hicieron consultas para consolidar una propuesta objetiva con particáción de población con discapacidad visual</v>
      </c>
    </row>
    <row r="58" spans="2:24" s="1" customFormat="1" ht="123" customHeight="1" x14ac:dyDescent="0.25">
      <c r="B58" s="10">
        <f t="shared" si="1"/>
        <v>57</v>
      </c>
      <c r="C58" s="10" t="s">
        <v>113</v>
      </c>
      <c r="D58" s="21" t="s">
        <v>24</v>
      </c>
      <c r="E58" s="10" t="s">
        <v>25</v>
      </c>
      <c r="F58" s="21" t="s">
        <v>26</v>
      </c>
      <c r="G58" s="21" t="s">
        <v>27</v>
      </c>
      <c r="H58" s="26" t="s">
        <v>42</v>
      </c>
      <c r="I58" s="26" t="s">
        <v>43</v>
      </c>
      <c r="J58" s="38" t="s">
        <v>114</v>
      </c>
      <c r="K58" s="41" t="s">
        <v>126</v>
      </c>
      <c r="L58" s="10">
        <v>13</v>
      </c>
      <c r="M58" s="10">
        <v>4</v>
      </c>
      <c r="N58" s="10" t="s">
        <v>127</v>
      </c>
      <c r="O58" s="12"/>
      <c r="P58" s="8" t="s">
        <v>65</v>
      </c>
      <c r="Q58" s="7" t="s">
        <v>34</v>
      </c>
      <c r="R58" s="10" t="s">
        <v>128</v>
      </c>
      <c r="S58" s="6">
        <v>0.2</v>
      </c>
      <c r="T58" s="88">
        <f t="shared" si="0"/>
        <v>0</v>
      </c>
      <c r="U58" s="14">
        <f>[4]Final!$W11</f>
        <v>0</v>
      </c>
      <c r="V58" s="151" t="str">
        <f>[4]Final!$X11</f>
        <v>Como se declaró descierta la contratación para la adicuación de la sala de exposiciones no se pudo avanzar en esta meta.</v>
      </c>
      <c r="W58" s="14">
        <f>[4]Final!$Y11</f>
        <v>0</v>
      </c>
      <c r="X58" s="15" t="str">
        <f>[4]Final!$Z11</f>
        <v>Se adecuaron los estudios previos para volver a lanzar la convocatoria para la contratación que permita la implementación de la sala de exposiciones.</v>
      </c>
    </row>
    <row r="59" spans="2:24" s="1" customFormat="1" ht="129.75" customHeight="1" x14ac:dyDescent="0.25">
      <c r="B59" s="10">
        <f t="shared" si="1"/>
        <v>58</v>
      </c>
      <c r="C59" s="10" t="s">
        <v>113</v>
      </c>
      <c r="D59" s="21" t="s">
        <v>24</v>
      </c>
      <c r="E59" s="10" t="s">
        <v>25</v>
      </c>
      <c r="F59" s="21" t="s">
        <v>26</v>
      </c>
      <c r="G59" s="21" t="s">
        <v>27</v>
      </c>
      <c r="H59" s="26" t="s">
        <v>42</v>
      </c>
      <c r="I59" s="26" t="s">
        <v>43</v>
      </c>
      <c r="J59" s="38" t="s">
        <v>114</v>
      </c>
      <c r="K59" s="41" t="s">
        <v>126</v>
      </c>
      <c r="L59" s="10">
        <v>13</v>
      </c>
      <c r="M59" s="10">
        <v>4</v>
      </c>
      <c r="N59" s="10" t="s">
        <v>127</v>
      </c>
      <c r="O59" s="12"/>
      <c r="P59" s="8" t="s">
        <v>65</v>
      </c>
      <c r="Q59" s="7" t="s">
        <v>34</v>
      </c>
      <c r="R59" s="10" t="s">
        <v>129</v>
      </c>
      <c r="S59" s="6">
        <v>0.5</v>
      </c>
      <c r="T59" s="88">
        <f t="shared" si="0"/>
        <v>0</v>
      </c>
      <c r="U59" s="14">
        <f>[4]Final!$W12</f>
        <v>0</v>
      </c>
      <c r="V59" s="151" t="str">
        <f>[4]Final!$X12</f>
        <v>Como se declaró descierta la contratación para la adicuación de la sala de exposiciones no se pudo avanzar en esta meta.</v>
      </c>
      <c r="W59" s="14">
        <f>[4]Final!$Y12</f>
        <v>0</v>
      </c>
      <c r="X59" s="15" t="str">
        <f>[4]Final!$Z12</f>
        <v>Se adecuaron los estudios previos para volver a lanzar la convocatoria para la contratación que permita la implementación de la sala de exposiciones.</v>
      </c>
    </row>
    <row r="60" spans="2:24" s="1" customFormat="1" ht="129.75" customHeight="1" x14ac:dyDescent="0.25">
      <c r="B60" s="10">
        <f t="shared" si="1"/>
        <v>59</v>
      </c>
      <c r="C60" s="10" t="s">
        <v>113</v>
      </c>
      <c r="D60" s="21" t="s">
        <v>24</v>
      </c>
      <c r="E60" s="10" t="s">
        <v>25</v>
      </c>
      <c r="F60" s="21" t="s">
        <v>26</v>
      </c>
      <c r="G60" s="21" t="s">
        <v>27</v>
      </c>
      <c r="H60" s="26" t="s">
        <v>42</v>
      </c>
      <c r="I60" s="26" t="s">
        <v>43</v>
      </c>
      <c r="J60" s="38" t="s">
        <v>114</v>
      </c>
      <c r="K60" s="41" t="s">
        <v>126</v>
      </c>
      <c r="L60" s="10">
        <v>13</v>
      </c>
      <c r="M60" s="10">
        <v>4</v>
      </c>
      <c r="N60" s="10" t="s">
        <v>127</v>
      </c>
      <c r="O60" s="12"/>
      <c r="P60" s="8"/>
      <c r="Q60" s="7"/>
      <c r="R60" s="10" t="s">
        <v>130</v>
      </c>
      <c r="S60" s="79">
        <v>0.2</v>
      </c>
      <c r="T60" s="88">
        <f t="shared" si="0"/>
        <v>0</v>
      </c>
      <c r="U60" s="14">
        <f>[4]Final!$W13*Tabla1[[#This Row],[%Avance]]/Tabla1[[#This Row],[2019]]</f>
        <v>0</v>
      </c>
      <c r="V60" s="55">
        <f>[4]Final!$X13</f>
        <v>0</v>
      </c>
      <c r="W60" s="14">
        <f>[4]Final!$Y13*Tabla1[[#This Row],[%Avance]]/Tabla1[[#This Row],[2019]]</f>
        <v>0</v>
      </c>
      <c r="X60" s="56">
        <f>[4]Final!$Z13</f>
        <v>0</v>
      </c>
    </row>
    <row r="61" spans="2:24" s="1" customFormat="1" ht="123" customHeight="1" x14ac:dyDescent="0.25">
      <c r="B61" s="10">
        <f t="shared" si="1"/>
        <v>60</v>
      </c>
      <c r="C61" s="10" t="s">
        <v>131</v>
      </c>
      <c r="D61" s="21" t="s">
        <v>24</v>
      </c>
      <c r="E61" s="10" t="s">
        <v>25</v>
      </c>
      <c r="F61" s="21" t="s">
        <v>26</v>
      </c>
      <c r="G61" s="21" t="s">
        <v>27</v>
      </c>
      <c r="H61" s="26" t="s">
        <v>42</v>
      </c>
      <c r="I61" s="26" t="s">
        <v>43</v>
      </c>
      <c r="J61" s="42" t="s">
        <v>131</v>
      </c>
      <c r="K61" s="43" t="s">
        <v>132</v>
      </c>
      <c r="L61" s="10">
        <v>300</v>
      </c>
      <c r="M61" s="10">
        <v>60</v>
      </c>
      <c r="N61" s="10" t="s">
        <v>133</v>
      </c>
      <c r="O61" s="12">
        <v>39109926</v>
      </c>
      <c r="P61" s="8" t="s">
        <v>33</v>
      </c>
      <c r="Q61" s="7" t="s">
        <v>84</v>
      </c>
      <c r="R61" s="10" t="s">
        <v>134</v>
      </c>
      <c r="S61" s="6">
        <v>0.1</v>
      </c>
      <c r="T61" s="88">
        <f t="shared" si="0"/>
        <v>0.05</v>
      </c>
      <c r="U61" s="14">
        <f>'[2]E-IR'!$W$3</f>
        <v>0.05</v>
      </c>
      <c r="V61" s="151" t="str">
        <f>'[2]E-IR'!$X$3</f>
        <v>se presentó el plan de producción a  Sub Tecnica.</v>
      </c>
      <c r="W61" s="14">
        <f>'[2]E-IR'!$Y3</f>
        <v>0</v>
      </c>
      <c r="X61" s="56">
        <f>'[2]E-IR'!$Z3</f>
        <v>0</v>
      </c>
    </row>
    <row r="62" spans="2:24" s="1" customFormat="1" ht="123" customHeight="1" x14ac:dyDescent="0.25">
      <c r="B62" s="10">
        <f t="shared" si="1"/>
        <v>61</v>
      </c>
      <c r="C62" s="10" t="s">
        <v>131</v>
      </c>
      <c r="D62" s="21" t="s">
        <v>24</v>
      </c>
      <c r="E62" s="10" t="s">
        <v>25</v>
      </c>
      <c r="F62" s="21" t="s">
        <v>26</v>
      </c>
      <c r="G62" s="21" t="s">
        <v>27</v>
      </c>
      <c r="H62" s="26" t="s">
        <v>42</v>
      </c>
      <c r="I62" s="26" t="s">
        <v>43</v>
      </c>
      <c r="J62" s="42" t="s">
        <v>131</v>
      </c>
      <c r="K62" s="43" t="s">
        <v>132</v>
      </c>
      <c r="L62" s="10">
        <v>300</v>
      </c>
      <c r="M62" s="140">
        <v>60</v>
      </c>
      <c r="N62" s="10" t="s">
        <v>133</v>
      </c>
      <c r="O62" s="12"/>
      <c r="P62" s="7" t="s">
        <v>84</v>
      </c>
      <c r="Q62" s="7" t="s">
        <v>34</v>
      </c>
      <c r="R62" s="142" t="s">
        <v>350</v>
      </c>
      <c r="S62" s="79">
        <v>0.7</v>
      </c>
      <c r="T62" s="88">
        <f t="shared" si="0"/>
        <v>0.14000000000000001</v>
      </c>
      <c r="U62" s="14">
        <f>'[2]E-IR'!W4*Tabla1[[#This Row],[%Avance]]/Tabla1[[#This Row],[2019]]</f>
        <v>2.3333333333333331E-2</v>
      </c>
      <c r="V62" s="151" t="str">
        <f>'[2]E-IR'!$X$4</f>
        <v xml:space="preserve">Audio descripción de  Universidad Canina
Grabación de Taller sobre Japón </v>
      </c>
      <c r="W62" s="14">
        <f>'[2]E-IR'!Y4*Tabla1[[#This Row],[%Avance]]/Tabla1[[#This Row],[2019]]</f>
        <v>0.11666666666666667</v>
      </c>
      <c r="X62" s="15" t="str">
        <f>'[2]E-IR'!$Z4</f>
        <v>Transfer de Nota city tv cuento en braille
Animación concurso nacional de cuento en braille (4), Grabación concurso nacional de cuento en braille, Animación del  Día mundial de la radio, Animación de  Familia de billetes accesibles, ajuste de video y audio de "Ojo con tus ojos", taller Fauna colombiana</v>
      </c>
    </row>
    <row r="63" spans="2:24" s="1" customFormat="1" ht="123" customHeight="1" x14ac:dyDescent="0.25">
      <c r="B63" s="10" t="e">
        <f>#REF!+1</f>
        <v>#REF!</v>
      </c>
      <c r="C63" s="10" t="s">
        <v>131</v>
      </c>
      <c r="D63" s="21" t="s">
        <v>24</v>
      </c>
      <c r="E63" s="10" t="s">
        <v>25</v>
      </c>
      <c r="F63" s="21" t="s">
        <v>26</v>
      </c>
      <c r="G63" s="21" t="s">
        <v>27</v>
      </c>
      <c r="H63" s="26" t="s">
        <v>42</v>
      </c>
      <c r="I63" s="26" t="s">
        <v>43</v>
      </c>
      <c r="J63" s="42" t="s">
        <v>131</v>
      </c>
      <c r="K63" s="43" t="s">
        <v>132</v>
      </c>
      <c r="L63" s="10">
        <v>300</v>
      </c>
      <c r="M63" s="10">
        <v>60</v>
      </c>
      <c r="N63" s="10" t="s">
        <v>133</v>
      </c>
      <c r="O63" s="12"/>
      <c r="P63" s="7" t="s">
        <v>84</v>
      </c>
      <c r="Q63" s="7" t="s">
        <v>34</v>
      </c>
      <c r="R63" s="9" t="s">
        <v>135</v>
      </c>
      <c r="S63" s="6">
        <v>0.2</v>
      </c>
      <c r="T63" s="88">
        <f t="shared" si="0"/>
        <v>0.01</v>
      </c>
      <c r="U63" s="14">
        <f>'[2]E-IR'!W5</f>
        <v>0</v>
      </c>
      <c r="V63" s="55">
        <f>'[2]E-IR'!$X$5</f>
        <v>0</v>
      </c>
      <c r="W63" s="14" t="str">
        <f>'[2]E-IR'!Y5</f>
        <v>1%</v>
      </c>
      <c r="X63" s="15" t="str">
        <f>'[2]E-IR'!$Z5</f>
        <v>seguimiento a los contenidos misionales para el mes</v>
      </c>
    </row>
    <row r="64" spans="2:24" s="1" customFormat="1" ht="123" customHeight="1" x14ac:dyDescent="0.25">
      <c r="B64" s="10" t="e">
        <f t="shared" si="1"/>
        <v>#REF!</v>
      </c>
      <c r="C64" s="10" t="s">
        <v>131</v>
      </c>
      <c r="D64" s="21" t="s">
        <v>24</v>
      </c>
      <c r="E64" s="10" t="s">
        <v>25</v>
      </c>
      <c r="F64" s="21" t="s">
        <v>26</v>
      </c>
      <c r="G64" s="21" t="s">
        <v>27</v>
      </c>
      <c r="H64" s="26" t="s">
        <v>42</v>
      </c>
      <c r="I64" s="26" t="s">
        <v>43</v>
      </c>
      <c r="J64" s="42" t="s">
        <v>131</v>
      </c>
      <c r="K64" s="44" t="s">
        <v>136</v>
      </c>
      <c r="L64" s="10">
        <v>3200</v>
      </c>
      <c r="M64" s="10">
        <v>800</v>
      </c>
      <c r="N64" s="10" t="s">
        <v>137</v>
      </c>
      <c r="O64" s="12">
        <v>103383619</v>
      </c>
      <c r="P64" s="8" t="s">
        <v>33</v>
      </c>
      <c r="Q64" s="7" t="s">
        <v>84</v>
      </c>
      <c r="R64" s="10" t="s">
        <v>138</v>
      </c>
      <c r="S64" s="6">
        <v>0.1</v>
      </c>
      <c r="T64" s="88">
        <f t="shared" si="0"/>
        <v>0.02</v>
      </c>
      <c r="U64" s="14">
        <f>'[2]E-IR'!$W$6</f>
        <v>0.01</v>
      </c>
      <c r="V64" s="151" t="str">
        <f>'[2]E-IR'!$X$6</f>
        <v>se proyectó la nueva estructura de los programas de acuerdo a los nuevos integrantes  de cada actividad en Subdirección técnica</v>
      </c>
      <c r="W64" s="14" t="str">
        <f>'[2]E-IR'!$Y6</f>
        <v>1%</v>
      </c>
      <c r="X64" s="56">
        <f>'[2]E-IR'!$Z6</f>
        <v>0</v>
      </c>
    </row>
    <row r="65" spans="2:24" s="1" customFormat="1" ht="123" customHeight="1" x14ac:dyDescent="0.25">
      <c r="B65" s="10" t="e">
        <f t="shared" si="1"/>
        <v>#REF!</v>
      </c>
      <c r="C65" s="10" t="s">
        <v>131</v>
      </c>
      <c r="D65" s="21" t="s">
        <v>24</v>
      </c>
      <c r="E65" s="10" t="s">
        <v>25</v>
      </c>
      <c r="F65" s="21" t="s">
        <v>26</v>
      </c>
      <c r="G65" s="21" t="s">
        <v>27</v>
      </c>
      <c r="H65" s="26" t="s">
        <v>42</v>
      </c>
      <c r="I65" s="26" t="s">
        <v>43</v>
      </c>
      <c r="J65" s="42" t="s">
        <v>131</v>
      </c>
      <c r="K65" s="44" t="s">
        <v>136</v>
      </c>
      <c r="L65" s="10">
        <v>3200</v>
      </c>
      <c r="M65" s="10">
        <v>800</v>
      </c>
      <c r="N65" s="10" t="s">
        <v>137</v>
      </c>
      <c r="O65" s="12"/>
      <c r="P65" s="8" t="s">
        <v>33</v>
      </c>
      <c r="Q65" s="7" t="s">
        <v>34</v>
      </c>
      <c r="R65" s="10" t="s">
        <v>139</v>
      </c>
      <c r="S65" s="6">
        <v>0.1</v>
      </c>
      <c r="T65" s="88">
        <f t="shared" si="0"/>
        <v>0.02</v>
      </c>
      <c r="U65" s="14">
        <f>'[2]E-IR'!$W$7</f>
        <v>0.01</v>
      </c>
      <c r="V65" s="55">
        <f>'[2]E-IR'!$X$7</f>
        <v>0</v>
      </c>
      <c r="W65" s="14">
        <f>'[2]E-IR'!$Y7</f>
        <v>0.01</v>
      </c>
      <c r="X65" s="56">
        <f>'[2]E-IR'!$Z7</f>
        <v>0</v>
      </c>
    </row>
    <row r="66" spans="2:24" s="1" customFormat="1" ht="123" customHeight="1" x14ac:dyDescent="0.25">
      <c r="B66" s="10" t="e">
        <f t="shared" si="1"/>
        <v>#REF!</v>
      </c>
      <c r="C66" s="10" t="s">
        <v>131</v>
      </c>
      <c r="D66" s="21" t="s">
        <v>24</v>
      </c>
      <c r="E66" s="10" t="s">
        <v>25</v>
      </c>
      <c r="F66" s="21" t="s">
        <v>26</v>
      </c>
      <c r="G66" s="21" t="s">
        <v>27</v>
      </c>
      <c r="H66" s="26" t="s">
        <v>42</v>
      </c>
      <c r="I66" s="26" t="s">
        <v>43</v>
      </c>
      <c r="J66" s="42" t="s">
        <v>131</v>
      </c>
      <c r="K66" s="44" t="s">
        <v>136</v>
      </c>
      <c r="L66" s="10">
        <v>3200</v>
      </c>
      <c r="M66" s="140">
        <v>600</v>
      </c>
      <c r="N66" s="10" t="s">
        <v>137</v>
      </c>
      <c r="O66" s="12"/>
      <c r="P66" s="8" t="s">
        <v>33</v>
      </c>
      <c r="Q66" s="7" t="s">
        <v>34</v>
      </c>
      <c r="R66" s="10" t="s">
        <v>140</v>
      </c>
      <c r="S66" s="79">
        <v>0.5</v>
      </c>
      <c r="T66" s="88">
        <f>U66+W66</f>
        <v>7.4999999999999997E-2</v>
      </c>
      <c r="U66" s="14">
        <f>'[2]E-IR'!W8*Tabla1[[#This Row],[%Avance]]/Tabla1[[#This Row],[2019]]</f>
        <v>1.0833333333333334E-2</v>
      </c>
      <c r="V66" s="151" t="str">
        <f>'[2]E-IR'!$X$8</f>
        <v>programas de INCIRadio</v>
      </c>
      <c r="W66" s="14">
        <f>'[2]E-IR'!Y8*Tabla1[[#This Row],[%Avance]]/Tabla1[[#This Row],[2019]]</f>
        <v>6.4166666666666664E-2</v>
      </c>
      <c r="X66" s="15" t="str">
        <f>'[2]E-IR'!$Z8</f>
        <v>Programas de INCIRadio</v>
      </c>
    </row>
    <row r="67" spans="2:24" s="83" customFormat="1" ht="123" customHeight="1" x14ac:dyDescent="0.25">
      <c r="B67" s="14" t="e">
        <f t="shared" si="1"/>
        <v>#REF!</v>
      </c>
      <c r="C67" s="14" t="s">
        <v>131</v>
      </c>
      <c r="D67" s="135" t="s">
        <v>24</v>
      </c>
      <c r="E67" s="14" t="s">
        <v>25</v>
      </c>
      <c r="F67" s="135" t="s">
        <v>26</v>
      </c>
      <c r="G67" s="135" t="s">
        <v>27</v>
      </c>
      <c r="H67" s="136" t="s">
        <v>42</v>
      </c>
      <c r="I67" s="136" t="s">
        <v>43</v>
      </c>
      <c r="J67" s="137" t="s">
        <v>131</v>
      </c>
      <c r="K67" s="138" t="s">
        <v>136</v>
      </c>
      <c r="L67" s="207">
        <v>3200</v>
      </c>
      <c r="M67" s="141">
        <v>400</v>
      </c>
      <c r="N67" s="10" t="s">
        <v>137</v>
      </c>
      <c r="O67" s="14"/>
      <c r="P67" s="14" t="s">
        <v>33</v>
      </c>
      <c r="Q67" s="14" t="s">
        <v>34</v>
      </c>
      <c r="R67" s="14" t="s">
        <v>141</v>
      </c>
      <c r="S67" s="92">
        <v>0.2</v>
      </c>
      <c r="T67" s="88">
        <f>U67+W67</f>
        <v>2.1500000000000005E-2</v>
      </c>
      <c r="U67" s="14">
        <f>'[2]E-IR'!W$9*Tabla1[[#This Row],[%Avance]]/Tabla1[[#This Row],[2019]]</f>
        <v>2E-3</v>
      </c>
      <c r="V67" s="151" t="str">
        <f>'[2]E-IR'!$X$9</f>
        <v>Cápsulas, miniprogramas, promos, cuñas, separadores</v>
      </c>
      <c r="W67" s="14">
        <f>'[2]E-IR'!Y$9*Tabla1[[#This Row],[%Avance]]/Tabla1[[#This Row],[2019]]</f>
        <v>1.9500000000000003E-2</v>
      </c>
      <c r="X67" s="15" t="str">
        <f>'[2]E-IR'!$Z9</f>
        <v>Cápsulas, miniprogramas, promos, cuñas, separadores</v>
      </c>
    </row>
    <row r="68" spans="2:24" s="83" customFormat="1" ht="123" customHeight="1" x14ac:dyDescent="0.25">
      <c r="B68" s="14" t="e">
        <f t="shared" ref="B68:B130" si="3">B67+1</f>
        <v>#REF!</v>
      </c>
      <c r="C68" s="14" t="s">
        <v>131</v>
      </c>
      <c r="D68" s="135" t="s">
        <v>24</v>
      </c>
      <c r="E68" s="14" t="s">
        <v>25</v>
      </c>
      <c r="F68" s="135" t="s">
        <v>26</v>
      </c>
      <c r="G68" s="135" t="s">
        <v>27</v>
      </c>
      <c r="H68" s="136" t="s">
        <v>42</v>
      </c>
      <c r="I68" s="136" t="s">
        <v>43</v>
      </c>
      <c r="J68" s="137" t="s">
        <v>131</v>
      </c>
      <c r="K68" s="138" t="s">
        <v>136</v>
      </c>
      <c r="L68" s="207">
        <v>3200</v>
      </c>
      <c r="M68" s="53">
        <v>800</v>
      </c>
      <c r="N68" s="10" t="s">
        <v>137</v>
      </c>
      <c r="O68" s="14"/>
      <c r="P68" s="14" t="s">
        <v>142</v>
      </c>
      <c r="Q68" s="14" t="s">
        <v>34</v>
      </c>
      <c r="R68" s="14" t="s">
        <v>143</v>
      </c>
      <c r="S68" s="139">
        <v>0.1</v>
      </c>
      <c r="T68" s="88">
        <f t="shared" ref="T68:T130" si="4">U68+W68</f>
        <v>0</v>
      </c>
      <c r="U68" s="14">
        <f>'[2]E-IR'!W$10*Tabla1[[#This Row],[%Avance]]/Tabla1[[#This Row],[2019]]</f>
        <v>0</v>
      </c>
      <c r="V68" s="55">
        <f>'[2]E-IR'!$X$10</f>
        <v>0</v>
      </c>
      <c r="W68" s="14">
        <f>'[2]E-IR'!Y$10*Tabla1[[#This Row],[%Avance]]/Tabla1[[#This Row],[2019]]</f>
        <v>0</v>
      </c>
      <c r="X68" s="56">
        <f>'[2]E-IR'!$Z10</f>
        <v>0</v>
      </c>
    </row>
    <row r="69" spans="2:24" s="1" customFormat="1" ht="123" customHeight="1" x14ac:dyDescent="0.25">
      <c r="B69" s="10" t="e">
        <f t="shared" si="3"/>
        <v>#REF!</v>
      </c>
      <c r="C69" s="10" t="s">
        <v>144</v>
      </c>
      <c r="D69" s="45" t="s">
        <v>145</v>
      </c>
      <c r="E69" s="10" t="s">
        <v>146</v>
      </c>
      <c r="F69" s="46" t="s">
        <v>147</v>
      </c>
      <c r="G69" s="46" t="s">
        <v>148</v>
      </c>
      <c r="H69" s="47" t="s">
        <v>149</v>
      </c>
      <c r="I69" s="11" t="s">
        <v>150</v>
      </c>
      <c r="J69" s="11" t="s">
        <v>151</v>
      </c>
      <c r="K69" s="11" t="s">
        <v>152</v>
      </c>
      <c r="L69" s="6">
        <v>0.5</v>
      </c>
      <c r="M69" s="208">
        <v>0.125</v>
      </c>
      <c r="N69" s="10" t="s">
        <v>153</v>
      </c>
      <c r="O69" s="12">
        <v>22058560</v>
      </c>
      <c r="P69" s="8" t="s">
        <v>33</v>
      </c>
      <c r="Q69" s="7" t="s">
        <v>33</v>
      </c>
      <c r="R69" s="10" t="s">
        <v>154</v>
      </c>
      <c r="S69" s="6">
        <v>0.25</v>
      </c>
      <c r="T69" s="88">
        <f t="shared" si="4"/>
        <v>0.25</v>
      </c>
      <c r="U69" s="14">
        <f>[5]Final!W3</f>
        <v>0.25</v>
      </c>
      <c r="V69" s="56" t="str">
        <f>[5]Final!X3</f>
        <v>Se actualizó el Plan Instituciona de Archivos a 2019.</v>
      </c>
      <c r="W69" s="14">
        <f>[5]Final!Y3</f>
        <v>0</v>
      </c>
      <c r="X69" s="56" t="str">
        <f>[5]Final!Z3</f>
        <v>Se actualizó el Plan Instituciona de Archivos a 2019.</v>
      </c>
    </row>
    <row r="70" spans="2:24" s="1" customFormat="1" ht="123" customHeight="1" x14ac:dyDescent="0.25">
      <c r="B70" s="10" t="e">
        <f t="shared" si="3"/>
        <v>#REF!</v>
      </c>
      <c r="C70" s="10" t="s">
        <v>144</v>
      </c>
      <c r="D70" s="45" t="s">
        <v>145</v>
      </c>
      <c r="E70" s="10" t="s">
        <v>146</v>
      </c>
      <c r="F70" s="46" t="s">
        <v>147</v>
      </c>
      <c r="G70" s="46" t="s">
        <v>148</v>
      </c>
      <c r="H70" s="47" t="s">
        <v>149</v>
      </c>
      <c r="I70" s="11" t="s">
        <v>150</v>
      </c>
      <c r="J70" s="11" t="s">
        <v>151</v>
      </c>
      <c r="K70" s="11" t="s">
        <v>152</v>
      </c>
      <c r="L70" s="6">
        <v>0.5</v>
      </c>
      <c r="M70" s="208">
        <v>0.125</v>
      </c>
      <c r="N70" s="10" t="s">
        <v>153</v>
      </c>
      <c r="O70" s="12"/>
      <c r="P70" s="7" t="s">
        <v>84</v>
      </c>
      <c r="Q70" s="7" t="s">
        <v>34</v>
      </c>
      <c r="R70" s="10" t="s">
        <v>155</v>
      </c>
      <c r="S70" s="6">
        <v>0.55000000000000004</v>
      </c>
      <c r="T70" s="88">
        <f t="shared" si="4"/>
        <v>9.1666666666666674E-2</v>
      </c>
      <c r="U70" s="14">
        <f>[5]Final!W4</f>
        <v>4.5833333333333337E-2</v>
      </c>
      <c r="V70" s="56" t="str">
        <f>[5]Final!X4</f>
        <v>Se da continuidad al Proceso de Reprografia con la Digitalizacion de la Nomina Seccional Bogota y elaboración del SIC</v>
      </c>
      <c r="W70" s="14">
        <f>[5]Final!Y4</f>
        <v>4.5833333333333337E-2</v>
      </c>
      <c r="X70" s="56" t="str">
        <f>[5]Final!Z4</f>
        <v>Se da continuidad al Proceso de Reprografia con la Digitalizacion de la Nomina Seccional Bogota y elaboración del SIC</v>
      </c>
    </row>
    <row r="71" spans="2:24" s="1" customFormat="1" ht="123" customHeight="1" x14ac:dyDescent="0.25">
      <c r="B71" s="10" t="e">
        <f t="shared" si="3"/>
        <v>#REF!</v>
      </c>
      <c r="C71" s="10" t="s">
        <v>144</v>
      </c>
      <c r="D71" s="45" t="s">
        <v>145</v>
      </c>
      <c r="E71" s="10" t="s">
        <v>146</v>
      </c>
      <c r="F71" s="46" t="s">
        <v>147</v>
      </c>
      <c r="G71" s="46" t="s">
        <v>148</v>
      </c>
      <c r="H71" s="47" t="s">
        <v>149</v>
      </c>
      <c r="I71" s="11" t="s">
        <v>150</v>
      </c>
      <c r="J71" s="11" t="s">
        <v>151</v>
      </c>
      <c r="K71" s="11" t="s">
        <v>152</v>
      </c>
      <c r="L71" s="6">
        <v>0.5</v>
      </c>
      <c r="M71" s="208">
        <v>0.125</v>
      </c>
      <c r="N71" s="10" t="s">
        <v>153</v>
      </c>
      <c r="O71" s="12"/>
      <c r="P71" s="8" t="s">
        <v>33</v>
      </c>
      <c r="Q71" s="7" t="s">
        <v>34</v>
      </c>
      <c r="R71" s="10" t="s">
        <v>156</v>
      </c>
      <c r="S71" s="6">
        <v>0.2</v>
      </c>
      <c r="T71" s="88">
        <f t="shared" si="4"/>
        <v>0.02</v>
      </c>
      <c r="U71" s="14">
        <f>[5]Final!W5</f>
        <v>0.01</v>
      </c>
      <c r="V71" s="56" t="str">
        <f>[5]Final!X5</f>
        <v>Actualmente se esta elaborando el SIC con Base al Manual del AGN</v>
      </c>
      <c r="W71" s="14">
        <f>[5]Final!Y5</f>
        <v>0.01</v>
      </c>
      <c r="X71" s="56" t="str">
        <f>[5]Final!Z5</f>
        <v>Actualmente se esta elaborando el SIC con Base al Manual del AGN</v>
      </c>
    </row>
    <row r="72" spans="2:24" s="1" customFormat="1" ht="123" customHeight="1" x14ac:dyDescent="0.25">
      <c r="B72" s="10" t="e">
        <f t="shared" si="3"/>
        <v>#REF!</v>
      </c>
      <c r="C72" s="10" t="s">
        <v>144</v>
      </c>
      <c r="D72" s="45" t="s">
        <v>145</v>
      </c>
      <c r="E72" s="10" t="s">
        <v>146</v>
      </c>
      <c r="F72" s="46" t="s">
        <v>147</v>
      </c>
      <c r="G72" s="46" t="s">
        <v>148</v>
      </c>
      <c r="H72" s="47" t="s">
        <v>149</v>
      </c>
      <c r="I72" s="11" t="s">
        <v>150</v>
      </c>
      <c r="J72" s="11" t="s">
        <v>151</v>
      </c>
      <c r="K72" s="48" t="s">
        <v>157</v>
      </c>
      <c r="L72" s="6">
        <v>0.5</v>
      </c>
      <c r="M72" s="208">
        <v>0.125</v>
      </c>
      <c r="N72" s="10" t="s">
        <v>158</v>
      </c>
      <c r="O72" s="12">
        <v>22058560</v>
      </c>
      <c r="P72" s="8" t="s">
        <v>65</v>
      </c>
      <c r="Q72" s="7" t="s">
        <v>54</v>
      </c>
      <c r="R72" s="10" t="s">
        <v>159</v>
      </c>
      <c r="S72" s="6">
        <v>1</v>
      </c>
      <c r="T72" s="88">
        <f t="shared" si="4"/>
        <v>0</v>
      </c>
      <c r="U72" s="14">
        <f>[5]Final!W6</f>
        <v>0</v>
      </c>
      <c r="V72" s="56">
        <f>[5]Final!X6</f>
        <v>0</v>
      </c>
      <c r="W72" s="14">
        <f>[5]Final!Y6</f>
        <v>0</v>
      </c>
      <c r="X72" s="56">
        <f>[5]Final!Z6</f>
        <v>0</v>
      </c>
    </row>
    <row r="73" spans="2:24" s="83" customFormat="1" ht="123" customHeight="1" x14ac:dyDescent="0.25">
      <c r="B73" s="14" t="e">
        <f t="shared" si="3"/>
        <v>#REF!</v>
      </c>
      <c r="C73" s="14" t="s">
        <v>160</v>
      </c>
      <c r="D73" s="45" t="s">
        <v>145</v>
      </c>
      <c r="E73" s="10" t="s">
        <v>161</v>
      </c>
      <c r="F73" s="46" t="s">
        <v>147</v>
      </c>
      <c r="G73" s="46" t="s">
        <v>148</v>
      </c>
      <c r="H73" s="104" t="s">
        <v>162</v>
      </c>
      <c r="I73" s="105" t="s">
        <v>163</v>
      </c>
      <c r="J73" s="10" t="s">
        <v>164</v>
      </c>
      <c r="K73" s="106" t="s">
        <v>165</v>
      </c>
      <c r="L73" s="14">
        <v>1</v>
      </c>
      <c r="M73" s="14">
        <v>0.25</v>
      </c>
      <c r="N73" s="10" t="s">
        <v>166</v>
      </c>
      <c r="O73" s="12">
        <v>6000000</v>
      </c>
      <c r="P73" s="8" t="s">
        <v>33</v>
      </c>
      <c r="Q73" s="7" t="s">
        <v>33</v>
      </c>
      <c r="R73" s="14" t="s">
        <v>167</v>
      </c>
      <c r="S73" s="14">
        <v>0.3</v>
      </c>
      <c r="T73" s="88">
        <f t="shared" si="4"/>
        <v>0.3</v>
      </c>
      <c r="U73" s="14">
        <f>[6]Final!$W3</f>
        <v>0.15</v>
      </c>
      <c r="V73" s="55" t="str">
        <f>[6]Final!$X3</f>
        <v>Se inicia con la elaboración del documento</v>
      </c>
      <c r="W73" s="14">
        <f>[6]Final!$Y3</f>
        <v>0.15</v>
      </c>
      <c r="X73" s="55" t="str">
        <f>[6]Final!$Z3</f>
        <v>Se realiza la revisión y aprobación del plan, para su publicación en eln SIG y pagina web.</v>
      </c>
    </row>
    <row r="74" spans="2:24" s="83" customFormat="1" ht="123" customHeight="1" x14ac:dyDescent="0.25">
      <c r="B74" s="14" t="e">
        <f t="shared" si="3"/>
        <v>#REF!</v>
      </c>
      <c r="C74" s="14" t="s">
        <v>160</v>
      </c>
      <c r="D74" s="45" t="s">
        <v>145</v>
      </c>
      <c r="E74" s="10" t="s">
        <v>161</v>
      </c>
      <c r="F74" s="46" t="s">
        <v>147</v>
      </c>
      <c r="G74" s="46" t="s">
        <v>148</v>
      </c>
      <c r="H74" s="104" t="s">
        <v>162</v>
      </c>
      <c r="I74" s="105" t="s">
        <v>163</v>
      </c>
      <c r="J74" s="10" t="s">
        <v>164</v>
      </c>
      <c r="K74" s="106" t="s">
        <v>165</v>
      </c>
      <c r="L74" s="14">
        <v>1</v>
      </c>
      <c r="M74" s="14">
        <v>0.25</v>
      </c>
      <c r="N74" s="10" t="s">
        <v>166</v>
      </c>
      <c r="O74" s="12"/>
      <c r="P74" s="7" t="s">
        <v>84</v>
      </c>
      <c r="Q74" s="7" t="s">
        <v>34</v>
      </c>
      <c r="R74" s="14" t="s">
        <v>168</v>
      </c>
      <c r="S74" s="14">
        <v>0.7</v>
      </c>
      <c r="T74" s="88">
        <f t="shared" si="4"/>
        <v>0.1</v>
      </c>
      <c r="U74" s="14">
        <f>[6]Final!$W4</f>
        <v>0</v>
      </c>
      <c r="V74" s="55">
        <f>[6]Final!$X4</f>
        <v>0</v>
      </c>
      <c r="W74" s="14">
        <f>[6]Final!$Y4</f>
        <v>0.1</v>
      </c>
      <c r="X74" s="55" t="str">
        <f>[6]Final!$Z4</f>
        <v>Se realiza la entrega de un kit de hidratación a los funcionarios que se transportaron a la Entidad en bicicleta, el día sin carro.</v>
      </c>
    </row>
    <row r="75" spans="2:24" s="83" customFormat="1" ht="123" customHeight="1" x14ac:dyDescent="0.25">
      <c r="B75" s="14" t="e">
        <f t="shared" si="3"/>
        <v>#REF!</v>
      </c>
      <c r="C75" s="14" t="s">
        <v>160</v>
      </c>
      <c r="D75" s="45" t="s">
        <v>145</v>
      </c>
      <c r="E75" s="10" t="s">
        <v>161</v>
      </c>
      <c r="F75" s="46" t="s">
        <v>147</v>
      </c>
      <c r="G75" s="46" t="s">
        <v>148</v>
      </c>
      <c r="H75" s="104" t="s">
        <v>162</v>
      </c>
      <c r="I75" s="105" t="s">
        <v>163</v>
      </c>
      <c r="J75" s="10" t="s">
        <v>164</v>
      </c>
      <c r="K75" s="107" t="s">
        <v>169</v>
      </c>
      <c r="L75" s="53">
        <v>400</v>
      </c>
      <c r="M75" s="53">
        <v>100</v>
      </c>
      <c r="N75" s="10" t="s">
        <v>170</v>
      </c>
      <c r="O75" s="12">
        <v>6000000</v>
      </c>
      <c r="P75" s="8" t="s">
        <v>33</v>
      </c>
      <c r="Q75" s="7" t="s">
        <v>33</v>
      </c>
      <c r="R75" s="14" t="s">
        <v>171</v>
      </c>
      <c r="S75" s="14">
        <v>0.3</v>
      </c>
      <c r="T75" s="88">
        <f t="shared" si="4"/>
        <v>0.3</v>
      </c>
      <c r="U75" s="14">
        <f>[6]Final!$W5</f>
        <v>0.15</v>
      </c>
      <c r="V75" s="55" t="str">
        <f>[6]Final!$X5</f>
        <v>Se inicia con la elaboración del documento</v>
      </c>
      <c r="W75" s="14">
        <f>[6]Final!$Y5</f>
        <v>0.15</v>
      </c>
      <c r="X75" s="55" t="str">
        <f>[6]Final!$Z5</f>
        <v>Se realiza la revisión y aprobación del plan, para su publicación en eln SIG y pagina web.</v>
      </c>
    </row>
    <row r="76" spans="2:24" s="83" customFormat="1" ht="123" customHeight="1" x14ac:dyDescent="0.25">
      <c r="B76" s="14" t="e">
        <f t="shared" si="3"/>
        <v>#REF!</v>
      </c>
      <c r="C76" s="14" t="s">
        <v>160</v>
      </c>
      <c r="D76" s="45" t="s">
        <v>145</v>
      </c>
      <c r="E76" s="10" t="s">
        <v>161</v>
      </c>
      <c r="F76" s="46" t="s">
        <v>147</v>
      </c>
      <c r="G76" s="46" t="s">
        <v>148</v>
      </c>
      <c r="H76" s="104" t="s">
        <v>162</v>
      </c>
      <c r="I76" s="105" t="s">
        <v>163</v>
      </c>
      <c r="J76" s="10" t="s">
        <v>164</v>
      </c>
      <c r="K76" s="107" t="s">
        <v>169</v>
      </c>
      <c r="L76" s="53">
        <v>400</v>
      </c>
      <c r="M76" s="53">
        <v>100</v>
      </c>
      <c r="N76" s="10" t="s">
        <v>170</v>
      </c>
      <c r="O76" s="12"/>
      <c r="P76" s="7" t="s">
        <v>84</v>
      </c>
      <c r="Q76" s="7" t="s">
        <v>34</v>
      </c>
      <c r="R76" s="14" t="s">
        <v>172</v>
      </c>
      <c r="S76" s="14">
        <v>0.65</v>
      </c>
      <c r="T76" s="88">
        <f t="shared" si="4"/>
        <v>0.05</v>
      </c>
      <c r="U76" s="14">
        <f>[6]Final!$W6</f>
        <v>0</v>
      </c>
      <c r="V76" s="55">
        <f>[6]Final!$X6</f>
        <v>0</v>
      </c>
      <c r="W76" s="14">
        <f>[6]Final!$Y6</f>
        <v>0.05</v>
      </c>
      <c r="X76" s="55" t="str">
        <f>[6]Final!$Z6</f>
        <v>Se realiza Capacitación acerca de Investigación de Accidentes (Miembros COPASST) y Lineamientos nuevos miembros Comité de Convivencia Laboral.</v>
      </c>
    </row>
    <row r="77" spans="2:24" s="83" customFormat="1" ht="123" customHeight="1" x14ac:dyDescent="0.25">
      <c r="B77" s="14" t="e">
        <f t="shared" si="3"/>
        <v>#REF!</v>
      </c>
      <c r="C77" s="14" t="s">
        <v>160</v>
      </c>
      <c r="D77" s="45" t="s">
        <v>145</v>
      </c>
      <c r="E77" s="10" t="s">
        <v>161</v>
      </c>
      <c r="F77" s="46" t="s">
        <v>147</v>
      </c>
      <c r="G77" s="46" t="s">
        <v>148</v>
      </c>
      <c r="H77" s="104" t="s">
        <v>162</v>
      </c>
      <c r="I77" s="105" t="s">
        <v>163</v>
      </c>
      <c r="J77" s="10" t="s">
        <v>164</v>
      </c>
      <c r="K77" s="107" t="s">
        <v>169</v>
      </c>
      <c r="L77" s="53">
        <v>400</v>
      </c>
      <c r="M77" s="53">
        <v>100</v>
      </c>
      <c r="N77" s="10" t="s">
        <v>170</v>
      </c>
      <c r="O77" s="12"/>
      <c r="P77" s="7" t="s">
        <v>173</v>
      </c>
      <c r="Q77" s="7" t="s">
        <v>173</v>
      </c>
      <c r="R77" s="14" t="s">
        <v>174</v>
      </c>
      <c r="S77" s="14">
        <v>0.05</v>
      </c>
      <c r="T77" s="88">
        <f t="shared" si="4"/>
        <v>0</v>
      </c>
      <c r="U77" s="14">
        <f>[6]Final!$W7</f>
        <v>0</v>
      </c>
      <c r="V77" s="55">
        <f>[6]Final!$X7</f>
        <v>0</v>
      </c>
      <c r="W77" s="14">
        <f>[6]Final!$Y7</f>
        <v>0</v>
      </c>
      <c r="X77" s="55">
        <f>[6]Final!$Z7</f>
        <v>0</v>
      </c>
    </row>
    <row r="78" spans="2:24" s="83" customFormat="1" ht="123" customHeight="1" x14ac:dyDescent="0.25">
      <c r="B78" s="14" t="e">
        <f t="shared" si="3"/>
        <v>#REF!</v>
      </c>
      <c r="C78" s="14" t="s">
        <v>160</v>
      </c>
      <c r="D78" s="45" t="s">
        <v>145</v>
      </c>
      <c r="E78" s="10" t="s">
        <v>161</v>
      </c>
      <c r="F78" s="46" t="s">
        <v>147</v>
      </c>
      <c r="G78" s="46" t="s">
        <v>148</v>
      </c>
      <c r="H78" s="100" t="s">
        <v>149</v>
      </c>
      <c r="I78" s="104" t="s">
        <v>175</v>
      </c>
      <c r="J78" s="10" t="s">
        <v>164</v>
      </c>
      <c r="K78" s="88" t="s">
        <v>176</v>
      </c>
      <c r="L78" s="14">
        <v>1</v>
      </c>
      <c r="M78" s="14">
        <v>0.25</v>
      </c>
      <c r="N78" s="10" t="s">
        <v>177</v>
      </c>
      <c r="O78" s="12">
        <v>30187500</v>
      </c>
      <c r="P78" s="8" t="s">
        <v>33</v>
      </c>
      <c r="Q78" s="7" t="s">
        <v>33</v>
      </c>
      <c r="R78" s="14" t="s">
        <v>178</v>
      </c>
      <c r="S78" s="14">
        <v>0.25</v>
      </c>
      <c r="T78" s="88">
        <f t="shared" si="4"/>
        <v>0.25</v>
      </c>
      <c r="U78" s="14">
        <f>[6]Final!$W8</f>
        <v>0.1</v>
      </c>
      <c r="V78" s="55" t="str">
        <f>[6]Final!$X8</f>
        <v>Se inicia con la elaboración del documento</v>
      </c>
      <c r="W78" s="14">
        <f>[6]Final!$Y8</f>
        <v>0.15</v>
      </c>
      <c r="X78" s="55" t="str">
        <f>[6]Final!$Z8</f>
        <v>Se realiza la revisión y aprobación del plan, para su publicación en eln SIG y pagina web.</v>
      </c>
    </row>
    <row r="79" spans="2:24" s="83" customFormat="1" ht="123" customHeight="1" x14ac:dyDescent="0.25">
      <c r="B79" s="14" t="e">
        <f t="shared" si="3"/>
        <v>#REF!</v>
      </c>
      <c r="C79" s="14" t="s">
        <v>160</v>
      </c>
      <c r="D79" s="45" t="s">
        <v>145</v>
      </c>
      <c r="E79" s="10" t="s">
        <v>161</v>
      </c>
      <c r="F79" s="46" t="s">
        <v>147</v>
      </c>
      <c r="G79" s="46" t="s">
        <v>148</v>
      </c>
      <c r="H79" s="100" t="s">
        <v>149</v>
      </c>
      <c r="I79" s="104" t="s">
        <v>175</v>
      </c>
      <c r="J79" s="10" t="s">
        <v>164</v>
      </c>
      <c r="K79" s="88" t="s">
        <v>176</v>
      </c>
      <c r="L79" s="14">
        <v>1</v>
      </c>
      <c r="M79" s="14">
        <v>0.25</v>
      </c>
      <c r="N79" s="10" t="s">
        <v>177</v>
      </c>
      <c r="O79" s="12"/>
      <c r="P79" s="7" t="s">
        <v>84</v>
      </c>
      <c r="Q79" s="7" t="s">
        <v>34</v>
      </c>
      <c r="R79" s="14" t="s">
        <v>179</v>
      </c>
      <c r="S79" s="14">
        <v>0.65</v>
      </c>
      <c r="T79" s="88">
        <f t="shared" si="4"/>
        <v>0.05</v>
      </c>
      <c r="U79" s="14" t="str">
        <f>[6]Final!$W9</f>
        <v>0</v>
      </c>
      <c r="V79" s="55">
        <f>[6]Final!$X9</f>
        <v>0</v>
      </c>
      <c r="W79" s="14">
        <f>[6]Final!$Y9</f>
        <v>0.05</v>
      </c>
      <c r="X79" s="55" t="str">
        <f>[6]Final!$Z9</f>
        <v>Reunión de seguimiento bimensual por parte de la ARL AXA Colpatria, con el fin de programar y ejecutar actividades del SG -SST.</v>
      </c>
    </row>
    <row r="80" spans="2:24" s="83" customFormat="1" ht="123" customHeight="1" x14ac:dyDescent="0.25">
      <c r="B80" s="14" t="e">
        <f t="shared" si="3"/>
        <v>#REF!</v>
      </c>
      <c r="C80" s="14" t="s">
        <v>160</v>
      </c>
      <c r="D80" s="45" t="s">
        <v>145</v>
      </c>
      <c r="E80" s="10" t="s">
        <v>161</v>
      </c>
      <c r="F80" s="46" t="s">
        <v>147</v>
      </c>
      <c r="G80" s="46" t="s">
        <v>148</v>
      </c>
      <c r="H80" s="100" t="s">
        <v>149</v>
      </c>
      <c r="I80" s="104" t="s">
        <v>175</v>
      </c>
      <c r="J80" s="10" t="s">
        <v>164</v>
      </c>
      <c r="K80" s="88" t="s">
        <v>176</v>
      </c>
      <c r="L80" s="14">
        <v>1</v>
      </c>
      <c r="M80" s="14">
        <v>0.25</v>
      </c>
      <c r="N80" s="10" t="s">
        <v>177</v>
      </c>
      <c r="O80" s="12"/>
      <c r="P80" s="7" t="s">
        <v>84</v>
      </c>
      <c r="Q80" s="7" t="s">
        <v>84</v>
      </c>
      <c r="R80" s="14" t="s">
        <v>180</v>
      </c>
      <c r="S80" s="14">
        <v>0.1</v>
      </c>
      <c r="T80" s="88">
        <f t="shared" si="4"/>
        <v>0</v>
      </c>
      <c r="U80" s="14">
        <f>[6]Final!$W10</f>
        <v>0</v>
      </c>
      <c r="V80" s="55">
        <f>[6]Final!$X10</f>
        <v>0</v>
      </c>
      <c r="W80" s="14">
        <f>[6]Final!$Y10</f>
        <v>0</v>
      </c>
      <c r="X80" s="55">
        <f>[6]Final!$Z10</f>
        <v>0</v>
      </c>
    </row>
    <row r="81" spans="2:24" s="83" customFormat="1" ht="123" customHeight="1" x14ac:dyDescent="0.25">
      <c r="B81" s="14" t="e">
        <f t="shared" si="3"/>
        <v>#REF!</v>
      </c>
      <c r="C81" s="14" t="s">
        <v>181</v>
      </c>
      <c r="D81" s="45" t="s">
        <v>145</v>
      </c>
      <c r="E81" s="10" t="s">
        <v>182</v>
      </c>
      <c r="F81" s="46" t="s">
        <v>147</v>
      </c>
      <c r="G81" s="46" t="s">
        <v>148</v>
      </c>
      <c r="H81" s="100" t="s">
        <v>149</v>
      </c>
      <c r="I81" s="104" t="s">
        <v>175</v>
      </c>
      <c r="J81" s="3" t="s">
        <v>181</v>
      </c>
      <c r="K81" s="104" t="s">
        <v>183</v>
      </c>
      <c r="L81" s="14">
        <v>1</v>
      </c>
      <c r="M81" s="14">
        <v>0.25</v>
      </c>
      <c r="N81" s="10" t="s">
        <v>184</v>
      </c>
      <c r="O81" s="12">
        <v>35805000</v>
      </c>
      <c r="P81" s="7" t="s">
        <v>33</v>
      </c>
      <c r="Q81" s="7" t="s">
        <v>34</v>
      </c>
      <c r="R81" s="54" t="s">
        <v>185</v>
      </c>
      <c r="S81" s="14">
        <v>9.0909089999999998E-2</v>
      </c>
      <c r="T81" s="88">
        <f t="shared" si="4"/>
        <v>0</v>
      </c>
      <c r="U81" s="14">
        <f>[7]Final!$W3</f>
        <v>0</v>
      </c>
      <c r="V81" s="56" t="str">
        <f>[7]Final!$X3</f>
        <v>Se identifica la Resolución 1373 de 2017 como el antecedente.</v>
      </c>
      <c r="W81" s="14">
        <f>[7]Final!$Y3</f>
        <v>0</v>
      </c>
      <c r="X81" s="56" t="str">
        <f>[7]Final!$Z3</f>
        <v xml:space="preserve">Se informa mediante INCILISTA el valor de acuerdo con la Resolución 1373 de 2017 </v>
      </c>
    </row>
    <row r="82" spans="2:24" s="83" customFormat="1" ht="123" customHeight="1" x14ac:dyDescent="0.25">
      <c r="B82" s="14" t="e">
        <f t="shared" si="3"/>
        <v>#REF!</v>
      </c>
      <c r="C82" s="14" t="s">
        <v>181</v>
      </c>
      <c r="D82" s="45" t="s">
        <v>145</v>
      </c>
      <c r="E82" s="10" t="s">
        <v>182</v>
      </c>
      <c r="F82" s="46" t="s">
        <v>147</v>
      </c>
      <c r="G82" s="46" t="s">
        <v>148</v>
      </c>
      <c r="H82" s="100" t="s">
        <v>149</v>
      </c>
      <c r="I82" s="104" t="s">
        <v>175</v>
      </c>
      <c r="J82" s="3" t="s">
        <v>181</v>
      </c>
      <c r="K82" s="104" t="s">
        <v>183</v>
      </c>
      <c r="L82" s="14">
        <v>1</v>
      </c>
      <c r="M82" s="14">
        <v>0.25</v>
      </c>
      <c r="N82" s="10" t="s">
        <v>184</v>
      </c>
      <c r="O82" s="12"/>
      <c r="P82" s="8" t="s">
        <v>33</v>
      </c>
      <c r="Q82" s="7" t="s">
        <v>34</v>
      </c>
      <c r="R82" s="54" t="s">
        <v>186</v>
      </c>
      <c r="S82" s="14">
        <v>9.0909089999999998E-2</v>
      </c>
      <c r="T82" s="88">
        <f t="shared" si="4"/>
        <v>0</v>
      </c>
      <c r="U82" s="14">
        <f>[7]Final!$W3</f>
        <v>0</v>
      </c>
      <c r="V82" s="56" t="str">
        <f>[7]Final!$X4</f>
        <v>Se elaboró la Resolución 13 del 2 de enero de 2019, que establece la tabla de honorarios y perfiles del INCI para el año 2019</v>
      </c>
      <c r="W82" s="14">
        <f>[7]Final!$Y4</f>
        <v>0</v>
      </c>
      <c r="X82" s="56" t="str">
        <f>[7]Final!$Z4</f>
        <v>Acción realizada en enero de 2019</v>
      </c>
    </row>
    <row r="83" spans="2:24" s="83" customFormat="1" ht="123" customHeight="1" x14ac:dyDescent="0.25">
      <c r="B83" s="14" t="e">
        <f t="shared" si="3"/>
        <v>#REF!</v>
      </c>
      <c r="C83" s="14" t="s">
        <v>181</v>
      </c>
      <c r="D83" s="45" t="s">
        <v>145</v>
      </c>
      <c r="E83" s="10" t="s">
        <v>182</v>
      </c>
      <c r="F83" s="46" t="s">
        <v>147</v>
      </c>
      <c r="G83" s="46" t="s">
        <v>148</v>
      </c>
      <c r="H83" s="100" t="s">
        <v>149</v>
      </c>
      <c r="I83" s="104" t="s">
        <v>175</v>
      </c>
      <c r="J83" s="3" t="s">
        <v>181</v>
      </c>
      <c r="K83" s="104" t="s">
        <v>183</v>
      </c>
      <c r="L83" s="14">
        <v>1</v>
      </c>
      <c r="M83" s="14">
        <v>0.25</v>
      </c>
      <c r="N83" s="10" t="s">
        <v>184</v>
      </c>
      <c r="O83" s="12"/>
      <c r="P83" s="8" t="s">
        <v>33</v>
      </c>
      <c r="Q83" s="7" t="s">
        <v>34</v>
      </c>
      <c r="R83" s="54" t="s">
        <v>187</v>
      </c>
      <c r="S83" s="14">
        <v>9.0909089999999998E-2</v>
      </c>
      <c r="T83" s="88">
        <f t="shared" si="4"/>
        <v>7.4999999999999997E-3</v>
      </c>
      <c r="U83" s="14">
        <f>[7]Final!$W3</f>
        <v>0</v>
      </c>
      <c r="V83" s="56" t="str">
        <f>[7]Final!$X5</f>
        <v>Se está esperando reunión del Comité de Saneamiento de Bienes Muebles, de acuerdo con la solicitud mediante memorando 20181020003124 del 10 de diciembre de 2018.</v>
      </c>
      <c r="W83" s="14">
        <f>[7]Final!$Y5</f>
        <v>7.4999999999999997E-3</v>
      </c>
      <c r="X83" s="56" t="str">
        <f>[7]Final!$Z5</f>
        <v>Se está esperando reunión del Comité de Saneamiento de Bienes Muebles, de acuerdo con la solicitud mediante memorando 20181020003124 del 10 de diciembre de 2018.</v>
      </c>
    </row>
    <row r="84" spans="2:24" s="83" customFormat="1" ht="123" customHeight="1" x14ac:dyDescent="0.25">
      <c r="B84" s="14" t="e">
        <f t="shared" si="3"/>
        <v>#REF!</v>
      </c>
      <c r="C84" s="14" t="s">
        <v>181</v>
      </c>
      <c r="D84" s="45" t="s">
        <v>145</v>
      </c>
      <c r="E84" s="10" t="s">
        <v>182</v>
      </c>
      <c r="F84" s="46" t="s">
        <v>147</v>
      </c>
      <c r="G84" s="46" t="s">
        <v>148</v>
      </c>
      <c r="H84" s="100" t="s">
        <v>149</v>
      </c>
      <c r="I84" s="104" t="s">
        <v>175</v>
      </c>
      <c r="J84" s="3" t="s">
        <v>181</v>
      </c>
      <c r="K84" s="104" t="s">
        <v>183</v>
      </c>
      <c r="L84" s="14">
        <v>1</v>
      </c>
      <c r="M84" s="14">
        <v>0.25</v>
      </c>
      <c r="N84" s="10" t="s">
        <v>184</v>
      </c>
      <c r="O84" s="12"/>
      <c r="P84" s="8" t="s">
        <v>33</v>
      </c>
      <c r="Q84" s="7" t="s">
        <v>34</v>
      </c>
      <c r="R84" s="54" t="s">
        <v>188</v>
      </c>
      <c r="S84" s="14">
        <v>9.0909089999999998E-2</v>
      </c>
      <c r="T84" s="88">
        <f t="shared" si="4"/>
        <v>7.4999999999999997E-3</v>
      </c>
      <c r="U84" s="14">
        <f>[7]Final!$W3</f>
        <v>0</v>
      </c>
      <c r="V84" s="56" t="str">
        <f>[7]Final!$X6</f>
        <v>Se está reuniendo la información para actualizar la base legal.</v>
      </c>
      <c r="W84" s="14">
        <f>[7]Final!$Y6</f>
        <v>7.4999999999999997E-3</v>
      </c>
      <c r="X84" s="56" t="str">
        <f>[7]Final!$Z6</f>
        <v>Se está reuniendo la información para actualizar la base legal.</v>
      </c>
    </row>
    <row r="85" spans="2:24" s="83" customFormat="1" ht="123" customHeight="1" x14ac:dyDescent="0.25">
      <c r="B85" s="14" t="e">
        <f t="shared" si="3"/>
        <v>#REF!</v>
      </c>
      <c r="C85" s="14" t="s">
        <v>181</v>
      </c>
      <c r="D85" s="45" t="s">
        <v>145</v>
      </c>
      <c r="E85" s="10" t="s">
        <v>182</v>
      </c>
      <c r="F85" s="46" t="s">
        <v>147</v>
      </c>
      <c r="G85" s="46" t="s">
        <v>148</v>
      </c>
      <c r="H85" s="100" t="s">
        <v>149</v>
      </c>
      <c r="I85" s="104" t="s">
        <v>175</v>
      </c>
      <c r="J85" s="3" t="s">
        <v>181</v>
      </c>
      <c r="K85" s="104" t="s">
        <v>183</v>
      </c>
      <c r="L85" s="14">
        <v>1</v>
      </c>
      <c r="M85" s="14">
        <v>0.25</v>
      </c>
      <c r="N85" s="10" t="s">
        <v>184</v>
      </c>
      <c r="O85" s="12"/>
      <c r="P85" s="8" t="s">
        <v>33</v>
      </c>
      <c r="Q85" s="7" t="s">
        <v>34</v>
      </c>
      <c r="R85" s="54" t="s">
        <v>348</v>
      </c>
      <c r="S85" s="14">
        <v>9.0909089999999998E-2</v>
      </c>
      <c r="T85" s="88">
        <f t="shared" si="4"/>
        <v>7.4999999999999997E-3</v>
      </c>
      <c r="U85" s="14">
        <f>[7]Final!$W3</f>
        <v>0</v>
      </c>
      <c r="V85" s="56" t="str">
        <f>[7]Final!$X7</f>
        <v>Se han realizado las acciones de actualización en eKogui de la información que regsitra en los despachos judiciales.</v>
      </c>
      <c r="W85" s="14">
        <f>[7]Final!$Y7</f>
        <v>7.4999999999999997E-3</v>
      </c>
      <c r="X85" s="56" t="str">
        <f>[7]Final!$Z7</f>
        <v>Se obtuvo certificado de las acciones en Ekogui, oficio 20191030003451 de Control Interno. Se sigue alimentando eKogui.</v>
      </c>
    </row>
    <row r="86" spans="2:24" s="83" customFormat="1" ht="123" customHeight="1" x14ac:dyDescent="0.25">
      <c r="B86" s="14" t="e">
        <f t="shared" si="3"/>
        <v>#REF!</v>
      </c>
      <c r="C86" s="14" t="s">
        <v>181</v>
      </c>
      <c r="D86" s="45" t="s">
        <v>145</v>
      </c>
      <c r="E86" s="10" t="s">
        <v>182</v>
      </c>
      <c r="F86" s="46" t="s">
        <v>147</v>
      </c>
      <c r="G86" s="46" t="s">
        <v>148</v>
      </c>
      <c r="H86" s="100" t="s">
        <v>149</v>
      </c>
      <c r="I86" s="104" t="s">
        <v>175</v>
      </c>
      <c r="J86" s="3" t="s">
        <v>181</v>
      </c>
      <c r="K86" s="104" t="s">
        <v>183</v>
      </c>
      <c r="L86" s="14">
        <v>1</v>
      </c>
      <c r="M86" s="14">
        <v>0.25</v>
      </c>
      <c r="N86" s="10" t="s">
        <v>184</v>
      </c>
      <c r="O86" s="12"/>
      <c r="P86" s="8" t="s">
        <v>33</v>
      </c>
      <c r="Q86" s="7" t="s">
        <v>34</v>
      </c>
      <c r="R86" s="54" t="s">
        <v>189</v>
      </c>
      <c r="S86" s="14">
        <v>9.0909089999999998E-2</v>
      </c>
      <c r="T86" s="88">
        <f t="shared" si="4"/>
        <v>0</v>
      </c>
      <c r="U86" s="14">
        <f>[7]Final!$W3</f>
        <v>0</v>
      </c>
      <c r="V86" s="56" t="str">
        <f>[7]Final!$X8</f>
        <v>Se identifican las resoluciones 20102000002513 del 26 de julio de 2010 y 20161020004463 del 20 de diciembre de 2016</v>
      </c>
      <c r="W86" s="14">
        <f>[7]Final!$Y8</f>
        <v>0</v>
      </c>
      <c r="X86" s="56" t="str">
        <f>[7]Final!$Z8</f>
        <v>Se confronta la regulación del Decreto 1069 de 2015 con las resoluciones internas para verificar los cambios a realizar.</v>
      </c>
    </row>
    <row r="87" spans="2:24" s="83" customFormat="1" ht="123" customHeight="1" x14ac:dyDescent="0.25">
      <c r="B87" s="14" t="e">
        <f t="shared" si="3"/>
        <v>#REF!</v>
      </c>
      <c r="C87" s="14" t="s">
        <v>181</v>
      </c>
      <c r="D87" s="45" t="s">
        <v>145</v>
      </c>
      <c r="E87" s="10" t="s">
        <v>182</v>
      </c>
      <c r="F87" s="46" t="s">
        <v>147</v>
      </c>
      <c r="G87" s="46" t="s">
        <v>148</v>
      </c>
      <c r="H87" s="100" t="s">
        <v>149</v>
      </c>
      <c r="I87" s="104" t="s">
        <v>175</v>
      </c>
      <c r="J87" s="3" t="s">
        <v>181</v>
      </c>
      <c r="K87" s="104" t="s">
        <v>183</v>
      </c>
      <c r="L87" s="14">
        <v>1</v>
      </c>
      <c r="M87" s="14">
        <v>0.25</v>
      </c>
      <c r="N87" s="10" t="s">
        <v>184</v>
      </c>
      <c r="O87" s="12"/>
      <c r="P87" s="8" t="s">
        <v>33</v>
      </c>
      <c r="Q87" s="7" t="s">
        <v>34</v>
      </c>
      <c r="R87" s="54" t="s">
        <v>190</v>
      </c>
      <c r="S87" s="14">
        <v>9.0909089999999998E-2</v>
      </c>
      <c r="T87" s="88">
        <f t="shared" si="4"/>
        <v>0</v>
      </c>
      <c r="U87" s="14">
        <f>[7]Final!$W3</f>
        <v>0</v>
      </c>
      <c r="V87" s="56" t="str">
        <f>[7]Final!$X9</f>
        <v>Se busca terminar la aprobación de la política anterior por la ANDJE.</v>
      </c>
      <c r="W87" s="14">
        <f>[7]Final!$Y9</f>
        <v>0</v>
      </c>
      <c r="X87" s="56" t="str">
        <f>[7]Final!$Z9</f>
        <v>Se participa en capacitación con la ANDJE para la nueva política y se reporta los resultados de la política anterior.</v>
      </c>
    </row>
    <row r="88" spans="2:24" s="83" customFormat="1" ht="123" customHeight="1" x14ac:dyDescent="0.25">
      <c r="B88" s="14" t="e">
        <f t="shared" si="3"/>
        <v>#REF!</v>
      </c>
      <c r="C88" s="14" t="s">
        <v>181</v>
      </c>
      <c r="D88" s="45" t="s">
        <v>145</v>
      </c>
      <c r="E88" s="10" t="s">
        <v>182</v>
      </c>
      <c r="F88" s="46" t="s">
        <v>147</v>
      </c>
      <c r="G88" s="46" t="s">
        <v>148</v>
      </c>
      <c r="H88" s="100" t="s">
        <v>149</v>
      </c>
      <c r="I88" s="104" t="s">
        <v>175</v>
      </c>
      <c r="J88" s="3" t="s">
        <v>181</v>
      </c>
      <c r="K88" s="104" t="s">
        <v>183</v>
      </c>
      <c r="L88" s="14">
        <v>1</v>
      </c>
      <c r="M88" s="14">
        <v>0.25</v>
      </c>
      <c r="N88" s="10" t="s">
        <v>184</v>
      </c>
      <c r="O88" s="12"/>
      <c r="P88" s="8" t="s">
        <v>33</v>
      </c>
      <c r="Q88" s="7" t="s">
        <v>34</v>
      </c>
      <c r="R88" s="54" t="s">
        <v>191</v>
      </c>
      <c r="S88" s="14">
        <v>9.0909089999999998E-2</v>
      </c>
      <c r="T88" s="88">
        <f t="shared" si="4"/>
        <v>0</v>
      </c>
      <c r="U88" s="14">
        <f>[7]Final!$W3</f>
        <v>0</v>
      </c>
      <c r="V88" s="56" t="str">
        <f>[7]Final!$X10</f>
        <v>Esta actividad esta programada para el II semestre del 2019.</v>
      </c>
      <c r="W88" s="14">
        <f>[7]Final!$Y10</f>
        <v>0</v>
      </c>
      <c r="X88" s="56" t="str">
        <f>[7]Final!$Z10</f>
        <v>Esta actividad esta programada para el II semestre del 2019.</v>
      </c>
    </row>
    <row r="89" spans="2:24" s="83" customFormat="1" ht="123" customHeight="1" x14ac:dyDescent="0.25">
      <c r="B89" s="14" t="e">
        <f t="shared" si="3"/>
        <v>#REF!</v>
      </c>
      <c r="C89" s="14" t="s">
        <v>181</v>
      </c>
      <c r="D89" s="45" t="s">
        <v>145</v>
      </c>
      <c r="E89" s="10" t="s">
        <v>182</v>
      </c>
      <c r="F89" s="46" t="s">
        <v>147</v>
      </c>
      <c r="G89" s="46" t="s">
        <v>148</v>
      </c>
      <c r="H89" s="100" t="s">
        <v>149</v>
      </c>
      <c r="I89" s="104" t="s">
        <v>175</v>
      </c>
      <c r="J89" s="3" t="s">
        <v>181</v>
      </c>
      <c r="K89" s="104" t="s">
        <v>183</v>
      </c>
      <c r="L89" s="14">
        <v>1</v>
      </c>
      <c r="M89" s="14">
        <v>0.25</v>
      </c>
      <c r="N89" s="10" t="s">
        <v>184</v>
      </c>
      <c r="O89" s="12"/>
      <c r="P89" s="8" t="s">
        <v>33</v>
      </c>
      <c r="Q89" s="7" t="s">
        <v>34</v>
      </c>
      <c r="R89" s="54" t="s">
        <v>192</v>
      </c>
      <c r="S89" s="14">
        <v>9.0909089999999998E-2</v>
      </c>
      <c r="T89" s="88">
        <f t="shared" si="4"/>
        <v>7.4999999999999997E-3</v>
      </c>
      <c r="U89" s="14">
        <f>[7]Final!$W3</f>
        <v>0</v>
      </c>
      <c r="V89" s="56" t="str">
        <f>[7]Final!$X11</f>
        <v>En revisión los procedimientos actuales para los cambios pertinentes.</v>
      </c>
      <c r="W89" s="14">
        <f>[7]Final!$Y11</f>
        <v>7.4999999999999997E-3</v>
      </c>
      <c r="X89" s="56" t="str">
        <f>[7]Final!$Z11</f>
        <v>Se solicita capacitación por parte de Colombia Compra Eficiente en tema de Supervisión en el Secop II.</v>
      </c>
    </row>
    <row r="90" spans="2:24" s="83" customFormat="1" ht="123" customHeight="1" x14ac:dyDescent="0.25">
      <c r="B90" s="14" t="e">
        <f t="shared" si="3"/>
        <v>#REF!</v>
      </c>
      <c r="C90" s="14" t="s">
        <v>181</v>
      </c>
      <c r="D90" s="45" t="s">
        <v>145</v>
      </c>
      <c r="E90" s="10" t="s">
        <v>182</v>
      </c>
      <c r="F90" s="46" t="s">
        <v>147</v>
      </c>
      <c r="G90" s="46" t="s">
        <v>148</v>
      </c>
      <c r="H90" s="100" t="s">
        <v>149</v>
      </c>
      <c r="I90" s="104" t="s">
        <v>175</v>
      </c>
      <c r="J90" s="3" t="s">
        <v>181</v>
      </c>
      <c r="K90" s="104" t="s">
        <v>183</v>
      </c>
      <c r="L90" s="14">
        <v>1</v>
      </c>
      <c r="M90" s="14">
        <v>0.25</v>
      </c>
      <c r="N90" s="10" t="s">
        <v>184</v>
      </c>
      <c r="O90" s="12"/>
      <c r="P90" s="8" t="s">
        <v>33</v>
      </c>
      <c r="Q90" s="7" t="s">
        <v>34</v>
      </c>
      <c r="R90" s="54" t="s">
        <v>193</v>
      </c>
      <c r="S90" s="14">
        <v>9.0909089999999998E-2</v>
      </c>
      <c r="T90" s="88">
        <f t="shared" si="4"/>
        <v>0</v>
      </c>
      <c r="U90" s="14">
        <f>[7]Final!$W3</f>
        <v>0</v>
      </c>
      <c r="V90" s="56" t="str">
        <f>[7]Final!$X12</f>
        <v>Reportada</v>
      </c>
      <c r="W90" s="14">
        <f>[7]Final!$Y12</f>
        <v>0</v>
      </c>
      <c r="X90" s="56" t="str">
        <f>[7]Final!$Z12</f>
        <v>Reportada</v>
      </c>
    </row>
    <row r="91" spans="2:24" s="83" customFormat="1" ht="123" customHeight="1" x14ac:dyDescent="0.25">
      <c r="B91" s="14" t="e">
        <f t="shared" si="3"/>
        <v>#REF!</v>
      </c>
      <c r="C91" s="14" t="s">
        <v>181</v>
      </c>
      <c r="D91" s="45" t="s">
        <v>145</v>
      </c>
      <c r="E91" s="10" t="s">
        <v>182</v>
      </c>
      <c r="F91" s="46" t="s">
        <v>147</v>
      </c>
      <c r="G91" s="46" t="s">
        <v>148</v>
      </c>
      <c r="H91" s="100" t="s">
        <v>149</v>
      </c>
      <c r="I91" s="104" t="s">
        <v>175</v>
      </c>
      <c r="J91" s="3" t="s">
        <v>181</v>
      </c>
      <c r="K91" s="104" t="s">
        <v>183</v>
      </c>
      <c r="L91" s="14">
        <v>1</v>
      </c>
      <c r="M91" s="14">
        <v>0.25</v>
      </c>
      <c r="N91" s="10" t="s">
        <v>184</v>
      </c>
      <c r="O91" s="12"/>
      <c r="P91" s="8" t="s">
        <v>33</v>
      </c>
      <c r="Q91" s="7" t="s">
        <v>34</v>
      </c>
      <c r="R91" s="14" t="s">
        <v>194</v>
      </c>
      <c r="S91" s="14">
        <v>9.0909089999999998E-2</v>
      </c>
      <c r="T91" s="88">
        <f t="shared" si="4"/>
        <v>7.4999999999999997E-3</v>
      </c>
      <c r="U91" s="14">
        <f>[7]Final!$W3</f>
        <v>0</v>
      </c>
      <c r="V91" s="56" t="str">
        <f>[7]Final!$X13</f>
        <v>Se realizó el Reporte del mes de diciembre de 2018.</v>
      </c>
      <c r="W91" s="14">
        <f>[7]Final!$Y13</f>
        <v>7.4999999999999997E-3</v>
      </c>
      <c r="X91" s="56" t="str">
        <f>[7]Final!$Z13</f>
        <v>Se realizó el reporte del mes de enero de 2019.</v>
      </c>
    </row>
    <row r="92" spans="2:24" s="83" customFormat="1" ht="123" customHeight="1" x14ac:dyDescent="0.25">
      <c r="B92" s="14" t="e">
        <f t="shared" si="3"/>
        <v>#REF!</v>
      </c>
      <c r="C92" s="14" t="s">
        <v>195</v>
      </c>
      <c r="D92" s="45" t="s">
        <v>145</v>
      </c>
      <c r="E92" s="10" t="s">
        <v>161</v>
      </c>
      <c r="F92" s="46" t="s">
        <v>147</v>
      </c>
      <c r="G92" s="46" t="s">
        <v>148</v>
      </c>
      <c r="H92" s="100" t="s">
        <v>149</v>
      </c>
      <c r="I92" s="101" t="s">
        <v>196</v>
      </c>
      <c r="J92" s="4" t="s">
        <v>195</v>
      </c>
      <c r="K92" s="102" t="s">
        <v>197</v>
      </c>
      <c r="L92" s="14">
        <v>1</v>
      </c>
      <c r="M92" s="14">
        <v>0.5</v>
      </c>
      <c r="N92" s="10" t="s">
        <v>198</v>
      </c>
      <c r="O92" s="12">
        <v>94949553</v>
      </c>
      <c r="P92" s="7" t="s">
        <v>54</v>
      </c>
      <c r="Q92" s="7" t="s">
        <v>34</v>
      </c>
      <c r="R92" s="14" t="s">
        <v>199</v>
      </c>
      <c r="S92" s="14">
        <v>1</v>
      </c>
      <c r="T92" s="88">
        <f t="shared" si="4"/>
        <v>0</v>
      </c>
      <c r="U92" s="14">
        <f>[8]Final!W3</f>
        <v>0</v>
      </c>
      <c r="V92" s="56" t="str">
        <f>[8]Final!X3</f>
        <v xml:space="preserve">SE HACE SEGUIMIENTO TRIMESTRAL  </v>
      </c>
      <c r="W92" s="14">
        <f>[8]Final!Y3</f>
        <v>0</v>
      </c>
      <c r="X92" s="56" t="str">
        <f>[8]Final!Z3</f>
        <v xml:space="preserve">SE HACE SEGUIMIENTO TRIMESTRAL  </v>
      </c>
    </row>
    <row r="93" spans="2:24" s="1" customFormat="1" ht="123" customHeight="1" x14ac:dyDescent="0.25">
      <c r="B93" s="10" t="e">
        <f t="shared" si="3"/>
        <v>#REF!</v>
      </c>
      <c r="C93" s="10" t="s">
        <v>200</v>
      </c>
      <c r="D93" s="45" t="s">
        <v>145</v>
      </c>
      <c r="E93" s="10" t="s">
        <v>182</v>
      </c>
      <c r="F93" s="46" t="s">
        <v>147</v>
      </c>
      <c r="G93" s="46" t="s">
        <v>148</v>
      </c>
      <c r="H93" s="47" t="s">
        <v>149</v>
      </c>
      <c r="I93" s="49" t="s">
        <v>201</v>
      </c>
      <c r="J93" s="10" t="s">
        <v>202</v>
      </c>
      <c r="K93" s="50" t="s">
        <v>203</v>
      </c>
      <c r="L93" s="6">
        <v>0.5</v>
      </c>
      <c r="M93" s="208">
        <v>0.125</v>
      </c>
      <c r="N93" s="10" t="s">
        <v>204</v>
      </c>
      <c r="O93" s="150">
        <v>151262441</v>
      </c>
      <c r="P93" s="8" t="s">
        <v>33</v>
      </c>
      <c r="Q93" s="7" t="s">
        <v>33</v>
      </c>
      <c r="R93" s="2" t="s">
        <v>205</v>
      </c>
      <c r="S93" s="6">
        <v>0.3</v>
      </c>
      <c r="T93" s="88">
        <f t="shared" si="4"/>
        <v>0.3</v>
      </c>
      <c r="U93" s="14">
        <f>[9]Final!W3</f>
        <v>0.3</v>
      </c>
      <c r="V93" s="56" t="str">
        <f>[9]Final!X3</f>
        <v>Se generaron y se publicaron los planes de:
Tratamiento de Riesgos de Seguridad y Privacidad de la información, Plan estrategico de informática y tecnología 2019-2022 y Plan de  Mantenimiento de Tecnologías de la información 2019</v>
      </c>
      <c r="W93" s="14">
        <f>[9]Final!Y3</f>
        <v>0</v>
      </c>
      <c r="X93" s="56">
        <f>[9]Final!Z3</f>
        <v>0</v>
      </c>
    </row>
    <row r="94" spans="2:24" s="1" customFormat="1" ht="123" customHeight="1" x14ac:dyDescent="0.25">
      <c r="B94" s="10" t="e">
        <f t="shared" si="3"/>
        <v>#REF!</v>
      </c>
      <c r="C94" s="10" t="s">
        <v>200</v>
      </c>
      <c r="D94" s="45" t="s">
        <v>145</v>
      </c>
      <c r="E94" s="10" t="s">
        <v>182</v>
      </c>
      <c r="F94" s="46" t="s">
        <v>147</v>
      </c>
      <c r="G94" s="46" t="s">
        <v>148</v>
      </c>
      <c r="H94" s="47" t="s">
        <v>149</v>
      </c>
      <c r="I94" s="49" t="s">
        <v>201</v>
      </c>
      <c r="J94" s="10" t="s">
        <v>202</v>
      </c>
      <c r="K94" s="50" t="s">
        <v>203</v>
      </c>
      <c r="L94" s="6">
        <v>0.5</v>
      </c>
      <c r="M94" s="208">
        <v>0.125</v>
      </c>
      <c r="N94" s="10" t="s">
        <v>204</v>
      </c>
      <c r="O94" s="12"/>
      <c r="P94" s="7" t="s">
        <v>84</v>
      </c>
      <c r="Q94" s="7" t="s">
        <v>34</v>
      </c>
      <c r="R94" s="2" t="s">
        <v>206</v>
      </c>
      <c r="S94" s="6">
        <v>0.7</v>
      </c>
      <c r="T94" s="88">
        <f t="shared" si="4"/>
        <v>6.3636363636363602E-2</v>
      </c>
      <c r="U94" s="14">
        <f>[9]Final!W4</f>
        <v>0</v>
      </c>
      <c r="V94" s="56">
        <f>[9]Final!X4</f>
        <v>0</v>
      </c>
      <c r="W94" s="14">
        <f>[9]Final!Y4</f>
        <v>6.3636363636363602E-2</v>
      </c>
      <c r="X94" s="56" t="str">
        <f>[9]Final!Z4</f>
        <v>Se envio a proveedores la tabla tecnica , se recibieron las cotizaciones para soporte de firewall, sistema telefónico IP, Mantenimiento de equipos y redes,mantenimiento y actualizaciones de MV  y servercenter</v>
      </c>
    </row>
    <row r="95" spans="2:24" s="1" customFormat="1" ht="123" customHeight="1" x14ac:dyDescent="0.25">
      <c r="B95" s="10" t="e">
        <f t="shared" si="3"/>
        <v>#REF!</v>
      </c>
      <c r="C95" s="10" t="s">
        <v>200</v>
      </c>
      <c r="D95" s="45" t="s">
        <v>145</v>
      </c>
      <c r="E95" s="10" t="s">
        <v>182</v>
      </c>
      <c r="F95" s="46" t="s">
        <v>147</v>
      </c>
      <c r="G95" s="46" t="s">
        <v>148</v>
      </c>
      <c r="H95" s="47" t="s">
        <v>149</v>
      </c>
      <c r="I95" s="49" t="s">
        <v>201</v>
      </c>
      <c r="J95" s="10" t="s">
        <v>202</v>
      </c>
      <c r="K95" s="51" t="s">
        <v>207</v>
      </c>
      <c r="L95" s="6">
        <v>0.5</v>
      </c>
      <c r="M95" s="208">
        <v>0.125</v>
      </c>
      <c r="N95" s="10" t="s">
        <v>208</v>
      </c>
      <c r="O95" s="150">
        <v>168836387</v>
      </c>
      <c r="P95" s="8" t="s">
        <v>33</v>
      </c>
      <c r="Q95" s="7" t="s">
        <v>33</v>
      </c>
      <c r="R95" s="2" t="s">
        <v>205</v>
      </c>
      <c r="S95" s="6">
        <v>0.3</v>
      </c>
      <c r="T95" s="88">
        <f t="shared" si="4"/>
        <v>0.3</v>
      </c>
      <c r="U95" s="14">
        <f>[9]Final!W5</f>
        <v>0</v>
      </c>
      <c r="V95" s="56">
        <f>[9]Final!X5</f>
        <v>0</v>
      </c>
      <c r="W95" s="14">
        <f>[9]Final!Y5</f>
        <v>0.3</v>
      </c>
      <c r="X95" s="56" t="str">
        <f>[9]Final!Z5</f>
        <v>Para el dominio de servicios tecnológicos se elaboro el plan de mantenimiento</v>
      </c>
    </row>
    <row r="96" spans="2:24" s="1" customFormat="1" ht="123" customHeight="1" x14ac:dyDescent="0.25">
      <c r="B96" s="10" t="e">
        <f t="shared" si="3"/>
        <v>#REF!</v>
      </c>
      <c r="C96" s="10" t="s">
        <v>200</v>
      </c>
      <c r="D96" s="45" t="s">
        <v>145</v>
      </c>
      <c r="E96" s="10" t="s">
        <v>182</v>
      </c>
      <c r="F96" s="46" t="s">
        <v>147</v>
      </c>
      <c r="G96" s="46" t="s">
        <v>148</v>
      </c>
      <c r="H96" s="47" t="s">
        <v>149</v>
      </c>
      <c r="I96" s="49" t="s">
        <v>201</v>
      </c>
      <c r="J96" s="10" t="s">
        <v>202</v>
      </c>
      <c r="K96" s="51" t="s">
        <v>207</v>
      </c>
      <c r="L96" s="6">
        <v>0.5</v>
      </c>
      <c r="M96" s="208">
        <v>0.125</v>
      </c>
      <c r="N96" s="10" t="s">
        <v>208</v>
      </c>
      <c r="O96" s="12"/>
      <c r="P96" s="7" t="s">
        <v>84</v>
      </c>
      <c r="Q96" s="7" t="s">
        <v>34</v>
      </c>
      <c r="R96" s="2" t="s">
        <v>206</v>
      </c>
      <c r="S96" s="6">
        <v>0.7</v>
      </c>
      <c r="T96" s="88">
        <f t="shared" si="4"/>
        <v>0.06</v>
      </c>
      <c r="U96" s="14">
        <f>[9]Final!W6</f>
        <v>0</v>
      </c>
      <c r="V96" s="56">
        <f>[9]Final!X6</f>
        <v>0</v>
      </c>
      <c r="W96" s="14">
        <f>[9]Final!Y6</f>
        <v>0.06</v>
      </c>
      <c r="X96" s="56" t="str">
        <f>[9]Final!Z6</f>
        <v xml:space="preserve">Se envio a proveedores la tabla tecnica , se recibieron las cotizaciones para soporte de firewall, sistema telefónico IP, Mantenimiento de equipos y redes,mantenimiento y actualizaciones de MV  y servercenter
</v>
      </c>
    </row>
    <row r="97" spans="2:24" s="83" customFormat="1" ht="123" customHeight="1" x14ac:dyDescent="0.25">
      <c r="B97" s="14" t="e">
        <f t="shared" si="3"/>
        <v>#REF!</v>
      </c>
      <c r="C97" s="14" t="s">
        <v>209</v>
      </c>
      <c r="D97" s="143" t="s">
        <v>145</v>
      </c>
      <c r="E97" s="14" t="s">
        <v>210</v>
      </c>
      <c r="F97" s="54" t="s">
        <v>25</v>
      </c>
      <c r="G97" s="54"/>
      <c r="H97" s="54"/>
      <c r="I97" s="54"/>
      <c r="J97" s="104" t="s">
        <v>211</v>
      </c>
      <c r="K97" s="14" t="s">
        <v>212</v>
      </c>
      <c r="L97" s="14">
        <v>1</v>
      </c>
      <c r="M97" s="14">
        <v>0.25</v>
      </c>
      <c r="N97" s="14" t="s">
        <v>212</v>
      </c>
      <c r="O97" s="14" t="s">
        <v>25</v>
      </c>
      <c r="P97" s="14" t="s">
        <v>33</v>
      </c>
      <c r="Q97" s="14" t="s">
        <v>34</v>
      </c>
      <c r="R97" s="14" t="s">
        <v>213</v>
      </c>
      <c r="S97" s="14">
        <v>7.1428000000000005E-2</v>
      </c>
      <c r="T97" s="88">
        <f t="shared" si="4"/>
        <v>0.02</v>
      </c>
      <c r="U97" s="14">
        <f>[10]Final!W$3</f>
        <v>1.4999999999999999E-2</v>
      </c>
      <c r="V97" s="56" t="str">
        <f>[10]Final!X$3</f>
        <v>Se formuló el plan estratégico y se publicó en la página web el 31 de enero de 2019. Se realizará seguimiento al plan de acción anual mensualmente</v>
      </c>
      <c r="W97" s="14">
        <f>[10]Final!Y$3</f>
        <v>5.0000000000000001E-3</v>
      </c>
      <c r="X97" s="56" t="str">
        <f>[10]Final!Z$3</f>
        <v>Se realiza seguimiento al plan de acción anual mensualmente</v>
      </c>
    </row>
    <row r="98" spans="2:24" s="83" customFormat="1" ht="123" customHeight="1" x14ac:dyDescent="0.25">
      <c r="B98" s="14" t="e">
        <f t="shared" si="3"/>
        <v>#REF!</v>
      </c>
      <c r="C98" s="14" t="s">
        <v>209</v>
      </c>
      <c r="D98" s="143" t="s">
        <v>145</v>
      </c>
      <c r="E98" s="14" t="s">
        <v>210</v>
      </c>
      <c r="F98" s="54" t="s">
        <v>25</v>
      </c>
      <c r="G98" s="54"/>
      <c r="H98" s="54"/>
      <c r="I98" s="54"/>
      <c r="J98" s="104" t="s">
        <v>211</v>
      </c>
      <c r="K98" s="14" t="s">
        <v>212</v>
      </c>
      <c r="L98" s="14">
        <v>1</v>
      </c>
      <c r="M98" s="14">
        <v>0.25</v>
      </c>
      <c r="N98" s="14" t="s">
        <v>212</v>
      </c>
      <c r="O98" s="14" t="s">
        <v>25</v>
      </c>
      <c r="P98" s="14" t="s">
        <v>33</v>
      </c>
      <c r="Q98" s="14" t="s">
        <v>34</v>
      </c>
      <c r="R98" s="14" t="s">
        <v>214</v>
      </c>
      <c r="S98" s="14">
        <v>7.1428000000000005E-2</v>
      </c>
      <c r="T98" s="88">
        <f t="shared" si="4"/>
        <v>0.02</v>
      </c>
      <c r="U98" s="14">
        <f>[10]Final!W$4</f>
        <v>1.4999999999999999E-2</v>
      </c>
      <c r="V98" s="56" t="str">
        <f>[10]Final!X$4</f>
        <v>Se formuló el Plan de acción anual y se publicó en la web el 31 de enero de 2019. Se realizrá seguimiento mensual </v>
      </c>
      <c r="W98" s="14">
        <f>[10]Final!Y$4</f>
        <v>5.0000000000000001E-3</v>
      </c>
      <c r="X98" s="56" t="str">
        <f>[10]Final!Z$4</f>
        <v>Se realiza seguimiento al plan de acción anual mensualmente</v>
      </c>
    </row>
    <row r="99" spans="2:24" s="83" customFormat="1" ht="123" customHeight="1" x14ac:dyDescent="0.25">
      <c r="B99" s="14" t="e">
        <f t="shared" si="3"/>
        <v>#REF!</v>
      </c>
      <c r="C99" s="14" t="s">
        <v>209</v>
      </c>
      <c r="D99" s="143" t="s">
        <v>145</v>
      </c>
      <c r="E99" s="14" t="s">
        <v>215</v>
      </c>
      <c r="F99" s="54" t="s">
        <v>25</v>
      </c>
      <c r="G99" s="54"/>
      <c r="H99" s="54"/>
      <c r="I99" s="54"/>
      <c r="J99" s="104" t="s">
        <v>211</v>
      </c>
      <c r="K99" s="14" t="s">
        <v>212</v>
      </c>
      <c r="L99" s="14">
        <v>1</v>
      </c>
      <c r="M99" s="14">
        <v>0.25</v>
      </c>
      <c r="N99" s="14" t="s">
        <v>212</v>
      </c>
      <c r="O99" s="14" t="s">
        <v>25</v>
      </c>
      <c r="P99" s="14" t="s">
        <v>33</v>
      </c>
      <c r="Q99" s="14" t="s">
        <v>34</v>
      </c>
      <c r="R99" s="14" t="s">
        <v>216</v>
      </c>
      <c r="S99" s="14">
        <v>7.1428000000000005E-2</v>
      </c>
      <c r="T99" s="88">
        <f t="shared" si="4"/>
        <v>0.02</v>
      </c>
      <c r="U99" s="14">
        <f>[10]Final!W$3</f>
        <v>1.4999999999999999E-2</v>
      </c>
      <c r="V99" s="56" t="str">
        <f>[10]Final!X$5</f>
        <v xml:space="preserve">Se formuló el Plan de adquisiciones y se publicó en la web el 31 de enero de 2019. Se adopta mediante circular #1. Se realizará seguimiento trimestral de su ejecución </v>
      </c>
      <c r="W99" s="14">
        <f>[10]Final!Y$5</f>
        <v>5.0000000000000001E-3</v>
      </c>
      <c r="X99" s="56" t="str">
        <f>[10]Final!Z$5</f>
        <v>Se realiza seguimiento al plan de adquisiciones y se actualizo con la circular #2</v>
      </c>
    </row>
    <row r="100" spans="2:24" s="83" customFormat="1" ht="123" customHeight="1" x14ac:dyDescent="0.25">
      <c r="B100" s="14" t="e">
        <f t="shared" si="3"/>
        <v>#REF!</v>
      </c>
      <c r="C100" s="14" t="s">
        <v>209</v>
      </c>
      <c r="D100" s="143" t="s">
        <v>145</v>
      </c>
      <c r="E100" s="14" t="s">
        <v>217</v>
      </c>
      <c r="F100" s="54" t="s">
        <v>25</v>
      </c>
      <c r="G100" s="54"/>
      <c r="H100" s="54"/>
      <c r="I100" s="54"/>
      <c r="J100" s="104" t="s">
        <v>211</v>
      </c>
      <c r="K100" s="14" t="s">
        <v>212</v>
      </c>
      <c r="L100" s="14">
        <v>1</v>
      </c>
      <c r="M100" s="14">
        <v>0.25</v>
      </c>
      <c r="N100" s="14" t="s">
        <v>212</v>
      </c>
      <c r="O100" s="14" t="s">
        <v>25</v>
      </c>
      <c r="P100" s="14" t="s">
        <v>33</v>
      </c>
      <c r="Q100" s="14" t="s">
        <v>34</v>
      </c>
      <c r="R100" s="14" t="s">
        <v>218</v>
      </c>
      <c r="S100" s="14">
        <v>7.1428000000000005E-2</v>
      </c>
      <c r="T100" s="88">
        <f t="shared" si="4"/>
        <v>2.5000000000000001E-2</v>
      </c>
      <c r="U100" s="14">
        <f>[10]Final!W$4</f>
        <v>1.4999999999999999E-2</v>
      </c>
      <c r="V100" s="56" t="str">
        <f>[10]Final!X$6</f>
        <v xml:space="preserve">Esta en proceso la consolidación del mapa de riesgos de gestión. </v>
      </c>
      <c r="W100" s="14">
        <f>[10]Final!Y$6</f>
        <v>0.01</v>
      </c>
      <c r="X100" s="56" t="str">
        <f>[10]Final!Z$6</f>
        <v xml:space="preserve">Esta en proceso la consolidación del mapa de riesgos de gestión. </v>
      </c>
    </row>
    <row r="101" spans="2:24" s="83" customFormat="1" ht="123" customHeight="1" x14ac:dyDescent="0.25">
      <c r="B101" s="14" t="e">
        <f t="shared" si="3"/>
        <v>#REF!</v>
      </c>
      <c r="C101" s="14" t="s">
        <v>209</v>
      </c>
      <c r="D101" s="143" t="s">
        <v>145</v>
      </c>
      <c r="E101" s="14" t="s">
        <v>217</v>
      </c>
      <c r="F101" s="54" t="s">
        <v>25</v>
      </c>
      <c r="G101" s="54"/>
      <c r="H101" s="54"/>
      <c r="I101" s="54"/>
      <c r="J101" s="104" t="s">
        <v>211</v>
      </c>
      <c r="K101" s="14" t="s">
        <v>212</v>
      </c>
      <c r="L101" s="14">
        <v>1</v>
      </c>
      <c r="M101" s="14">
        <v>0.25</v>
      </c>
      <c r="N101" s="14" t="s">
        <v>212</v>
      </c>
      <c r="O101" s="14" t="s">
        <v>25</v>
      </c>
      <c r="P101" s="14" t="s">
        <v>33</v>
      </c>
      <c r="Q101" s="14" t="s">
        <v>34</v>
      </c>
      <c r="R101" s="14" t="s">
        <v>219</v>
      </c>
      <c r="S101" s="14">
        <v>7.1428000000000005E-2</v>
      </c>
      <c r="T101" s="88">
        <f t="shared" si="4"/>
        <v>1.4999999999999999E-2</v>
      </c>
      <c r="U101" s="14">
        <f>[10]Final!W$5</f>
        <v>1.4999999999999999E-2</v>
      </c>
      <c r="V101" s="56" t="str">
        <f>[10]Final!X$7</f>
        <v>Se formuló el plan anticorrupción con los siete componentes. Se realizará seguimiento cada cuatro meses</v>
      </c>
      <c r="W101" s="14">
        <f>[10]Final!Y$7</f>
        <v>0</v>
      </c>
      <c r="X101" s="56" t="str">
        <f>[10]Final!Z$7</f>
        <v xml:space="preserve"> Se realizará seguimiento cada cuatro meses</v>
      </c>
    </row>
    <row r="102" spans="2:24" s="83" customFormat="1" ht="123" customHeight="1" x14ac:dyDescent="0.25">
      <c r="B102" s="14" t="e">
        <f t="shared" si="3"/>
        <v>#REF!</v>
      </c>
      <c r="C102" s="14" t="s">
        <v>209</v>
      </c>
      <c r="D102" s="143" t="s">
        <v>145</v>
      </c>
      <c r="E102" s="14" t="s">
        <v>210</v>
      </c>
      <c r="F102" s="54" t="s">
        <v>25</v>
      </c>
      <c r="G102" s="54"/>
      <c r="H102" s="54"/>
      <c r="I102" s="54"/>
      <c r="J102" s="104" t="s">
        <v>211</v>
      </c>
      <c r="K102" s="14" t="s">
        <v>212</v>
      </c>
      <c r="L102" s="14">
        <v>1</v>
      </c>
      <c r="M102" s="14">
        <v>0.25</v>
      </c>
      <c r="N102" s="14" t="s">
        <v>212</v>
      </c>
      <c r="O102" s="14" t="s">
        <v>25</v>
      </c>
      <c r="P102" s="14" t="s">
        <v>33</v>
      </c>
      <c r="Q102" s="14" t="s">
        <v>34</v>
      </c>
      <c r="R102" s="14" t="s">
        <v>220</v>
      </c>
      <c r="S102" s="14">
        <v>7.1428000000000005E-2</v>
      </c>
      <c r="T102" s="88">
        <f t="shared" si="4"/>
        <v>0.01</v>
      </c>
      <c r="U102" s="14">
        <f>[10]Final!W$6</f>
        <v>0.01</v>
      </c>
      <c r="V102" s="56" t="str">
        <f>[10]Final!X$8</f>
        <v>No se ha iniaciado el proceso</v>
      </c>
      <c r="W102" s="14">
        <f>[10]Final!Y$8</f>
        <v>0</v>
      </c>
      <c r="X102" s="56" t="str">
        <f>[10]Final!Z$8</f>
        <v>No se ha iniaciado el proceso</v>
      </c>
    </row>
    <row r="103" spans="2:24" s="83" customFormat="1" ht="123" customHeight="1" x14ac:dyDescent="0.25">
      <c r="B103" s="14" t="e">
        <f>#REF!+1</f>
        <v>#REF!</v>
      </c>
      <c r="C103" s="14" t="s">
        <v>209</v>
      </c>
      <c r="D103" s="143" t="s">
        <v>145</v>
      </c>
      <c r="E103" s="14" t="s">
        <v>215</v>
      </c>
      <c r="F103" s="54" t="s">
        <v>25</v>
      </c>
      <c r="G103" s="54"/>
      <c r="H103" s="54"/>
      <c r="I103" s="54"/>
      <c r="J103" s="104" t="s">
        <v>211</v>
      </c>
      <c r="K103" s="14" t="s">
        <v>212</v>
      </c>
      <c r="L103" s="14">
        <v>1</v>
      </c>
      <c r="M103" s="14">
        <v>0.25</v>
      </c>
      <c r="N103" s="14" t="s">
        <v>212</v>
      </c>
      <c r="O103" s="14" t="s">
        <v>25</v>
      </c>
      <c r="P103" s="14" t="s">
        <v>33</v>
      </c>
      <c r="Q103" s="14" t="s">
        <v>34</v>
      </c>
      <c r="R103" s="54" t="s">
        <v>221</v>
      </c>
      <c r="S103" s="14">
        <v>7.1428000000000005E-2</v>
      </c>
      <c r="T103" s="88">
        <f t="shared" si="4"/>
        <v>2.5000000000000001E-2</v>
      </c>
      <c r="U103" s="14">
        <f>[10]Final!W$7</f>
        <v>2.5000000000000001E-2</v>
      </c>
      <c r="V103" s="56" t="str">
        <f>[10]Final!X$9</f>
        <v>El primer seguimiento se realiza en el mes de abril</v>
      </c>
      <c r="W103" s="14">
        <f>[10]Final!Y$9</f>
        <v>0</v>
      </c>
      <c r="X103" s="56" t="str">
        <f>[10]Final!Z$9</f>
        <v>El primer seguimiento se realiza en el mes de abril</v>
      </c>
    </row>
    <row r="104" spans="2:24" s="83" customFormat="1" ht="123" customHeight="1" x14ac:dyDescent="0.25">
      <c r="B104" s="14" t="e">
        <f t="shared" si="3"/>
        <v>#REF!</v>
      </c>
      <c r="C104" s="14" t="s">
        <v>209</v>
      </c>
      <c r="D104" s="143" t="s">
        <v>145</v>
      </c>
      <c r="E104" s="14" t="s">
        <v>210</v>
      </c>
      <c r="F104" s="54" t="s">
        <v>25</v>
      </c>
      <c r="G104" s="54"/>
      <c r="H104" s="54"/>
      <c r="I104" s="54"/>
      <c r="J104" s="104" t="s">
        <v>211</v>
      </c>
      <c r="K104" s="14" t="s">
        <v>212</v>
      </c>
      <c r="L104" s="14">
        <v>1</v>
      </c>
      <c r="M104" s="14">
        <v>0.25</v>
      </c>
      <c r="N104" s="14" t="s">
        <v>212</v>
      </c>
      <c r="O104" s="14" t="s">
        <v>25</v>
      </c>
      <c r="P104" s="14" t="s">
        <v>33</v>
      </c>
      <c r="Q104" s="14" t="s">
        <v>34</v>
      </c>
      <c r="R104" s="14" t="s">
        <v>222</v>
      </c>
      <c r="S104" s="14">
        <v>7.1428000000000005E-2</v>
      </c>
      <c r="T104" s="88">
        <f t="shared" si="4"/>
        <v>5.0000000000000001E-3</v>
      </c>
      <c r="U104" s="14">
        <f>[10]Final!W$8</f>
        <v>0</v>
      </c>
      <c r="V104" s="56" t="str">
        <f>[10]Final!X$10</f>
        <v>Se actualizaron documentos del proceso de gestión contractual; administración documental; Evaluación y Mejoramiento Institucional</v>
      </c>
      <c r="W104" s="14">
        <f>[10]Final!Y$10</f>
        <v>5.0000000000000001E-3</v>
      </c>
      <c r="X104" s="56" t="str">
        <f>[10]Final!Z$10</f>
        <v>Se actualizaron documentos del proceso  de Gestión Humana; Gestión Contractual; Comunicaciones</v>
      </c>
    </row>
    <row r="105" spans="2:24" s="83" customFormat="1" ht="123" customHeight="1" x14ac:dyDescent="0.25">
      <c r="B105" s="14" t="e">
        <f t="shared" si="3"/>
        <v>#REF!</v>
      </c>
      <c r="C105" s="14" t="s">
        <v>209</v>
      </c>
      <c r="D105" s="143" t="s">
        <v>145</v>
      </c>
      <c r="E105" s="14" t="s">
        <v>210</v>
      </c>
      <c r="F105" s="54" t="s">
        <v>25</v>
      </c>
      <c r="G105" s="54"/>
      <c r="H105" s="54"/>
      <c r="I105" s="54"/>
      <c r="J105" s="104" t="s">
        <v>211</v>
      </c>
      <c r="K105" s="14" t="s">
        <v>212</v>
      </c>
      <c r="L105" s="14">
        <v>1</v>
      </c>
      <c r="M105" s="14">
        <v>0.25</v>
      </c>
      <c r="N105" s="14" t="s">
        <v>212</v>
      </c>
      <c r="O105" s="14" t="s">
        <v>25</v>
      </c>
      <c r="P105" s="14" t="s">
        <v>33</v>
      </c>
      <c r="Q105" s="14" t="s">
        <v>34</v>
      </c>
      <c r="R105" s="14" t="s">
        <v>223</v>
      </c>
      <c r="S105" s="14">
        <v>7.1428000000000005E-2</v>
      </c>
      <c r="T105" s="88">
        <f t="shared" si="4"/>
        <v>0</v>
      </c>
      <c r="U105" s="14">
        <f>[10]Final!W$9</f>
        <v>0</v>
      </c>
      <c r="V105" s="56" t="str">
        <f>[10]Final!X$11</f>
        <v>No se ha iniciado el desarrollo del monitoreo de implementación del MIPG (consolidación de los autodiagnósticos)</v>
      </c>
      <c r="W105" s="14">
        <f>[10]Final!Y$11</f>
        <v>0</v>
      </c>
      <c r="X105" s="56" t="str">
        <f>[10]Final!Z$11</f>
        <v>No se ha iniciado el desarrollo del monitoreo de implementación del MIPG (consolidación de los autodiagnósticos)</v>
      </c>
    </row>
    <row r="106" spans="2:24" s="83" customFormat="1" ht="123" customHeight="1" x14ac:dyDescent="0.25">
      <c r="B106" s="14" t="e">
        <f t="shared" si="3"/>
        <v>#REF!</v>
      </c>
      <c r="C106" s="14" t="s">
        <v>209</v>
      </c>
      <c r="D106" s="143" t="s">
        <v>145</v>
      </c>
      <c r="E106" s="14" t="s">
        <v>215</v>
      </c>
      <c r="F106" s="54" t="s">
        <v>25</v>
      </c>
      <c r="G106" s="54"/>
      <c r="H106" s="54"/>
      <c r="I106" s="54"/>
      <c r="J106" s="104" t="s">
        <v>211</v>
      </c>
      <c r="K106" s="14" t="s">
        <v>212</v>
      </c>
      <c r="L106" s="14">
        <v>1</v>
      </c>
      <c r="M106" s="14">
        <v>0.25</v>
      </c>
      <c r="N106" s="14" t="s">
        <v>212</v>
      </c>
      <c r="O106" s="14" t="s">
        <v>25</v>
      </c>
      <c r="P106" s="14" t="s">
        <v>33</v>
      </c>
      <c r="Q106" s="14" t="s">
        <v>34</v>
      </c>
      <c r="R106" s="14" t="s">
        <v>224</v>
      </c>
      <c r="S106" s="14">
        <v>7.1428000000000005E-2</v>
      </c>
      <c r="T106" s="88">
        <f t="shared" si="4"/>
        <v>7.0000000000000001E-3</v>
      </c>
      <c r="U106" s="14">
        <f>[10]Final!W$10</f>
        <v>5.0000000000000001E-3</v>
      </c>
      <c r="V106" s="56" t="str">
        <f>[10]Final!X$12</f>
        <v>Esta en proceso la actualización de los proyectos de inversión</v>
      </c>
      <c r="W106" s="14">
        <f>[10]Final!Y$12</f>
        <v>2E-3</v>
      </c>
      <c r="X106" s="56" t="str">
        <f>[10]Final!Z$12</f>
        <v>Esta en proceso la actualización de los proyectos de inversión, se enviaron por SUIFP al Ministerio de Educación</v>
      </c>
    </row>
    <row r="107" spans="2:24" s="83" customFormat="1" ht="123" customHeight="1" x14ac:dyDescent="0.25">
      <c r="B107" s="14" t="e">
        <f t="shared" si="3"/>
        <v>#REF!</v>
      </c>
      <c r="C107" s="14" t="s">
        <v>209</v>
      </c>
      <c r="D107" s="143" t="s">
        <v>145</v>
      </c>
      <c r="E107" s="14" t="s">
        <v>210</v>
      </c>
      <c r="F107" s="54" t="s">
        <v>25</v>
      </c>
      <c r="G107" s="54"/>
      <c r="H107" s="54"/>
      <c r="I107" s="54"/>
      <c r="J107" s="104" t="s">
        <v>211</v>
      </c>
      <c r="K107" s="14" t="s">
        <v>212</v>
      </c>
      <c r="L107" s="14">
        <v>1</v>
      </c>
      <c r="M107" s="14">
        <v>0.25</v>
      </c>
      <c r="N107" s="14" t="s">
        <v>212</v>
      </c>
      <c r="O107" s="14" t="s">
        <v>25</v>
      </c>
      <c r="P107" s="14" t="s">
        <v>33</v>
      </c>
      <c r="Q107" s="14" t="s">
        <v>34</v>
      </c>
      <c r="R107" s="14" t="s">
        <v>225</v>
      </c>
      <c r="S107" s="14">
        <v>7.1428000000000005E-2</v>
      </c>
      <c r="T107" s="88">
        <f t="shared" si="4"/>
        <v>5.0000000000000001E-3</v>
      </c>
      <c r="U107" s="14">
        <f>[10]Final!W$11</f>
        <v>0</v>
      </c>
      <c r="V107" s="56" t="str">
        <f>[10]Final!X$13</f>
        <v>Se realizó el reporte y envío del informe de ejecución cualitativa presupuestal del mes</v>
      </c>
      <c r="W107" s="14">
        <f>[10]Final!Y$13</f>
        <v>5.0000000000000001E-3</v>
      </c>
      <c r="X107" s="56" t="str">
        <f>[10]Final!Z$13</f>
        <v>Se realizó el reporte y envío del informe de ejecución cualitativa presupuestal del mes</v>
      </c>
    </row>
    <row r="108" spans="2:24" s="83" customFormat="1" ht="123" customHeight="1" x14ac:dyDescent="0.25">
      <c r="B108" s="14" t="e">
        <f t="shared" si="3"/>
        <v>#REF!</v>
      </c>
      <c r="C108" s="14" t="s">
        <v>209</v>
      </c>
      <c r="D108" s="143" t="s">
        <v>145</v>
      </c>
      <c r="E108" s="14" t="s">
        <v>210</v>
      </c>
      <c r="F108" s="54" t="s">
        <v>25</v>
      </c>
      <c r="G108" s="54"/>
      <c r="H108" s="54"/>
      <c r="I108" s="54"/>
      <c r="J108" s="104" t="s">
        <v>211</v>
      </c>
      <c r="K108" s="14" t="s">
        <v>212</v>
      </c>
      <c r="L108" s="14">
        <v>1</v>
      </c>
      <c r="M108" s="14">
        <v>0.25</v>
      </c>
      <c r="N108" s="14" t="s">
        <v>212</v>
      </c>
      <c r="O108" s="14" t="s">
        <v>25</v>
      </c>
      <c r="P108" s="14" t="s">
        <v>34</v>
      </c>
      <c r="Q108" s="14" t="s">
        <v>34</v>
      </c>
      <c r="R108" s="14" t="s">
        <v>226</v>
      </c>
      <c r="S108" s="14">
        <v>7.1428000000000005E-2</v>
      </c>
      <c r="T108" s="88">
        <f t="shared" si="4"/>
        <v>0</v>
      </c>
      <c r="U108" s="14">
        <f>[10]Final!W$12</f>
        <v>0</v>
      </c>
      <c r="V108" s="56" t="str">
        <f>[10]Final!X$14</f>
        <v>No se ha iniciado</v>
      </c>
      <c r="W108" s="14">
        <f>[10]Final!Y$14</f>
        <v>0</v>
      </c>
      <c r="X108" s="56" t="str">
        <f>[10]Final!Z$14</f>
        <v>No se ha iniciado</v>
      </c>
    </row>
    <row r="109" spans="2:24" s="83" customFormat="1" ht="123" customHeight="1" x14ac:dyDescent="0.25">
      <c r="B109" s="14" t="e">
        <f t="shared" si="3"/>
        <v>#REF!</v>
      </c>
      <c r="C109" s="14" t="s">
        <v>209</v>
      </c>
      <c r="D109" s="143" t="s">
        <v>145</v>
      </c>
      <c r="E109" s="14" t="s">
        <v>215</v>
      </c>
      <c r="F109" s="54" t="s">
        <v>25</v>
      </c>
      <c r="G109" s="54"/>
      <c r="H109" s="54"/>
      <c r="I109" s="54"/>
      <c r="J109" s="104" t="s">
        <v>211</v>
      </c>
      <c r="K109" s="14" t="s">
        <v>212</v>
      </c>
      <c r="L109" s="14">
        <v>1</v>
      </c>
      <c r="M109" s="14">
        <v>0.25</v>
      </c>
      <c r="N109" s="14" t="s">
        <v>212</v>
      </c>
      <c r="O109" s="14" t="s">
        <v>25</v>
      </c>
      <c r="P109" s="14" t="s">
        <v>84</v>
      </c>
      <c r="Q109" s="14" t="s">
        <v>227</v>
      </c>
      <c r="R109" s="14" t="s">
        <v>228</v>
      </c>
      <c r="S109" s="14">
        <v>7.1428000000000005E-2</v>
      </c>
      <c r="T109" s="88">
        <f t="shared" si="4"/>
        <v>7.5000000000000011E-2</v>
      </c>
      <c r="U109" s="14">
        <f>[10]Final!W$13</f>
        <v>5.0000000000000001E-3</v>
      </c>
      <c r="V109" s="56" t="str">
        <f>[10]Final!X$15</f>
        <v>No se ha iniciado</v>
      </c>
      <c r="W109" s="14">
        <f>[10]Final!Y$15</f>
        <v>7.0000000000000007E-2</v>
      </c>
      <c r="X109" s="56" t="str">
        <f>[10]Final!Z$15</f>
        <v>Se realizó el diligenciamiento del FURAG con el acompañamiento de los líderes de proceso</v>
      </c>
    </row>
    <row r="110" spans="2:24" s="83" customFormat="1" ht="123" customHeight="1" x14ac:dyDescent="0.25">
      <c r="B110" s="14" t="e">
        <f t="shared" si="3"/>
        <v>#REF!</v>
      </c>
      <c r="C110" s="14" t="s">
        <v>160</v>
      </c>
      <c r="D110" s="143" t="s">
        <v>145</v>
      </c>
      <c r="E110" s="14" t="s">
        <v>161</v>
      </c>
      <c r="F110" s="54" t="s">
        <v>25</v>
      </c>
      <c r="G110" s="54"/>
      <c r="H110" s="54"/>
      <c r="I110" s="54"/>
      <c r="J110" s="14" t="s">
        <v>164</v>
      </c>
      <c r="K110" s="14" t="s">
        <v>229</v>
      </c>
      <c r="L110" s="14">
        <v>1</v>
      </c>
      <c r="M110" s="14">
        <v>1</v>
      </c>
      <c r="N110" s="14" t="s">
        <v>230</v>
      </c>
      <c r="O110" s="14" t="s">
        <v>25</v>
      </c>
      <c r="P110" s="14" t="s">
        <v>33</v>
      </c>
      <c r="Q110" s="14" t="s">
        <v>33</v>
      </c>
      <c r="R110" s="14" t="s">
        <v>231</v>
      </c>
      <c r="S110" s="14">
        <v>0.3</v>
      </c>
      <c r="T110" s="88">
        <f t="shared" si="4"/>
        <v>0.3</v>
      </c>
      <c r="U110" s="14">
        <f>[6]Final!$W11</f>
        <v>0.15</v>
      </c>
      <c r="V110" s="56" t="str">
        <f>[6]Final!$X$11</f>
        <v>Se inicia con la elaboración del documento</v>
      </c>
      <c r="W110" s="14">
        <f>[6]Final!Y11</f>
        <v>0.15</v>
      </c>
      <c r="X110" s="56" t="str">
        <f>[6]Final!$Z$11</f>
        <v>Se realiza la revisión y aprobación del plan, para su publicación en eln SIG y pagina web.</v>
      </c>
    </row>
    <row r="111" spans="2:24" s="83" customFormat="1" ht="123" customHeight="1" x14ac:dyDescent="0.25">
      <c r="B111" s="14" t="e">
        <f t="shared" si="3"/>
        <v>#REF!</v>
      </c>
      <c r="C111" s="14" t="s">
        <v>160</v>
      </c>
      <c r="D111" s="143" t="s">
        <v>145</v>
      </c>
      <c r="E111" s="14" t="s">
        <v>161</v>
      </c>
      <c r="F111" s="54" t="s">
        <v>25</v>
      </c>
      <c r="G111" s="54"/>
      <c r="H111" s="54"/>
      <c r="I111" s="54"/>
      <c r="J111" s="14" t="s">
        <v>164</v>
      </c>
      <c r="K111" s="14" t="s">
        <v>229</v>
      </c>
      <c r="L111" s="14">
        <v>1</v>
      </c>
      <c r="M111" s="14">
        <v>1</v>
      </c>
      <c r="N111" s="14" t="s">
        <v>230</v>
      </c>
      <c r="O111" s="14" t="s">
        <v>25</v>
      </c>
      <c r="P111" s="14" t="s">
        <v>84</v>
      </c>
      <c r="Q111" s="14" t="s">
        <v>34</v>
      </c>
      <c r="R111" s="14" t="s">
        <v>232</v>
      </c>
      <c r="S111" s="14">
        <v>0.7</v>
      </c>
      <c r="T111" s="88">
        <f t="shared" si="4"/>
        <v>0</v>
      </c>
      <c r="U111" s="14">
        <f>[6]Final!$W12</f>
        <v>0</v>
      </c>
      <c r="V111" s="56">
        <f>[6]Final!$X$12</f>
        <v>0</v>
      </c>
      <c r="W111" s="14">
        <f>[6]Final!Y12</f>
        <v>0</v>
      </c>
      <c r="X111" s="56">
        <f>[6]Final!$Z$12</f>
        <v>0</v>
      </c>
    </row>
    <row r="112" spans="2:24" s="83" customFormat="1" ht="123" customHeight="1" x14ac:dyDescent="0.25">
      <c r="B112" s="14" t="e">
        <f t="shared" si="3"/>
        <v>#REF!</v>
      </c>
      <c r="C112" s="14" t="s">
        <v>160</v>
      </c>
      <c r="D112" s="143" t="s">
        <v>145</v>
      </c>
      <c r="E112" s="14" t="s">
        <v>161</v>
      </c>
      <c r="F112" s="54" t="s">
        <v>25</v>
      </c>
      <c r="G112" s="54"/>
      <c r="H112" s="54"/>
      <c r="I112" s="54"/>
      <c r="J112" s="14" t="s">
        <v>164</v>
      </c>
      <c r="K112" s="14" t="s">
        <v>233</v>
      </c>
      <c r="L112" s="14">
        <v>1</v>
      </c>
      <c r="M112" s="14">
        <v>1</v>
      </c>
      <c r="N112" s="14" t="s">
        <v>233</v>
      </c>
      <c r="O112" s="14" t="s">
        <v>25</v>
      </c>
      <c r="P112" s="14" t="s">
        <v>33</v>
      </c>
      <c r="Q112" s="14" t="s">
        <v>33</v>
      </c>
      <c r="R112" s="14" t="s">
        <v>234</v>
      </c>
      <c r="S112" s="14">
        <v>0.3</v>
      </c>
      <c r="T112" s="88">
        <f t="shared" si="4"/>
        <v>0.3</v>
      </c>
      <c r="U112" s="14">
        <f>[6]Final!$W13</f>
        <v>0.15</v>
      </c>
      <c r="V112" s="56" t="str">
        <f>[6]Final!$X$13</f>
        <v>Se inicia con la elaboración del documento</v>
      </c>
      <c r="W112" s="14">
        <f>[6]Final!Y13</f>
        <v>0.15</v>
      </c>
      <c r="X112" s="56" t="str">
        <f>[6]Final!$Z$13</f>
        <v>Se realiza la revisión y aprobación del plan, para su publicación en eln SIG y pagina web.</v>
      </c>
    </row>
    <row r="113" spans="2:24" s="83" customFormat="1" ht="123" customHeight="1" x14ac:dyDescent="0.25">
      <c r="B113" s="14" t="e">
        <f t="shared" si="3"/>
        <v>#REF!</v>
      </c>
      <c r="C113" s="14" t="s">
        <v>160</v>
      </c>
      <c r="D113" s="143" t="s">
        <v>145</v>
      </c>
      <c r="E113" s="14" t="s">
        <v>161</v>
      </c>
      <c r="F113" s="54" t="s">
        <v>25</v>
      </c>
      <c r="G113" s="54"/>
      <c r="H113" s="54"/>
      <c r="I113" s="54"/>
      <c r="J113" s="14" t="s">
        <v>164</v>
      </c>
      <c r="K113" s="14" t="s">
        <v>233</v>
      </c>
      <c r="L113" s="14">
        <v>1</v>
      </c>
      <c r="M113" s="14">
        <v>1</v>
      </c>
      <c r="N113" s="14" t="s">
        <v>233</v>
      </c>
      <c r="O113" s="14" t="s">
        <v>25</v>
      </c>
      <c r="P113" s="14" t="s">
        <v>84</v>
      </c>
      <c r="Q113" s="14" t="s">
        <v>34</v>
      </c>
      <c r="R113" s="14" t="s">
        <v>235</v>
      </c>
      <c r="S113" s="14">
        <v>0.4</v>
      </c>
      <c r="T113" s="88">
        <f t="shared" si="4"/>
        <v>0.05</v>
      </c>
      <c r="U113" s="14">
        <f>[6]Final!$W14</f>
        <v>0</v>
      </c>
      <c r="V113" s="56">
        <f>[6]Final!$X$14</f>
        <v>0</v>
      </c>
      <c r="W113" s="14">
        <f>[6]Final!Y14</f>
        <v>0.05</v>
      </c>
      <c r="X113" s="56" t="str">
        <f>[6]Final!$Z$14</f>
        <v xml:space="preserve">Se da inicio a la ejecución a uno (1) de los seis (6) contratos (SG-SST), con los que cuenta el proceso para la vigencia 2019. </v>
      </c>
    </row>
    <row r="114" spans="2:24" s="83" customFormat="1" ht="123" customHeight="1" x14ac:dyDescent="0.25">
      <c r="B114" s="14" t="e">
        <f t="shared" si="3"/>
        <v>#REF!</v>
      </c>
      <c r="C114" s="14" t="s">
        <v>181</v>
      </c>
      <c r="D114" s="143" t="s">
        <v>145</v>
      </c>
      <c r="E114" s="14" t="s">
        <v>182</v>
      </c>
      <c r="F114" s="54" t="s">
        <v>25</v>
      </c>
      <c r="G114" s="54"/>
      <c r="H114" s="54"/>
      <c r="I114" s="54"/>
      <c r="J114" s="144" t="s">
        <v>181</v>
      </c>
      <c r="K114" s="54" t="s">
        <v>236</v>
      </c>
      <c r="L114" s="54">
        <v>1</v>
      </c>
      <c r="M114" s="54">
        <v>0.25</v>
      </c>
      <c r="N114" s="54" t="s">
        <v>237</v>
      </c>
      <c r="O114" s="54" t="s">
        <v>25</v>
      </c>
      <c r="P114" s="14" t="s">
        <v>33</v>
      </c>
      <c r="Q114" s="14" t="s">
        <v>34</v>
      </c>
      <c r="R114" s="54" t="s">
        <v>238</v>
      </c>
      <c r="S114" s="14">
        <v>0.1</v>
      </c>
      <c r="T114" s="88">
        <f t="shared" si="4"/>
        <v>1.66E-2</v>
      </c>
      <c r="U114" s="14" t="str">
        <f>[7]Final!$W14</f>
        <v>0,83%</v>
      </c>
      <c r="V114" s="56" t="str">
        <f>[7]Final!$X14</f>
        <v>Se envió correo por INCILISTA con el seguimiento al PAA. Reuniones con planeación y solicitud de cambios en las lineas del PAA en SECOP II.</v>
      </c>
      <c r="W114" s="14" t="str">
        <f>[7]Final!$Y14</f>
        <v>0,83%</v>
      </c>
      <c r="X114" s="56" t="str">
        <f>[7]Final!$Z14</f>
        <v>Se envió correo por INCILISTA con el seguimiento al PAA. Reuniones con planeación y solicitud de cambios en las lineas del PAA en SECOP II.</v>
      </c>
    </row>
    <row r="115" spans="2:24" s="83" customFormat="1" ht="123" customHeight="1" x14ac:dyDescent="0.25">
      <c r="B115" s="14" t="e">
        <f t="shared" si="3"/>
        <v>#REF!</v>
      </c>
      <c r="C115" s="14" t="s">
        <v>181</v>
      </c>
      <c r="D115" s="143" t="s">
        <v>145</v>
      </c>
      <c r="E115" s="14" t="s">
        <v>182</v>
      </c>
      <c r="F115" s="54" t="s">
        <v>25</v>
      </c>
      <c r="G115" s="54"/>
      <c r="H115" s="54"/>
      <c r="I115" s="54"/>
      <c r="J115" s="144" t="s">
        <v>181</v>
      </c>
      <c r="K115" s="54" t="s">
        <v>236</v>
      </c>
      <c r="L115" s="54">
        <v>1</v>
      </c>
      <c r="M115" s="54">
        <v>0.25</v>
      </c>
      <c r="N115" s="54" t="s">
        <v>237</v>
      </c>
      <c r="O115" s="54" t="s">
        <v>25</v>
      </c>
      <c r="P115" s="14" t="s">
        <v>33</v>
      </c>
      <c r="Q115" s="14" t="s">
        <v>34</v>
      </c>
      <c r="R115" s="54" t="s">
        <v>239</v>
      </c>
      <c r="S115" s="14">
        <v>0.6</v>
      </c>
      <c r="T115" s="88">
        <f t="shared" si="4"/>
        <v>5.8300000000000005E-2</v>
      </c>
      <c r="U115" s="14" t="str">
        <f>[7]Final!$W14</f>
        <v>0,83%</v>
      </c>
      <c r="V115" s="56" t="str">
        <f>[7]Final!$X14</f>
        <v>Se envió correo por INCILISTA con el seguimiento al PAA. Reuniones con planeación y solicitud de cambios en las lineas del PAA en SECOP II.</v>
      </c>
      <c r="W115" s="14">
        <f>[7]Final!$Y15</f>
        <v>0.05</v>
      </c>
      <c r="X115" s="56" t="str">
        <f>[7]Final!$Z15</f>
        <v>Se atendió la totalidad de solicitudes de contratación del mes.</v>
      </c>
    </row>
    <row r="116" spans="2:24" s="83" customFormat="1" ht="123" customHeight="1" x14ac:dyDescent="0.25">
      <c r="B116" s="14" t="e">
        <f t="shared" si="3"/>
        <v>#REF!</v>
      </c>
      <c r="C116" s="14" t="s">
        <v>181</v>
      </c>
      <c r="D116" s="143" t="s">
        <v>145</v>
      </c>
      <c r="E116" s="14" t="s">
        <v>182</v>
      </c>
      <c r="F116" s="54" t="s">
        <v>25</v>
      </c>
      <c r="G116" s="54"/>
      <c r="H116" s="54"/>
      <c r="I116" s="54"/>
      <c r="J116" s="144" t="s">
        <v>181</v>
      </c>
      <c r="K116" s="54" t="s">
        <v>236</v>
      </c>
      <c r="L116" s="54">
        <v>1</v>
      </c>
      <c r="M116" s="54">
        <v>0.25</v>
      </c>
      <c r="N116" s="54" t="s">
        <v>237</v>
      </c>
      <c r="O116" s="54" t="s">
        <v>25</v>
      </c>
      <c r="P116" s="14" t="s">
        <v>33</v>
      </c>
      <c r="Q116" s="14" t="s">
        <v>34</v>
      </c>
      <c r="R116" s="54" t="s">
        <v>240</v>
      </c>
      <c r="S116" s="14">
        <v>0.15</v>
      </c>
      <c r="T116" s="88">
        <f t="shared" si="4"/>
        <v>2.0799999999999999E-2</v>
      </c>
      <c r="U116" s="14" t="str">
        <f>[7]Final!$W14</f>
        <v>0,83%</v>
      </c>
      <c r="V116" s="56" t="str">
        <f>[7]Final!$X14</f>
        <v>Se envió correo por INCILISTA con el seguimiento al PAA. Reuniones con planeación y solicitud de cambios en las lineas del PAA en SECOP II.</v>
      </c>
      <c r="W116" s="14">
        <f>[7]Final!$Y16</f>
        <v>1.2500000000000001E-2</v>
      </c>
      <c r="X116" s="56" t="str">
        <f>[7]Final!$Z16</f>
        <v>Se revisaron las actas de Liquidación que allegaron a la Oficina Jurídica</v>
      </c>
    </row>
    <row r="117" spans="2:24" s="83" customFormat="1" ht="123" customHeight="1" x14ac:dyDescent="0.25">
      <c r="B117" s="14" t="e">
        <f t="shared" si="3"/>
        <v>#REF!</v>
      </c>
      <c r="C117" s="14" t="s">
        <v>181</v>
      </c>
      <c r="D117" s="143" t="s">
        <v>145</v>
      </c>
      <c r="E117" s="14" t="s">
        <v>182</v>
      </c>
      <c r="F117" s="54" t="s">
        <v>25</v>
      </c>
      <c r="G117" s="54"/>
      <c r="H117" s="54"/>
      <c r="I117" s="54"/>
      <c r="J117" s="144" t="s">
        <v>181</v>
      </c>
      <c r="K117" s="54" t="s">
        <v>236</v>
      </c>
      <c r="L117" s="54">
        <v>1</v>
      </c>
      <c r="M117" s="54">
        <v>0.25</v>
      </c>
      <c r="N117" s="54" t="s">
        <v>237</v>
      </c>
      <c r="O117" s="54" t="s">
        <v>25</v>
      </c>
      <c r="P117" s="14" t="s">
        <v>33</v>
      </c>
      <c r="Q117" s="14" t="s">
        <v>34</v>
      </c>
      <c r="R117" s="54" t="s">
        <v>241</v>
      </c>
      <c r="S117" s="14">
        <v>0.15</v>
      </c>
      <c r="T117" s="88">
        <f t="shared" si="4"/>
        <v>2.0799999999999999E-2</v>
      </c>
      <c r="U117" s="14" t="str">
        <f>[7]Final!$W14</f>
        <v>0,83%</v>
      </c>
      <c r="V117" s="56" t="str">
        <f>[7]Final!$X14</f>
        <v>Se envió correo por INCILISTA con el seguimiento al PAA. Reuniones con planeación y solicitud de cambios en las lineas del PAA en SECOP II.</v>
      </c>
      <c r="W117" s="14">
        <f>[7]Final!$Y17</f>
        <v>1.2500000000000001E-2</v>
      </c>
      <c r="X117" s="56" t="str">
        <f>[7]Final!$Z17</f>
        <v>Se atendieron las solicitudes de certificacioón en términos de ley.</v>
      </c>
    </row>
    <row r="118" spans="2:24" s="83" customFormat="1" ht="123" customHeight="1" x14ac:dyDescent="0.25">
      <c r="B118" s="14" t="e">
        <f t="shared" si="3"/>
        <v>#REF!</v>
      </c>
      <c r="C118" s="14" t="s">
        <v>144</v>
      </c>
      <c r="D118" s="143" t="s">
        <v>145</v>
      </c>
      <c r="E118" s="14" t="s">
        <v>182</v>
      </c>
      <c r="F118" s="54" t="s">
        <v>25</v>
      </c>
      <c r="G118" s="54"/>
      <c r="H118" s="54"/>
      <c r="I118" s="54"/>
      <c r="J118" s="145" t="s">
        <v>151</v>
      </c>
      <c r="K118" s="14" t="s">
        <v>242</v>
      </c>
      <c r="L118" s="54">
        <v>1</v>
      </c>
      <c r="M118" s="54">
        <v>0.25</v>
      </c>
      <c r="N118" s="14" t="s">
        <v>242</v>
      </c>
      <c r="O118" s="14" t="s">
        <v>25</v>
      </c>
      <c r="P118" s="14" t="s">
        <v>54</v>
      </c>
      <c r="Q118" s="14" t="s">
        <v>69</v>
      </c>
      <c r="R118" s="14" t="s">
        <v>243</v>
      </c>
      <c r="S118" s="14">
        <v>6.6000000000000003E-2</v>
      </c>
      <c r="T118" s="88">
        <f t="shared" si="4"/>
        <v>0</v>
      </c>
      <c r="U118" s="14">
        <f>[5]Final!W7</f>
        <v>0</v>
      </c>
      <c r="V118" s="56" t="str">
        <f>[5]Final!X7</f>
        <v>N/A</v>
      </c>
      <c r="W118" s="14">
        <f>[5]Final!Y7</f>
        <v>0</v>
      </c>
      <c r="X118" s="56" t="str">
        <f>[5]Final!Z7</f>
        <v>N/A</v>
      </c>
    </row>
    <row r="119" spans="2:24" s="83" customFormat="1" ht="123" customHeight="1" x14ac:dyDescent="0.25">
      <c r="B119" s="14" t="e">
        <f t="shared" si="3"/>
        <v>#REF!</v>
      </c>
      <c r="C119" s="14" t="s">
        <v>92</v>
      </c>
      <c r="D119" s="143" t="s">
        <v>145</v>
      </c>
      <c r="E119" s="14" t="s">
        <v>182</v>
      </c>
      <c r="F119" s="54" t="s">
        <v>25</v>
      </c>
      <c r="G119" s="54"/>
      <c r="H119" s="54"/>
      <c r="I119" s="54"/>
      <c r="J119" s="146" t="s">
        <v>92</v>
      </c>
      <c r="K119" s="14" t="s">
        <v>242</v>
      </c>
      <c r="L119" s="54">
        <v>1</v>
      </c>
      <c r="M119" s="54">
        <v>0.25</v>
      </c>
      <c r="N119" s="14" t="s">
        <v>242</v>
      </c>
      <c r="O119" s="14" t="s">
        <v>25</v>
      </c>
      <c r="P119" s="14" t="s">
        <v>54</v>
      </c>
      <c r="Q119" s="14" t="s">
        <v>69</v>
      </c>
      <c r="R119" s="14" t="s">
        <v>244</v>
      </c>
      <c r="S119" s="14">
        <v>6.6000000000000003E-2</v>
      </c>
      <c r="T119" s="88">
        <f t="shared" si="4"/>
        <v>0</v>
      </c>
      <c r="U119" s="54">
        <f>[2]C!W8</f>
        <v>0</v>
      </c>
      <c r="V119" s="56">
        <f>[2]C!X8</f>
        <v>0</v>
      </c>
      <c r="W119" s="54">
        <f>[2]C!Y8</f>
        <v>0</v>
      </c>
      <c r="X119" s="56">
        <f>[2]C!Z8</f>
        <v>0</v>
      </c>
    </row>
    <row r="120" spans="2:24" s="83" customFormat="1" ht="123" customHeight="1" x14ac:dyDescent="0.25">
      <c r="B120" s="14" t="e">
        <f t="shared" si="3"/>
        <v>#REF!</v>
      </c>
      <c r="C120" s="14" t="s">
        <v>209</v>
      </c>
      <c r="D120" s="143" t="s">
        <v>145</v>
      </c>
      <c r="E120" s="14" t="s">
        <v>182</v>
      </c>
      <c r="F120" s="54" t="s">
        <v>25</v>
      </c>
      <c r="G120" s="54"/>
      <c r="H120" s="54"/>
      <c r="I120" s="54"/>
      <c r="J120" s="104" t="s">
        <v>211</v>
      </c>
      <c r="K120" s="14" t="s">
        <v>242</v>
      </c>
      <c r="L120" s="54">
        <v>1</v>
      </c>
      <c r="M120" s="54">
        <v>0.25</v>
      </c>
      <c r="N120" s="14" t="s">
        <v>242</v>
      </c>
      <c r="O120" s="14" t="s">
        <v>25</v>
      </c>
      <c r="P120" s="14" t="s">
        <v>54</v>
      </c>
      <c r="Q120" s="14" t="s">
        <v>69</v>
      </c>
      <c r="R120" s="14" t="s">
        <v>245</v>
      </c>
      <c r="S120" s="14">
        <v>6.6000000000000003E-2</v>
      </c>
      <c r="T120" s="88">
        <f t="shared" si="4"/>
        <v>0</v>
      </c>
      <c r="U120" s="139">
        <f>[10]Final!W$17</f>
        <v>0</v>
      </c>
      <c r="V120" s="56" t="str">
        <f>[10]Final!X$17</f>
        <v>No se ha iniciado</v>
      </c>
      <c r="W120" s="14">
        <f>[10]Final!Y$17</f>
        <v>0</v>
      </c>
      <c r="X120" s="56" t="str">
        <f>[10]Final!Z$17</f>
        <v>No se ha iniciado</v>
      </c>
    </row>
    <row r="121" spans="2:24" s="83" customFormat="1" ht="123" customHeight="1" x14ac:dyDescent="0.25">
      <c r="B121" s="14" t="e">
        <f t="shared" si="3"/>
        <v>#REF!</v>
      </c>
      <c r="C121" s="14" t="s">
        <v>23</v>
      </c>
      <c r="D121" s="143" t="s">
        <v>145</v>
      </c>
      <c r="E121" s="14" t="s">
        <v>182</v>
      </c>
      <c r="F121" s="54" t="s">
        <v>25</v>
      </c>
      <c r="G121" s="54"/>
      <c r="H121" s="54"/>
      <c r="I121" s="54"/>
      <c r="J121" s="113" t="s">
        <v>30</v>
      </c>
      <c r="K121" s="14" t="s">
        <v>242</v>
      </c>
      <c r="L121" s="54">
        <v>1</v>
      </c>
      <c r="M121" s="54">
        <v>0.25</v>
      </c>
      <c r="N121" s="14" t="s">
        <v>242</v>
      </c>
      <c r="O121" s="14" t="s">
        <v>25</v>
      </c>
      <c r="P121" s="14" t="s">
        <v>54</v>
      </c>
      <c r="Q121" s="14" t="s">
        <v>69</v>
      </c>
      <c r="R121" s="14" t="s">
        <v>246</v>
      </c>
      <c r="S121" s="14">
        <v>6.6000000000000003E-2</v>
      </c>
      <c r="T121" s="88">
        <f t="shared" si="4"/>
        <v>0</v>
      </c>
      <c r="U121" s="14">
        <f>[1]Final!$W$37</f>
        <v>0</v>
      </c>
      <c r="V121" s="55">
        <f>[1]Final!$X38</f>
        <v>0</v>
      </c>
      <c r="W121" s="14">
        <f>[1]Final!$Y38</f>
        <v>0</v>
      </c>
      <c r="X121" s="56">
        <f>[1]Final!$Z38</f>
        <v>0</v>
      </c>
    </row>
    <row r="122" spans="2:24" s="83" customFormat="1" ht="123" customHeight="1" x14ac:dyDescent="0.25">
      <c r="B122" s="14" t="e">
        <f t="shared" si="3"/>
        <v>#REF!</v>
      </c>
      <c r="C122" s="14" t="s">
        <v>131</v>
      </c>
      <c r="D122" s="143" t="s">
        <v>145</v>
      </c>
      <c r="E122" s="14" t="s">
        <v>182</v>
      </c>
      <c r="F122" s="54" t="s">
        <v>25</v>
      </c>
      <c r="G122" s="54"/>
      <c r="H122" s="54"/>
      <c r="I122" s="54"/>
      <c r="J122" s="147" t="s">
        <v>131</v>
      </c>
      <c r="K122" s="14" t="s">
        <v>242</v>
      </c>
      <c r="L122" s="54">
        <v>1</v>
      </c>
      <c r="M122" s="54">
        <v>0.25</v>
      </c>
      <c r="N122" s="14" t="s">
        <v>242</v>
      </c>
      <c r="O122" s="14" t="s">
        <v>25</v>
      </c>
      <c r="P122" s="14" t="s">
        <v>54</v>
      </c>
      <c r="Q122" s="14" t="s">
        <v>69</v>
      </c>
      <c r="R122" s="14" t="s">
        <v>247</v>
      </c>
      <c r="S122" s="14">
        <v>6.6000000000000003E-2</v>
      </c>
      <c r="T122" s="88">
        <f t="shared" si="4"/>
        <v>0</v>
      </c>
      <c r="U122" s="14">
        <f>'[2]E-IR'!W11</f>
        <v>0</v>
      </c>
      <c r="V122" s="55">
        <f>'[2]E-IR'!X11</f>
        <v>0</v>
      </c>
      <c r="W122" s="14">
        <f>'[2]E-IR'!Y11</f>
        <v>0</v>
      </c>
      <c r="X122" s="55">
        <f>'[2]E-IR'!Z11</f>
        <v>0</v>
      </c>
    </row>
    <row r="123" spans="2:24" s="83" customFormat="1" ht="123" customHeight="1" x14ac:dyDescent="0.25">
      <c r="B123" s="14" t="e">
        <f t="shared" si="3"/>
        <v>#REF!</v>
      </c>
      <c r="C123" s="14" t="s">
        <v>100</v>
      </c>
      <c r="D123" s="143" t="s">
        <v>145</v>
      </c>
      <c r="E123" s="14" t="s">
        <v>182</v>
      </c>
      <c r="F123" s="54" t="s">
        <v>25</v>
      </c>
      <c r="G123" s="54"/>
      <c r="H123" s="54"/>
      <c r="I123" s="54"/>
      <c r="J123" s="148" t="s">
        <v>248</v>
      </c>
      <c r="K123" s="14" t="s">
        <v>242</v>
      </c>
      <c r="L123" s="54">
        <v>1</v>
      </c>
      <c r="M123" s="54">
        <v>0.25</v>
      </c>
      <c r="N123" s="14" t="s">
        <v>242</v>
      </c>
      <c r="O123" s="14" t="s">
        <v>25</v>
      </c>
      <c r="P123" s="14" t="s">
        <v>54</v>
      </c>
      <c r="Q123" s="14" t="s">
        <v>69</v>
      </c>
      <c r="R123" s="14" t="s">
        <v>249</v>
      </c>
      <c r="S123" s="14">
        <v>6.6000000000000003E-2</v>
      </c>
      <c r="T123" s="88">
        <f t="shared" si="4"/>
        <v>5.0000000000000001E-3</v>
      </c>
      <c r="U123" s="14">
        <f>[3]Final!W$10</f>
        <v>5.0000000000000001E-3</v>
      </c>
      <c r="V123" s="55" t="str">
        <f>[3]Final!X$10</f>
        <v>Trabajamos en la actualización del "PROCEDIMIENTO SERVICIO O PRODUCTO NO CONFORME_29012019"</v>
      </c>
      <c r="W123" s="14">
        <v>0</v>
      </c>
      <c r="X123" s="56" t="str">
        <f>[3]Final!Z$10</f>
        <v>Trabajamos en la actualización del "PROCEDIMIENTO DE LA IMPRENTA", se actualizó el formato de programación de producción</v>
      </c>
    </row>
    <row r="124" spans="2:24" s="83" customFormat="1" ht="123" customHeight="1" x14ac:dyDescent="0.25">
      <c r="B124" s="14" t="e">
        <f t="shared" si="3"/>
        <v>#REF!</v>
      </c>
      <c r="C124" s="14" t="s">
        <v>113</v>
      </c>
      <c r="D124" s="143" t="s">
        <v>145</v>
      </c>
      <c r="E124" s="14" t="s">
        <v>182</v>
      </c>
      <c r="F124" s="54" t="s">
        <v>25</v>
      </c>
      <c r="G124" s="54"/>
      <c r="H124" s="54"/>
      <c r="I124" s="54"/>
      <c r="J124" s="149" t="s">
        <v>113</v>
      </c>
      <c r="K124" s="14" t="s">
        <v>242</v>
      </c>
      <c r="L124" s="54">
        <v>1</v>
      </c>
      <c r="M124" s="54">
        <v>0.25</v>
      </c>
      <c r="N124" s="14" t="s">
        <v>242</v>
      </c>
      <c r="O124" s="14" t="s">
        <v>25</v>
      </c>
      <c r="P124" s="14" t="s">
        <v>54</v>
      </c>
      <c r="Q124" s="14" t="s">
        <v>69</v>
      </c>
      <c r="R124" s="14" t="s">
        <v>250</v>
      </c>
      <c r="S124" s="14">
        <v>6.6000000000000003E-2</v>
      </c>
      <c r="T124" s="88">
        <f t="shared" si="4"/>
        <v>6.6000000000000003E-2</v>
      </c>
      <c r="U124" s="14">
        <f>[4]Final!W$14</f>
        <v>6.6000000000000003E-2</v>
      </c>
      <c r="V124" s="55" t="str">
        <f>[4]Final!X$14</f>
        <v>Se definiron los procedimientos de todos los servicios del Centro Cultural</v>
      </c>
      <c r="W124" s="14">
        <f>[4]Final!Y$14</f>
        <v>0</v>
      </c>
      <c r="X124" s="56">
        <f>[4]Final!Z$14</f>
        <v>0</v>
      </c>
    </row>
    <row r="125" spans="2:24" s="83" customFormat="1" ht="123" customHeight="1" x14ac:dyDescent="0.25">
      <c r="B125" s="14" t="e">
        <f t="shared" si="3"/>
        <v>#REF!</v>
      </c>
      <c r="C125" s="14" t="s">
        <v>200</v>
      </c>
      <c r="D125" s="143" t="s">
        <v>145</v>
      </c>
      <c r="E125" s="14" t="s">
        <v>182</v>
      </c>
      <c r="F125" s="54" t="s">
        <v>25</v>
      </c>
      <c r="G125" s="54"/>
      <c r="H125" s="54"/>
      <c r="I125" s="54"/>
      <c r="J125" s="14" t="s">
        <v>202</v>
      </c>
      <c r="K125" s="14" t="s">
        <v>242</v>
      </c>
      <c r="L125" s="54">
        <v>1</v>
      </c>
      <c r="M125" s="54">
        <v>0.25</v>
      </c>
      <c r="N125" s="14" t="s">
        <v>242</v>
      </c>
      <c r="O125" s="14" t="s">
        <v>25</v>
      </c>
      <c r="P125" s="14" t="s">
        <v>54</v>
      </c>
      <c r="Q125" s="14" t="s">
        <v>69</v>
      </c>
      <c r="R125" s="14" t="s">
        <v>251</v>
      </c>
      <c r="S125" s="14">
        <v>6.6000000000000003E-2</v>
      </c>
      <c r="T125" s="88">
        <f t="shared" si="4"/>
        <v>0</v>
      </c>
      <c r="U125" s="14">
        <f>[9]Final!W$7</f>
        <v>0</v>
      </c>
      <c r="V125" s="55">
        <f>[9]Final!X$7</f>
        <v>0</v>
      </c>
      <c r="W125" s="14">
        <f>[9]Final!Y$7</f>
        <v>0</v>
      </c>
      <c r="X125" s="56">
        <f>[9]Final!Z$7</f>
        <v>0</v>
      </c>
    </row>
    <row r="126" spans="2:24" s="83" customFormat="1" ht="123" customHeight="1" x14ac:dyDescent="0.25">
      <c r="B126" s="14" t="e">
        <f t="shared" si="3"/>
        <v>#REF!</v>
      </c>
      <c r="C126" s="14" t="s">
        <v>252</v>
      </c>
      <c r="D126" s="143" t="s">
        <v>145</v>
      </c>
      <c r="E126" s="14" t="s">
        <v>182</v>
      </c>
      <c r="F126" s="54" t="s">
        <v>25</v>
      </c>
      <c r="G126" s="54"/>
      <c r="H126" s="54"/>
      <c r="I126" s="54"/>
      <c r="J126" s="14" t="s">
        <v>253</v>
      </c>
      <c r="K126" s="14" t="s">
        <v>242</v>
      </c>
      <c r="L126" s="54">
        <v>1</v>
      </c>
      <c r="M126" s="54">
        <v>0.25</v>
      </c>
      <c r="N126" s="14" t="s">
        <v>242</v>
      </c>
      <c r="O126" s="14" t="s">
        <v>25</v>
      </c>
      <c r="P126" s="14" t="s">
        <v>54</v>
      </c>
      <c r="Q126" s="14" t="s">
        <v>69</v>
      </c>
      <c r="R126" s="14" t="s">
        <v>254</v>
      </c>
      <c r="S126" s="14">
        <v>6.6000000000000003E-2</v>
      </c>
      <c r="T126" s="88">
        <f t="shared" si="4"/>
        <v>0.02</v>
      </c>
      <c r="U126" s="14">
        <f>[11]Final!W$3</f>
        <v>0</v>
      </c>
      <c r="V126" s="55">
        <f>[11]Final!X$3</f>
        <v>0</v>
      </c>
      <c r="W126" s="14" t="str">
        <f>[11]Final!Y$3</f>
        <v>2%</v>
      </c>
      <c r="X126" s="56" t="str">
        <f>[11]Final!Z$3</f>
        <v>Se realizó revisión general de todos los documentos asociados al proceso. Se revisó en detalle el procedimiento de evaluación y seguimiento, se modifica el nombre por Procedimiento de Auditoría Interna, se realizaron otras modificaciones a las actividades que se remitieron a la OAP para su revisión. Se revisaron y ajustaron los formatos asociados al procedimiento. Pendiente accesibilidad de los documentos.</v>
      </c>
    </row>
    <row r="127" spans="2:24" s="83" customFormat="1" ht="123" customHeight="1" x14ac:dyDescent="0.25">
      <c r="B127" s="14" t="e">
        <f t="shared" si="3"/>
        <v>#REF!</v>
      </c>
      <c r="C127" s="14" t="s">
        <v>255</v>
      </c>
      <c r="D127" s="143" t="s">
        <v>145</v>
      </c>
      <c r="E127" s="14" t="s">
        <v>182</v>
      </c>
      <c r="F127" s="54" t="s">
        <v>25</v>
      </c>
      <c r="G127" s="54"/>
      <c r="H127" s="54"/>
      <c r="I127" s="54"/>
      <c r="J127" s="14" t="s">
        <v>164</v>
      </c>
      <c r="K127" s="14" t="s">
        <v>242</v>
      </c>
      <c r="L127" s="54">
        <v>1</v>
      </c>
      <c r="M127" s="54">
        <v>0.25</v>
      </c>
      <c r="N127" s="14" t="s">
        <v>242</v>
      </c>
      <c r="O127" s="14" t="s">
        <v>25</v>
      </c>
      <c r="P127" s="14" t="s">
        <v>54</v>
      </c>
      <c r="Q127" s="14" t="s">
        <v>69</v>
      </c>
      <c r="R127" s="14" t="s">
        <v>256</v>
      </c>
      <c r="S127" s="14">
        <v>6.6000000000000003E-2</v>
      </c>
      <c r="T127" s="88">
        <f t="shared" si="4"/>
        <v>0</v>
      </c>
      <c r="U127" s="14">
        <f>[12]Final!W$3</f>
        <v>0</v>
      </c>
      <c r="V127" s="55">
        <f>[12]Final!X$3</f>
        <v>0</v>
      </c>
      <c r="W127" s="14">
        <f>[12]Final!Y$3</f>
        <v>0</v>
      </c>
      <c r="X127" s="56">
        <f>[12]Final!Z$3</f>
        <v>0</v>
      </c>
    </row>
    <row r="128" spans="2:24" s="83" customFormat="1" ht="123" customHeight="1" x14ac:dyDescent="0.25">
      <c r="B128" s="14" t="e">
        <f t="shared" si="3"/>
        <v>#REF!</v>
      </c>
      <c r="C128" s="14" t="s">
        <v>257</v>
      </c>
      <c r="D128" s="143" t="s">
        <v>145</v>
      </c>
      <c r="E128" s="14" t="s">
        <v>182</v>
      </c>
      <c r="F128" s="54" t="s">
        <v>25</v>
      </c>
      <c r="G128" s="54"/>
      <c r="H128" s="54"/>
      <c r="I128" s="54"/>
      <c r="J128" s="144" t="s">
        <v>258</v>
      </c>
      <c r="K128" s="14" t="s">
        <v>242</v>
      </c>
      <c r="L128" s="54">
        <v>1</v>
      </c>
      <c r="M128" s="54">
        <v>0.25</v>
      </c>
      <c r="N128" s="14" t="s">
        <v>242</v>
      </c>
      <c r="O128" s="14" t="s">
        <v>25</v>
      </c>
      <c r="P128" s="14" t="s">
        <v>54</v>
      </c>
      <c r="Q128" s="14" t="s">
        <v>69</v>
      </c>
      <c r="R128" s="14" t="s">
        <v>259</v>
      </c>
      <c r="S128" s="14">
        <v>6.6000000000000003E-2</v>
      </c>
      <c r="T128" s="88">
        <f t="shared" si="4"/>
        <v>1.1599999999999999E-2</v>
      </c>
      <c r="U128" s="14" t="str">
        <f>[7]Final!W$18</f>
        <v>0,58%</v>
      </c>
      <c r="V128" s="55" t="str">
        <f>[7]Final!X$18</f>
        <v>Se revisaron los documentos existentes</v>
      </c>
      <c r="W128" s="14">
        <f>[7]Final!Y$18</f>
        <v>5.7999999999999996E-3</v>
      </c>
      <c r="X128" s="56" t="str">
        <f>[7]Final!Z$18</f>
        <v>Se revisaron las normas vigentes.</v>
      </c>
    </row>
    <row r="129" spans="2:24" s="83" customFormat="1" ht="123" customHeight="1" x14ac:dyDescent="0.25">
      <c r="B129" s="14" t="e">
        <f t="shared" si="3"/>
        <v>#REF!</v>
      </c>
      <c r="C129" s="14" t="s">
        <v>181</v>
      </c>
      <c r="D129" s="143" t="s">
        <v>145</v>
      </c>
      <c r="E129" s="14" t="s">
        <v>182</v>
      </c>
      <c r="F129" s="54" t="s">
        <v>25</v>
      </c>
      <c r="G129" s="54"/>
      <c r="H129" s="54"/>
      <c r="I129" s="54"/>
      <c r="J129" s="144" t="s">
        <v>181</v>
      </c>
      <c r="K129" s="14" t="s">
        <v>242</v>
      </c>
      <c r="L129" s="54">
        <v>1</v>
      </c>
      <c r="M129" s="54">
        <v>0.25</v>
      </c>
      <c r="N129" s="14" t="s">
        <v>242</v>
      </c>
      <c r="O129" s="14" t="s">
        <v>25</v>
      </c>
      <c r="P129" s="14" t="s">
        <v>54</v>
      </c>
      <c r="Q129" s="14" t="s">
        <v>69</v>
      </c>
      <c r="R129" s="14" t="s">
        <v>260</v>
      </c>
      <c r="S129" s="14">
        <v>6.6000000000000003E-2</v>
      </c>
      <c r="T129" s="88">
        <f t="shared" si="4"/>
        <v>0</v>
      </c>
      <c r="U129" s="14">
        <f>[1]Final!$W$37</f>
        <v>0</v>
      </c>
      <c r="V129" s="55">
        <f>[1]Final!$X46</f>
        <v>0</v>
      </c>
      <c r="W129" s="14">
        <f>[1]Final!$Y46</f>
        <v>0</v>
      </c>
      <c r="X129" s="56">
        <f>[1]Final!$Z46</f>
        <v>0</v>
      </c>
    </row>
    <row r="130" spans="2:24" s="83" customFormat="1" ht="123" customHeight="1" x14ac:dyDescent="0.25">
      <c r="B130" s="14" t="e">
        <f t="shared" si="3"/>
        <v>#REF!</v>
      </c>
      <c r="C130" s="14" t="s">
        <v>195</v>
      </c>
      <c r="D130" s="143" t="s">
        <v>145</v>
      </c>
      <c r="E130" s="14" t="s">
        <v>182</v>
      </c>
      <c r="F130" s="54" t="s">
        <v>25</v>
      </c>
      <c r="G130" s="54"/>
      <c r="H130" s="54"/>
      <c r="I130" s="54"/>
      <c r="J130" s="101" t="s">
        <v>195</v>
      </c>
      <c r="K130" s="14" t="s">
        <v>242</v>
      </c>
      <c r="L130" s="54">
        <v>1</v>
      </c>
      <c r="M130" s="54">
        <v>0.25</v>
      </c>
      <c r="N130" s="14" t="s">
        <v>242</v>
      </c>
      <c r="O130" s="14" t="s">
        <v>25</v>
      </c>
      <c r="P130" s="14" t="s">
        <v>54</v>
      </c>
      <c r="Q130" s="14" t="s">
        <v>69</v>
      </c>
      <c r="R130" s="14" t="s">
        <v>261</v>
      </c>
      <c r="S130" s="14">
        <v>6.6000000000000003E-2</v>
      </c>
      <c r="T130" s="88">
        <f t="shared" si="4"/>
        <v>0</v>
      </c>
      <c r="U130" s="14">
        <f>[8]Final!W$4</f>
        <v>0</v>
      </c>
      <c r="V130" s="55" t="str">
        <f>[8]Final!X$4</f>
        <v xml:space="preserve">SE HACE SEGUIMIENTO TRIMESTRAL  </v>
      </c>
      <c r="W130" s="14">
        <f>[8]Final!Y$4</f>
        <v>0</v>
      </c>
      <c r="X130" s="56" t="str">
        <f>[8]Final!Z$4</f>
        <v xml:space="preserve">SE HACE SEGUIMIENTO TRIMESTRAL  </v>
      </c>
    </row>
    <row r="131" spans="2:24" s="83" customFormat="1" ht="123" customHeight="1" x14ac:dyDescent="0.25">
      <c r="B131" s="14" t="e">
        <f t="shared" ref="B131:B154" si="5">B130+1</f>
        <v>#REF!</v>
      </c>
      <c r="C131" s="14" t="s">
        <v>160</v>
      </c>
      <c r="D131" s="143" t="s">
        <v>145</v>
      </c>
      <c r="E131" s="14" t="s">
        <v>182</v>
      </c>
      <c r="F131" s="54" t="s">
        <v>25</v>
      </c>
      <c r="G131" s="54"/>
      <c r="H131" s="54"/>
      <c r="I131" s="54"/>
      <c r="J131" s="14" t="s">
        <v>164</v>
      </c>
      <c r="K131" s="14" t="s">
        <v>242</v>
      </c>
      <c r="L131" s="54">
        <v>1</v>
      </c>
      <c r="M131" s="54">
        <v>0.25</v>
      </c>
      <c r="N131" s="14" t="s">
        <v>242</v>
      </c>
      <c r="O131" s="14" t="s">
        <v>25</v>
      </c>
      <c r="P131" s="14" t="s">
        <v>54</v>
      </c>
      <c r="Q131" s="14" t="s">
        <v>69</v>
      </c>
      <c r="R131" s="14" t="s">
        <v>262</v>
      </c>
      <c r="S131" s="14">
        <v>6.6000000000000003E-2</v>
      </c>
      <c r="T131" s="88">
        <f t="shared" ref="T131:T154" si="6">U131+W131</f>
        <v>0</v>
      </c>
      <c r="U131" s="14">
        <f>[6]Final!W$15</f>
        <v>0</v>
      </c>
      <c r="V131" s="55">
        <f>[6]Final!X$15</f>
        <v>0</v>
      </c>
      <c r="W131" s="14">
        <f>[6]Final!Y$15</f>
        <v>0</v>
      </c>
      <c r="X131" s="56">
        <f>[6]Final!Z$15</f>
        <v>0</v>
      </c>
    </row>
    <row r="132" spans="2:24" s="83" customFormat="1" ht="123" customHeight="1" x14ac:dyDescent="0.25">
      <c r="B132" s="14" t="e">
        <f t="shared" si="5"/>
        <v>#REF!</v>
      </c>
      <c r="C132" s="14" t="s">
        <v>263</v>
      </c>
      <c r="D132" s="143" t="s">
        <v>145</v>
      </c>
      <c r="E132" s="14" t="s">
        <v>182</v>
      </c>
      <c r="F132" s="54" t="s">
        <v>25</v>
      </c>
      <c r="G132" s="54"/>
      <c r="H132" s="54"/>
      <c r="I132" s="54"/>
      <c r="J132" s="14" t="s">
        <v>263</v>
      </c>
      <c r="K132" s="14" t="s">
        <v>242</v>
      </c>
      <c r="L132" s="54">
        <v>1</v>
      </c>
      <c r="M132" s="54">
        <v>0.25</v>
      </c>
      <c r="N132" s="14" t="s">
        <v>242</v>
      </c>
      <c r="O132" s="14" t="s">
        <v>25</v>
      </c>
      <c r="P132" s="14" t="s">
        <v>54</v>
      </c>
      <c r="Q132" s="14" t="s">
        <v>69</v>
      </c>
      <c r="R132" s="14" t="s">
        <v>264</v>
      </c>
      <c r="S132" s="14">
        <v>6.6000000000000003E-2</v>
      </c>
      <c r="T132" s="88">
        <f t="shared" si="6"/>
        <v>0</v>
      </c>
      <c r="U132" s="14">
        <f>[8]Final!W$5</f>
        <v>0</v>
      </c>
      <c r="V132" s="55" t="str">
        <f>[8]Final!X$5</f>
        <v xml:space="preserve">SE HACE SEGUIMIENTO TRIMESTRAL  </v>
      </c>
      <c r="W132" s="14">
        <f>[8]Final!Y$5</f>
        <v>0</v>
      </c>
      <c r="X132" s="56" t="str">
        <f>[8]Final!Z$5</f>
        <v xml:space="preserve">SE HACE SEGUIMIENTO TRIMESTRAL  </v>
      </c>
    </row>
    <row r="133" spans="2:24" s="83" customFormat="1" ht="123" customHeight="1" x14ac:dyDescent="0.25">
      <c r="B133" s="14" t="e">
        <f t="shared" si="5"/>
        <v>#REF!</v>
      </c>
      <c r="C133" s="101" t="s">
        <v>195</v>
      </c>
      <c r="D133" s="143" t="s">
        <v>145</v>
      </c>
      <c r="E133" s="14" t="s">
        <v>182</v>
      </c>
      <c r="F133" s="54" t="s">
        <v>25</v>
      </c>
      <c r="G133" s="54"/>
      <c r="H133" s="54"/>
      <c r="I133" s="54"/>
      <c r="J133" s="101" t="s">
        <v>195</v>
      </c>
      <c r="K133" s="14" t="s">
        <v>265</v>
      </c>
      <c r="L133" s="14">
        <v>1</v>
      </c>
      <c r="M133" s="14">
        <v>1</v>
      </c>
      <c r="N133" s="14" t="s">
        <v>266</v>
      </c>
      <c r="O133" s="14" t="s">
        <v>25</v>
      </c>
      <c r="P133" s="14" t="s">
        <v>33</v>
      </c>
      <c r="Q133" s="14" t="s">
        <v>33</v>
      </c>
      <c r="R133" s="14" t="s">
        <v>267</v>
      </c>
      <c r="S133" s="14">
        <v>0.3</v>
      </c>
      <c r="T133" s="88">
        <f t="shared" si="6"/>
        <v>0</v>
      </c>
      <c r="U133" s="14">
        <f>[8]Final!W$6</f>
        <v>0</v>
      </c>
      <c r="V133" s="55" t="str">
        <f>[8]Final!X$6</f>
        <v xml:space="preserve">SE HACE SEGUIMIENTO TRIMESTRAL  </v>
      </c>
      <c r="W133" s="14">
        <f>[8]Final!Y$6</f>
        <v>0</v>
      </c>
      <c r="X133" s="56" t="str">
        <f>[8]Final!Z$6</f>
        <v xml:space="preserve">SE HACE SEGUIMIENTO TRIMESTRAL  </v>
      </c>
    </row>
    <row r="134" spans="2:24" s="83" customFormat="1" ht="123" customHeight="1" x14ac:dyDescent="0.25">
      <c r="B134" s="14" t="e">
        <f t="shared" si="5"/>
        <v>#REF!</v>
      </c>
      <c r="C134" s="101" t="s">
        <v>195</v>
      </c>
      <c r="D134" s="143" t="s">
        <v>145</v>
      </c>
      <c r="E134" s="14" t="s">
        <v>182</v>
      </c>
      <c r="F134" s="54" t="s">
        <v>25</v>
      </c>
      <c r="G134" s="54"/>
      <c r="H134" s="54"/>
      <c r="I134" s="54"/>
      <c r="J134" s="101" t="s">
        <v>195</v>
      </c>
      <c r="K134" s="14" t="s">
        <v>265</v>
      </c>
      <c r="L134" s="14">
        <v>1</v>
      </c>
      <c r="M134" s="14">
        <v>1</v>
      </c>
      <c r="N134" s="14" t="s">
        <v>266</v>
      </c>
      <c r="O134" s="14" t="s">
        <v>25</v>
      </c>
      <c r="P134" s="14" t="s">
        <v>33</v>
      </c>
      <c r="Q134" s="14" t="s">
        <v>34</v>
      </c>
      <c r="R134" s="14" t="s">
        <v>268</v>
      </c>
      <c r="S134" s="14">
        <v>0.7</v>
      </c>
      <c r="T134" s="88">
        <f t="shared" si="6"/>
        <v>0</v>
      </c>
      <c r="U134" s="14">
        <f>[8]Final!W$9</f>
        <v>0</v>
      </c>
      <c r="V134" s="55" t="str">
        <f>[8]Final!X7</f>
        <v xml:space="preserve">SE HACE SEGUIMIENTO TRIMESTRAL  </v>
      </c>
      <c r="W134" s="139">
        <f>[8]Final!Y7</f>
        <v>0</v>
      </c>
      <c r="X134" s="56" t="str">
        <f>[8]Final!Z7</f>
        <v xml:space="preserve">SE HACE SEGUIMIENTO TRIMESTRAL  </v>
      </c>
    </row>
    <row r="135" spans="2:24" s="83" customFormat="1" ht="123" customHeight="1" x14ac:dyDescent="0.25">
      <c r="B135" s="14" t="e">
        <f t="shared" si="5"/>
        <v>#REF!</v>
      </c>
      <c r="C135" s="101" t="s">
        <v>195</v>
      </c>
      <c r="D135" s="143" t="s">
        <v>145</v>
      </c>
      <c r="E135" s="14" t="s">
        <v>182</v>
      </c>
      <c r="F135" s="54" t="s">
        <v>25</v>
      </c>
      <c r="G135" s="54"/>
      <c r="H135" s="54"/>
      <c r="I135" s="54"/>
      <c r="J135" s="101" t="s">
        <v>195</v>
      </c>
      <c r="K135" s="14" t="s">
        <v>269</v>
      </c>
      <c r="L135" s="14">
        <v>1</v>
      </c>
      <c r="M135" s="14">
        <v>1</v>
      </c>
      <c r="N135" s="14" t="s">
        <v>270</v>
      </c>
      <c r="O135" s="14" t="s">
        <v>25</v>
      </c>
      <c r="P135" s="14" t="s">
        <v>33</v>
      </c>
      <c r="Q135" s="14" t="s">
        <v>33</v>
      </c>
      <c r="R135" s="14" t="s">
        <v>271</v>
      </c>
      <c r="S135" s="14">
        <v>0.3</v>
      </c>
      <c r="T135" s="88">
        <f t="shared" si="6"/>
        <v>0</v>
      </c>
      <c r="U135" s="14">
        <f>[8]Final!W$8</f>
        <v>0</v>
      </c>
      <c r="V135" s="55" t="str">
        <f>[8]Final!X$8</f>
        <v xml:space="preserve">SE HACE SEGUIMIENTO TRIMESTRAL  </v>
      </c>
      <c r="W135" s="139">
        <f>[8]Final!Y$8</f>
        <v>0</v>
      </c>
      <c r="X135" s="56" t="str">
        <f>[8]Final!Z$8</f>
        <v xml:space="preserve">SE HACE SEGUIMIENTO TRIMESTRAL  </v>
      </c>
    </row>
    <row r="136" spans="2:24" s="83" customFormat="1" ht="123" customHeight="1" x14ac:dyDescent="0.25">
      <c r="B136" s="14" t="e">
        <f t="shared" si="5"/>
        <v>#REF!</v>
      </c>
      <c r="C136" s="101" t="s">
        <v>195</v>
      </c>
      <c r="D136" s="143" t="s">
        <v>145</v>
      </c>
      <c r="E136" s="14" t="s">
        <v>182</v>
      </c>
      <c r="F136" s="54" t="s">
        <v>25</v>
      </c>
      <c r="G136" s="54"/>
      <c r="H136" s="54"/>
      <c r="I136" s="54"/>
      <c r="J136" s="101" t="s">
        <v>195</v>
      </c>
      <c r="K136" s="14" t="s">
        <v>269</v>
      </c>
      <c r="L136" s="14">
        <v>1</v>
      </c>
      <c r="M136" s="14">
        <v>1</v>
      </c>
      <c r="N136" s="14" t="s">
        <v>270</v>
      </c>
      <c r="O136" s="14" t="s">
        <v>25</v>
      </c>
      <c r="P136" s="14" t="s">
        <v>33</v>
      </c>
      <c r="Q136" s="14" t="s">
        <v>34</v>
      </c>
      <c r="R136" s="14" t="s">
        <v>272</v>
      </c>
      <c r="S136" s="14">
        <v>0.7</v>
      </c>
      <c r="T136" s="88">
        <f t="shared" si="6"/>
        <v>0</v>
      </c>
      <c r="U136" s="14">
        <f>[8]Final!W$9</f>
        <v>0</v>
      </c>
      <c r="V136" s="55" t="str">
        <f>[8]Final!X$9</f>
        <v xml:space="preserve">SE HACE SEGUIMIENTO TRIMESTRAL  </v>
      </c>
      <c r="W136" s="14">
        <f>[8]Final!Y$9</f>
        <v>0</v>
      </c>
      <c r="X136" s="56" t="str">
        <f>[8]Final!Z$9</f>
        <v xml:space="preserve">SE HACE SEGUIMIENTO TRIMESTRAL  </v>
      </c>
    </row>
    <row r="137" spans="2:24" s="83" customFormat="1" ht="123" customHeight="1" x14ac:dyDescent="0.25">
      <c r="B137" s="14" t="e">
        <f t="shared" si="5"/>
        <v>#REF!</v>
      </c>
      <c r="C137" s="14" t="s">
        <v>263</v>
      </c>
      <c r="D137" s="143" t="s">
        <v>145</v>
      </c>
      <c r="E137" s="14" t="s">
        <v>182</v>
      </c>
      <c r="F137" s="54" t="s">
        <v>25</v>
      </c>
      <c r="G137" s="54"/>
      <c r="H137" s="54"/>
      <c r="I137" s="54"/>
      <c r="J137" s="14" t="s">
        <v>263</v>
      </c>
      <c r="K137" s="14" t="s">
        <v>273</v>
      </c>
      <c r="L137" s="14">
        <v>1</v>
      </c>
      <c r="M137" s="14">
        <v>1</v>
      </c>
      <c r="N137" s="14" t="s">
        <v>274</v>
      </c>
      <c r="O137" s="14" t="s">
        <v>25</v>
      </c>
      <c r="P137" s="14" t="s">
        <v>65</v>
      </c>
      <c r="Q137" s="14" t="s">
        <v>34</v>
      </c>
      <c r="R137" s="14" t="s">
        <v>275</v>
      </c>
      <c r="S137" s="14">
        <v>1</v>
      </c>
      <c r="T137" s="88">
        <f t="shared" si="6"/>
        <v>0</v>
      </c>
      <c r="U137" s="14">
        <f>[8]Final!W$10</f>
        <v>0</v>
      </c>
      <c r="V137" s="55" t="str">
        <f>[8]Final!X$10</f>
        <v xml:space="preserve">SE HACE SEGUIMIENTO TRIMESTRAL  </v>
      </c>
      <c r="W137" s="14">
        <f>[8]Final!Y$10</f>
        <v>0</v>
      </c>
      <c r="X137" s="56" t="str">
        <f>[8]Final!Z$10</f>
        <v xml:space="preserve">SE HACE SEGUIMIENTO TRIMESTRAL  </v>
      </c>
    </row>
    <row r="138" spans="2:24" s="83" customFormat="1" ht="123" customHeight="1" x14ac:dyDescent="0.25">
      <c r="B138" s="14" t="e">
        <f t="shared" si="5"/>
        <v>#REF!</v>
      </c>
      <c r="C138" s="14" t="s">
        <v>144</v>
      </c>
      <c r="D138" s="143" t="s">
        <v>145</v>
      </c>
      <c r="E138" s="14" t="s">
        <v>276</v>
      </c>
      <c r="F138" s="54" t="s">
        <v>25</v>
      </c>
      <c r="G138" s="54"/>
      <c r="H138" s="54"/>
      <c r="I138" s="54"/>
      <c r="J138" s="145" t="s">
        <v>151</v>
      </c>
      <c r="K138" s="14" t="s">
        <v>277</v>
      </c>
      <c r="L138" s="14">
        <v>1</v>
      </c>
      <c r="M138" s="14">
        <v>0.25</v>
      </c>
      <c r="N138" s="14" t="s">
        <v>277</v>
      </c>
      <c r="O138" s="14" t="s">
        <v>25</v>
      </c>
      <c r="P138" s="14" t="s">
        <v>54</v>
      </c>
      <c r="Q138" s="14" t="s">
        <v>69</v>
      </c>
      <c r="R138" s="14" t="s">
        <v>278</v>
      </c>
      <c r="S138" s="14">
        <v>6.6000000000000003E-2</v>
      </c>
      <c r="T138" s="88">
        <f t="shared" si="6"/>
        <v>0</v>
      </c>
      <c r="U138" s="14">
        <f>[5]Final!W8</f>
        <v>0</v>
      </c>
      <c r="V138" s="55" t="str">
        <f>[5]Final!X8</f>
        <v>N/A</v>
      </c>
      <c r="W138" s="14">
        <f>[5]Final!Y8</f>
        <v>0</v>
      </c>
      <c r="X138" s="56" t="str">
        <f>[5]Final!Z8</f>
        <v>N/A</v>
      </c>
    </row>
    <row r="139" spans="2:24" s="83" customFormat="1" ht="123" customHeight="1" x14ac:dyDescent="0.25">
      <c r="B139" s="14" t="e">
        <f t="shared" si="5"/>
        <v>#REF!</v>
      </c>
      <c r="C139" s="14" t="s">
        <v>92</v>
      </c>
      <c r="D139" s="143" t="s">
        <v>145</v>
      </c>
      <c r="E139" s="14" t="s">
        <v>276</v>
      </c>
      <c r="F139" s="54" t="s">
        <v>25</v>
      </c>
      <c r="G139" s="54"/>
      <c r="H139" s="54"/>
      <c r="I139" s="54"/>
      <c r="J139" s="146" t="s">
        <v>92</v>
      </c>
      <c r="K139" s="14" t="s">
        <v>277</v>
      </c>
      <c r="L139" s="14">
        <v>1</v>
      </c>
      <c r="M139" s="14">
        <v>0.25</v>
      </c>
      <c r="N139" s="14" t="s">
        <v>277</v>
      </c>
      <c r="O139" s="14" t="s">
        <v>25</v>
      </c>
      <c r="P139" s="14" t="s">
        <v>54</v>
      </c>
      <c r="Q139" s="14" t="s">
        <v>69</v>
      </c>
      <c r="R139" s="14" t="s">
        <v>279</v>
      </c>
      <c r="S139" s="14">
        <v>6.6000000000000003E-2</v>
      </c>
      <c r="T139" s="88">
        <f t="shared" si="6"/>
        <v>0</v>
      </c>
      <c r="U139" s="14">
        <f>[2]C!W$9</f>
        <v>0</v>
      </c>
      <c r="V139" s="55">
        <f>[2]C!X$9</f>
        <v>0</v>
      </c>
      <c r="W139" s="14">
        <f>[2]C!Y$9</f>
        <v>0</v>
      </c>
      <c r="X139" s="56">
        <f>[2]C!Z$9</f>
        <v>0</v>
      </c>
    </row>
    <row r="140" spans="2:24" s="83" customFormat="1" ht="123" customHeight="1" x14ac:dyDescent="0.25">
      <c r="B140" s="14" t="e">
        <f t="shared" si="5"/>
        <v>#REF!</v>
      </c>
      <c r="C140" s="14" t="s">
        <v>209</v>
      </c>
      <c r="D140" s="143" t="s">
        <v>145</v>
      </c>
      <c r="E140" s="14" t="s">
        <v>276</v>
      </c>
      <c r="F140" s="54" t="s">
        <v>25</v>
      </c>
      <c r="G140" s="54"/>
      <c r="H140" s="54"/>
      <c r="I140" s="54"/>
      <c r="J140" s="104" t="s">
        <v>211</v>
      </c>
      <c r="K140" s="14" t="s">
        <v>277</v>
      </c>
      <c r="L140" s="14">
        <v>1</v>
      </c>
      <c r="M140" s="14">
        <v>0.25</v>
      </c>
      <c r="N140" s="14" t="s">
        <v>277</v>
      </c>
      <c r="O140" s="14" t="s">
        <v>25</v>
      </c>
      <c r="P140" s="14" t="s">
        <v>54</v>
      </c>
      <c r="Q140" s="14" t="s">
        <v>69</v>
      </c>
      <c r="R140" s="14" t="s">
        <v>280</v>
      </c>
      <c r="S140" s="14">
        <v>6.6000000000000003E-2</v>
      </c>
      <c r="T140" s="88">
        <f t="shared" si="6"/>
        <v>0</v>
      </c>
      <c r="U140" s="14">
        <f>[10]Final!W$18</f>
        <v>0</v>
      </c>
      <c r="V140" s="55">
        <f>[10]Final!X$18</f>
        <v>0</v>
      </c>
      <c r="W140" s="14">
        <f>[10]Final!Y$18</f>
        <v>0</v>
      </c>
      <c r="X140" s="55">
        <f>[10]Final!Z$18</f>
        <v>0</v>
      </c>
    </row>
    <row r="141" spans="2:24" s="83" customFormat="1" ht="123" customHeight="1" x14ac:dyDescent="0.25">
      <c r="B141" s="14" t="e">
        <f t="shared" si="5"/>
        <v>#REF!</v>
      </c>
      <c r="C141" s="14" t="s">
        <v>23</v>
      </c>
      <c r="D141" s="143" t="s">
        <v>145</v>
      </c>
      <c r="E141" s="14" t="s">
        <v>276</v>
      </c>
      <c r="F141" s="54" t="s">
        <v>25</v>
      </c>
      <c r="G141" s="54"/>
      <c r="H141" s="54"/>
      <c r="I141" s="54"/>
      <c r="J141" s="113" t="s">
        <v>30</v>
      </c>
      <c r="K141" s="14" t="s">
        <v>277</v>
      </c>
      <c r="L141" s="14">
        <v>1</v>
      </c>
      <c r="M141" s="14">
        <v>0.25</v>
      </c>
      <c r="N141" s="14" t="s">
        <v>277</v>
      </c>
      <c r="O141" s="14" t="s">
        <v>25</v>
      </c>
      <c r="P141" s="14" t="s">
        <v>54</v>
      </c>
      <c r="Q141" s="14" t="s">
        <v>69</v>
      </c>
      <c r="R141" s="14" t="s">
        <v>281</v>
      </c>
      <c r="S141" s="14">
        <v>6.6000000000000003E-2</v>
      </c>
      <c r="T141" s="88">
        <f t="shared" si="6"/>
        <v>0</v>
      </c>
      <c r="U141" s="14">
        <f>[1]Final!$W$37</f>
        <v>0</v>
      </c>
      <c r="V141" s="55">
        <f>[1]Final!$X58</f>
        <v>0</v>
      </c>
      <c r="W141" s="14">
        <f>[1]Final!$Y58</f>
        <v>0</v>
      </c>
      <c r="X141" s="56">
        <f>[1]Final!$Z58</f>
        <v>0</v>
      </c>
    </row>
    <row r="142" spans="2:24" s="83" customFormat="1" ht="123" customHeight="1" x14ac:dyDescent="0.25">
      <c r="B142" s="14" t="e">
        <f t="shared" si="5"/>
        <v>#REF!</v>
      </c>
      <c r="C142" s="14" t="s">
        <v>131</v>
      </c>
      <c r="D142" s="143" t="s">
        <v>145</v>
      </c>
      <c r="E142" s="14" t="s">
        <v>276</v>
      </c>
      <c r="F142" s="54" t="s">
        <v>25</v>
      </c>
      <c r="G142" s="54"/>
      <c r="H142" s="54"/>
      <c r="I142" s="54"/>
      <c r="J142" s="147" t="s">
        <v>131</v>
      </c>
      <c r="K142" s="14" t="s">
        <v>277</v>
      </c>
      <c r="L142" s="14">
        <v>1</v>
      </c>
      <c r="M142" s="14">
        <v>0.25</v>
      </c>
      <c r="N142" s="14" t="s">
        <v>277</v>
      </c>
      <c r="O142" s="14" t="s">
        <v>25</v>
      </c>
      <c r="P142" s="14" t="s">
        <v>54</v>
      </c>
      <c r="Q142" s="14" t="s">
        <v>69</v>
      </c>
      <c r="R142" s="14" t="s">
        <v>282</v>
      </c>
      <c r="S142" s="14">
        <v>6.6000000000000003E-2</v>
      </c>
      <c r="T142" s="88">
        <f t="shared" si="6"/>
        <v>0</v>
      </c>
      <c r="U142" s="14">
        <f>'[2]E-IR'!W12</f>
        <v>0</v>
      </c>
      <c r="V142" s="55">
        <f>'[2]E-IR'!X12</f>
        <v>0</v>
      </c>
      <c r="W142" s="14">
        <f>'[2]E-IR'!Y12</f>
        <v>0</v>
      </c>
      <c r="X142" s="55">
        <f>'[2]E-IR'!Z12</f>
        <v>0</v>
      </c>
    </row>
    <row r="143" spans="2:24" s="83" customFormat="1" ht="123" customHeight="1" x14ac:dyDescent="0.25">
      <c r="B143" s="14" t="e">
        <f t="shared" si="5"/>
        <v>#REF!</v>
      </c>
      <c r="C143" s="14" t="s">
        <v>100</v>
      </c>
      <c r="D143" s="143" t="s">
        <v>145</v>
      </c>
      <c r="E143" s="14" t="s">
        <v>276</v>
      </c>
      <c r="F143" s="54" t="s">
        <v>25</v>
      </c>
      <c r="G143" s="54"/>
      <c r="H143" s="54"/>
      <c r="I143" s="54"/>
      <c r="J143" s="148" t="s">
        <v>248</v>
      </c>
      <c r="K143" s="14" t="s">
        <v>277</v>
      </c>
      <c r="L143" s="14">
        <v>1</v>
      </c>
      <c r="M143" s="14">
        <v>0.25</v>
      </c>
      <c r="N143" s="14" t="s">
        <v>277</v>
      </c>
      <c r="O143" s="14" t="s">
        <v>25</v>
      </c>
      <c r="P143" s="14" t="s">
        <v>54</v>
      </c>
      <c r="Q143" s="14" t="s">
        <v>69</v>
      </c>
      <c r="R143" s="14" t="s">
        <v>283</v>
      </c>
      <c r="S143" s="14">
        <v>6.6000000000000003E-2</v>
      </c>
      <c r="T143" s="88">
        <f t="shared" si="6"/>
        <v>0</v>
      </c>
      <c r="U143" s="14">
        <f>[1]Final!$W$37</f>
        <v>0</v>
      </c>
      <c r="V143" s="55">
        <f>[1]Final!$X60</f>
        <v>0</v>
      </c>
      <c r="W143" s="14">
        <f>[1]Final!$Y60</f>
        <v>0</v>
      </c>
      <c r="X143" s="56">
        <f>[1]Final!$Z60</f>
        <v>0</v>
      </c>
    </row>
    <row r="144" spans="2:24" s="83" customFormat="1" ht="123" customHeight="1" x14ac:dyDescent="0.25">
      <c r="B144" s="14" t="e">
        <f t="shared" si="5"/>
        <v>#REF!</v>
      </c>
      <c r="C144" s="14" t="s">
        <v>113</v>
      </c>
      <c r="D144" s="143" t="s">
        <v>145</v>
      </c>
      <c r="E144" s="14" t="s">
        <v>276</v>
      </c>
      <c r="F144" s="54" t="s">
        <v>25</v>
      </c>
      <c r="G144" s="54"/>
      <c r="H144" s="54"/>
      <c r="I144" s="54"/>
      <c r="J144" s="149" t="s">
        <v>113</v>
      </c>
      <c r="K144" s="14" t="s">
        <v>277</v>
      </c>
      <c r="L144" s="14">
        <v>1</v>
      </c>
      <c r="M144" s="14">
        <v>0.25</v>
      </c>
      <c r="N144" s="14" t="s">
        <v>277</v>
      </c>
      <c r="O144" s="14" t="s">
        <v>25</v>
      </c>
      <c r="P144" s="14" t="s">
        <v>54</v>
      </c>
      <c r="Q144" s="14" t="s">
        <v>69</v>
      </c>
      <c r="R144" s="14" t="s">
        <v>284</v>
      </c>
      <c r="S144" s="14">
        <v>6.6000000000000003E-2</v>
      </c>
      <c r="T144" s="88">
        <f t="shared" si="6"/>
        <v>6.6000000000000003E-2</v>
      </c>
      <c r="U144" s="14">
        <f>[4]Final!W$15</f>
        <v>6.6000000000000003E-2</v>
      </c>
      <c r="V144" s="52" t="str">
        <f>[4]Final!X$15</f>
        <v>Se ajustaron entregaron a la Oficina Aseosora de Planeación los manuales de la Biblioteca Virtual y se subieron a la carpeta del SIG</v>
      </c>
      <c r="W144" s="14">
        <f>[4]Final!Y$15</f>
        <v>0</v>
      </c>
      <c r="X144" s="56">
        <f>[4]Final!Z$15</f>
        <v>0</v>
      </c>
    </row>
    <row r="145" spans="2:24" s="83" customFormat="1" ht="123" customHeight="1" x14ac:dyDescent="0.25">
      <c r="B145" s="14" t="e">
        <f t="shared" si="5"/>
        <v>#REF!</v>
      </c>
      <c r="C145" s="14" t="s">
        <v>200</v>
      </c>
      <c r="D145" s="143" t="s">
        <v>145</v>
      </c>
      <c r="E145" s="14" t="s">
        <v>276</v>
      </c>
      <c r="F145" s="54" t="s">
        <v>25</v>
      </c>
      <c r="G145" s="54"/>
      <c r="H145" s="54"/>
      <c r="I145" s="54"/>
      <c r="J145" s="14" t="s">
        <v>202</v>
      </c>
      <c r="K145" s="14" t="s">
        <v>277</v>
      </c>
      <c r="L145" s="14">
        <v>1</v>
      </c>
      <c r="M145" s="14">
        <v>0.25</v>
      </c>
      <c r="N145" s="14" t="s">
        <v>277</v>
      </c>
      <c r="O145" s="14" t="s">
        <v>25</v>
      </c>
      <c r="P145" s="14" t="s">
        <v>54</v>
      </c>
      <c r="Q145" s="14" t="s">
        <v>69</v>
      </c>
      <c r="R145" s="14" t="s">
        <v>285</v>
      </c>
      <c r="S145" s="14">
        <v>6.6000000000000003E-2</v>
      </c>
      <c r="T145" s="88">
        <f t="shared" si="6"/>
        <v>0</v>
      </c>
      <c r="U145" s="14">
        <f>[1]Final!$W$37</f>
        <v>0</v>
      </c>
      <c r="V145" s="55">
        <f>[1]Final!$X62</f>
        <v>0</v>
      </c>
      <c r="W145" s="14">
        <f>[1]Final!$Y62</f>
        <v>0</v>
      </c>
      <c r="X145" s="56">
        <f>[1]Final!$Z62</f>
        <v>0</v>
      </c>
    </row>
    <row r="146" spans="2:24" s="83" customFormat="1" ht="123" customHeight="1" x14ac:dyDescent="0.25">
      <c r="B146" s="14" t="e">
        <f t="shared" si="5"/>
        <v>#REF!</v>
      </c>
      <c r="C146" s="14" t="s">
        <v>252</v>
      </c>
      <c r="D146" s="143" t="s">
        <v>145</v>
      </c>
      <c r="E146" s="14" t="s">
        <v>276</v>
      </c>
      <c r="F146" s="54" t="s">
        <v>25</v>
      </c>
      <c r="G146" s="54"/>
      <c r="H146" s="54"/>
      <c r="I146" s="54"/>
      <c r="J146" s="14" t="s">
        <v>253</v>
      </c>
      <c r="K146" s="14" t="s">
        <v>277</v>
      </c>
      <c r="L146" s="14">
        <v>1</v>
      </c>
      <c r="M146" s="14">
        <v>0.25</v>
      </c>
      <c r="N146" s="14" t="s">
        <v>277</v>
      </c>
      <c r="O146" s="14" t="s">
        <v>25</v>
      </c>
      <c r="P146" s="14" t="s">
        <v>54</v>
      </c>
      <c r="Q146" s="14" t="s">
        <v>69</v>
      </c>
      <c r="R146" s="14" t="s">
        <v>286</v>
      </c>
      <c r="S146" s="14">
        <v>6.6000000000000003E-2</v>
      </c>
      <c r="T146" s="88">
        <f t="shared" si="6"/>
        <v>0</v>
      </c>
      <c r="U146" s="14">
        <f>[11]Final!W$4</f>
        <v>0</v>
      </c>
      <c r="V146" s="56" t="str">
        <f>[11]Final!X$4</f>
        <v>El proceso de EyM I no tiene plan de mejoramiento.</v>
      </c>
      <c r="W146" s="14">
        <f>[11]Final!Y$4</f>
        <v>0</v>
      </c>
      <c r="X146" s="56" t="str">
        <f>[11]Final!Z$4</f>
        <v>El proceso de EyM I no tiene plan de mejoramiento.</v>
      </c>
    </row>
    <row r="147" spans="2:24" s="83" customFormat="1" ht="123" customHeight="1" x14ac:dyDescent="0.25">
      <c r="B147" s="14" t="e">
        <f t="shared" si="5"/>
        <v>#REF!</v>
      </c>
      <c r="C147" s="14" t="s">
        <v>255</v>
      </c>
      <c r="D147" s="143" t="s">
        <v>145</v>
      </c>
      <c r="E147" s="14" t="s">
        <v>276</v>
      </c>
      <c r="F147" s="54" t="s">
        <v>25</v>
      </c>
      <c r="G147" s="54"/>
      <c r="H147" s="54"/>
      <c r="I147" s="54"/>
      <c r="J147" s="14" t="s">
        <v>164</v>
      </c>
      <c r="K147" s="14" t="s">
        <v>277</v>
      </c>
      <c r="L147" s="14">
        <v>1</v>
      </c>
      <c r="M147" s="14">
        <v>0.25</v>
      </c>
      <c r="N147" s="14" t="s">
        <v>277</v>
      </c>
      <c r="O147" s="14" t="s">
        <v>25</v>
      </c>
      <c r="P147" s="14" t="s">
        <v>54</v>
      </c>
      <c r="Q147" s="14" t="s">
        <v>69</v>
      </c>
      <c r="R147" s="14" t="s">
        <v>287</v>
      </c>
      <c r="S147" s="14">
        <v>6.6000000000000003E-2</v>
      </c>
      <c r="T147" s="88">
        <f t="shared" si="6"/>
        <v>0</v>
      </c>
      <c r="U147" s="14">
        <f>[12]Final!W$4</f>
        <v>0</v>
      </c>
      <c r="V147" s="56">
        <f>[12]Final!X$4</f>
        <v>0</v>
      </c>
      <c r="W147" s="14">
        <f>[12]Final!Y$4</f>
        <v>0</v>
      </c>
      <c r="X147" s="56">
        <f>[12]Final!Z$4</f>
        <v>0</v>
      </c>
    </row>
    <row r="148" spans="2:24" s="83" customFormat="1" ht="123" customHeight="1" x14ac:dyDescent="0.25">
      <c r="B148" s="14" t="e">
        <f t="shared" si="5"/>
        <v>#REF!</v>
      </c>
      <c r="C148" s="14" t="s">
        <v>257</v>
      </c>
      <c r="D148" s="143" t="s">
        <v>145</v>
      </c>
      <c r="E148" s="14" t="s">
        <v>276</v>
      </c>
      <c r="F148" s="54" t="s">
        <v>25</v>
      </c>
      <c r="G148" s="54"/>
      <c r="H148" s="54"/>
      <c r="I148" s="54"/>
      <c r="J148" s="144" t="s">
        <v>258</v>
      </c>
      <c r="K148" s="14" t="s">
        <v>277</v>
      </c>
      <c r="L148" s="14">
        <v>1</v>
      </c>
      <c r="M148" s="14">
        <v>0.25</v>
      </c>
      <c r="N148" s="14" t="s">
        <v>277</v>
      </c>
      <c r="O148" s="14" t="s">
        <v>25</v>
      </c>
      <c r="P148" s="14" t="s">
        <v>54</v>
      </c>
      <c r="Q148" s="14" t="s">
        <v>69</v>
      </c>
      <c r="R148" s="14" t="s">
        <v>288</v>
      </c>
      <c r="S148" s="14">
        <v>6.6000000000000003E-2</v>
      </c>
      <c r="T148" s="88">
        <f t="shared" si="6"/>
        <v>1.1599999999999999E-2</v>
      </c>
      <c r="U148" s="14" t="str">
        <f>[7]Final!W$18</f>
        <v>0,58%</v>
      </c>
      <c r="V148" s="56" t="str">
        <f>[7]Final!X$18</f>
        <v>Se revisaron los documentos existentes</v>
      </c>
      <c r="W148" s="14">
        <f>[7]Final!Y$18</f>
        <v>5.7999999999999996E-3</v>
      </c>
      <c r="X148" s="56" t="str">
        <f>[7]Final!Z$18</f>
        <v>Se revisaron las normas vigentes.</v>
      </c>
    </row>
    <row r="149" spans="2:24" s="83" customFormat="1" ht="123" customHeight="1" x14ac:dyDescent="0.25">
      <c r="B149" s="14" t="e">
        <f t="shared" si="5"/>
        <v>#REF!</v>
      </c>
      <c r="C149" s="14" t="s">
        <v>181</v>
      </c>
      <c r="D149" s="143" t="s">
        <v>145</v>
      </c>
      <c r="E149" s="14" t="s">
        <v>276</v>
      </c>
      <c r="F149" s="54" t="s">
        <v>25</v>
      </c>
      <c r="G149" s="54"/>
      <c r="H149" s="54"/>
      <c r="I149" s="54"/>
      <c r="J149" s="144" t="s">
        <v>181</v>
      </c>
      <c r="K149" s="14" t="s">
        <v>277</v>
      </c>
      <c r="L149" s="14">
        <v>1</v>
      </c>
      <c r="M149" s="14">
        <v>0.25</v>
      </c>
      <c r="N149" s="14" t="s">
        <v>277</v>
      </c>
      <c r="O149" s="14" t="s">
        <v>25</v>
      </c>
      <c r="P149" s="14" t="s">
        <v>54</v>
      </c>
      <c r="Q149" s="14" t="s">
        <v>69</v>
      </c>
      <c r="R149" s="14" t="s">
        <v>289</v>
      </c>
      <c r="S149" s="14">
        <v>6.6000000000000003E-2</v>
      </c>
      <c r="T149" s="88">
        <f t="shared" si="6"/>
        <v>0</v>
      </c>
      <c r="U149" s="14">
        <f>[1]Final!$W$37</f>
        <v>0</v>
      </c>
      <c r="V149" s="56">
        <f>[1]Final!$X66</f>
        <v>0</v>
      </c>
      <c r="W149" s="14">
        <f>[1]Final!$Y66</f>
        <v>0</v>
      </c>
      <c r="X149" s="56">
        <f>[1]Final!$Z66</f>
        <v>0</v>
      </c>
    </row>
    <row r="150" spans="2:24" s="83" customFormat="1" ht="123" customHeight="1" x14ac:dyDescent="0.25">
      <c r="B150" s="14" t="e">
        <f t="shared" si="5"/>
        <v>#REF!</v>
      </c>
      <c r="C150" s="14" t="s">
        <v>195</v>
      </c>
      <c r="D150" s="143" t="s">
        <v>145</v>
      </c>
      <c r="E150" s="14" t="s">
        <v>276</v>
      </c>
      <c r="F150" s="54" t="s">
        <v>25</v>
      </c>
      <c r="G150" s="54"/>
      <c r="H150" s="54"/>
      <c r="I150" s="54"/>
      <c r="J150" s="101" t="s">
        <v>195</v>
      </c>
      <c r="K150" s="14" t="s">
        <v>277</v>
      </c>
      <c r="L150" s="14">
        <v>1</v>
      </c>
      <c r="M150" s="14">
        <v>0.25</v>
      </c>
      <c r="N150" s="14" t="s">
        <v>277</v>
      </c>
      <c r="O150" s="14" t="s">
        <v>25</v>
      </c>
      <c r="P150" s="14" t="s">
        <v>54</v>
      </c>
      <c r="Q150" s="14" t="s">
        <v>69</v>
      </c>
      <c r="R150" s="14" t="s">
        <v>290</v>
      </c>
      <c r="S150" s="14">
        <v>6.6000000000000003E-2</v>
      </c>
      <c r="T150" s="88">
        <f t="shared" si="6"/>
        <v>0</v>
      </c>
      <c r="U150" s="14">
        <f>[8]Final!W$11</f>
        <v>0</v>
      </c>
      <c r="V150" s="56" t="str">
        <f>[8]Final!X$11</f>
        <v xml:space="preserve">SE HACE SEGUIMIENTO TRIMESTRAL  </v>
      </c>
      <c r="W150" s="14">
        <f>[8]Final!Y$11</f>
        <v>0</v>
      </c>
      <c r="X150" s="56" t="str">
        <f>[8]Final!Z$11</f>
        <v xml:space="preserve">SE HACE SEGUIMIENTO TRIMESTRAL  </v>
      </c>
    </row>
    <row r="151" spans="2:24" s="83" customFormat="1" ht="123" customHeight="1" x14ac:dyDescent="0.25">
      <c r="B151" s="14" t="e">
        <f t="shared" si="5"/>
        <v>#REF!</v>
      </c>
      <c r="C151" s="14" t="s">
        <v>160</v>
      </c>
      <c r="D151" s="143" t="s">
        <v>145</v>
      </c>
      <c r="E151" s="14" t="s">
        <v>276</v>
      </c>
      <c r="F151" s="54" t="s">
        <v>25</v>
      </c>
      <c r="G151" s="54"/>
      <c r="H151" s="54"/>
      <c r="I151" s="54"/>
      <c r="J151" s="14" t="s">
        <v>164</v>
      </c>
      <c r="K151" s="14" t="s">
        <v>277</v>
      </c>
      <c r="L151" s="14">
        <v>1</v>
      </c>
      <c r="M151" s="14">
        <v>0.25</v>
      </c>
      <c r="N151" s="14" t="s">
        <v>277</v>
      </c>
      <c r="O151" s="14" t="s">
        <v>25</v>
      </c>
      <c r="P151" s="14" t="s">
        <v>54</v>
      </c>
      <c r="Q151" s="14" t="s">
        <v>69</v>
      </c>
      <c r="R151" s="14" t="s">
        <v>291</v>
      </c>
      <c r="S151" s="14">
        <v>6.6000000000000003E-2</v>
      </c>
      <c r="T151" s="88">
        <f t="shared" si="6"/>
        <v>0</v>
      </c>
      <c r="U151" s="14">
        <f>[6]Final!W$16</f>
        <v>0</v>
      </c>
      <c r="V151" s="56">
        <f>[6]Final!X$16</f>
        <v>0</v>
      </c>
      <c r="W151" s="14">
        <f>[6]Final!Y$16</f>
        <v>0</v>
      </c>
      <c r="X151" s="56">
        <f>[6]Final!Z$16</f>
        <v>0</v>
      </c>
    </row>
    <row r="152" spans="2:24" s="83" customFormat="1" ht="123" customHeight="1" x14ac:dyDescent="0.25">
      <c r="B152" s="14" t="e">
        <f t="shared" si="5"/>
        <v>#REF!</v>
      </c>
      <c r="C152" s="14" t="s">
        <v>263</v>
      </c>
      <c r="D152" s="143" t="s">
        <v>145</v>
      </c>
      <c r="E152" s="14" t="s">
        <v>276</v>
      </c>
      <c r="F152" s="54" t="s">
        <v>25</v>
      </c>
      <c r="G152" s="54"/>
      <c r="H152" s="54"/>
      <c r="I152" s="54"/>
      <c r="J152" s="14" t="s">
        <v>263</v>
      </c>
      <c r="K152" s="14" t="s">
        <v>277</v>
      </c>
      <c r="L152" s="14">
        <v>1</v>
      </c>
      <c r="M152" s="14">
        <v>0.25</v>
      </c>
      <c r="N152" s="14" t="s">
        <v>277</v>
      </c>
      <c r="O152" s="14" t="s">
        <v>25</v>
      </c>
      <c r="P152" s="14" t="s">
        <v>54</v>
      </c>
      <c r="Q152" s="14" t="s">
        <v>69</v>
      </c>
      <c r="R152" s="14" t="s">
        <v>292</v>
      </c>
      <c r="S152" s="14">
        <v>6.6000000000000003E-2</v>
      </c>
      <c r="T152" s="88">
        <f t="shared" si="6"/>
        <v>0</v>
      </c>
      <c r="U152" s="14">
        <f>[8]Final!W$12</f>
        <v>0</v>
      </c>
      <c r="V152" s="56" t="str">
        <f>[8]Final!X$12</f>
        <v xml:space="preserve">SE HACE SEGUIMIENTO TRIMESTRAL  </v>
      </c>
      <c r="W152" s="14">
        <f>[8]Final!Y$12</f>
        <v>0</v>
      </c>
      <c r="X152" s="56" t="str">
        <f>[8]Final!Z$12</f>
        <v xml:space="preserve">SE HACE SEGUIMIENTO TRIMESTRAL  </v>
      </c>
    </row>
    <row r="153" spans="2:24" s="83" customFormat="1" ht="123" customHeight="1" x14ac:dyDescent="0.25">
      <c r="B153" s="14" t="e">
        <f t="shared" si="5"/>
        <v>#REF!</v>
      </c>
      <c r="C153" s="14" t="s">
        <v>252</v>
      </c>
      <c r="D153" s="143" t="s">
        <v>145</v>
      </c>
      <c r="E153" s="14" t="s">
        <v>276</v>
      </c>
      <c r="F153" s="54" t="s">
        <v>25</v>
      </c>
      <c r="G153" s="54"/>
      <c r="H153" s="54"/>
      <c r="I153" s="54"/>
      <c r="J153" s="14" t="s">
        <v>253</v>
      </c>
      <c r="K153" s="14" t="s">
        <v>293</v>
      </c>
      <c r="L153" s="14">
        <v>1</v>
      </c>
      <c r="M153" s="14">
        <v>0.25</v>
      </c>
      <c r="N153" s="14" t="s">
        <v>294</v>
      </c>
      <c r="O153" s="14" t="s">
        <v>25</v>
      </c>
      <c r="P153" s="14" t="s">
        <v>33</v>
      </c>
      <c r="Q153" s="14" t="s">
        <v>33</v>
      </c>
      <c r="R153" s="14" t="s">
        <v>295</v>
      </c>
      <c r="S153" s="14">
        <v>0.3</v>
      </c>
      <c r="T153" s="88">
        <f t="shared" si="6"/>
        <v>0.3</v>
      </c>
      <c r="U153" s="14" t="str">
        <f>[11]Final!W$5</f>
        <v>30%</v>
      </c>
      <c r="V153" s="56" t="str">
        <f>[11]Final!X$5</f>
        <v>Se formuló el PAA 2019 el cual se aprobó en Comité Institucional de Coordinación de control interno de 31 de enero de 2019. Se publicó en la página web</v>
      </c>
      <c r="W153" s="14">
        <f>[11]Final!Y$5</f>
        <v>0</v>
      </c>
      <c r="X153" s="56">
        <f>[11]Final!Z$5</f>
        <v>0</v>
      </c>
    </row>
    <row r="154" spans="2:24" s="83" customFormat="1" ht="123" customHeight="1" x14ac:dyDescent="0.25">
      <c r="B154" s="14" t="e">
        <f t="shared" si="5"/>
        <v>#REF!</v>
      </c>
      <c r="C154" s="14" t="s">
        <v>252</v>
      </c>
      <c r="D154" s="143" t="s">
        <v>145</v>
      </c>
      <c r="E154" s="14" t="s">
        <v>276</v>
      </c>
      <c r="F154" s="54" t="s">
        <v>25</v>
      </c>
      <c r="G154" s="54"/>
      <c r="H154" s="54"/>
      <c r="I154" s="54"/>
      <c r="J154" s="14" t="s">
        <v>253</v>
      </c>
      <c r="K154" s="14" t="s">
        <v>293</v>
      </c>
      <c r="L154" s="14">
        <v>1</v>
      </c>
      <c r="M154" s="14">
        <v>0.25</v>
      </c>
      <c r="N154" s="14" t="s">
        <v>294</v>
      </c>
      <c r="O154" s="14" t="s">
        <v>25</v>
      </c>
      <c r="P154" s="14" t="s">
        <v>33</v>
      </c>
      <c r="Q154" s="14" t="s">
        <v>34</v>
      </c>
      <c r="R154" s="14" t="s">
        <v>296</v>
      </c>
      <c r="S154" s="14">
        <v>0.7</v>
      </c>
      <c r="T154" s="88">
        <f t="shared" si="6"/>
        <v>0.22</v>
      </c>
      <c r="U154" s="14" t="str">
        <f>[11]Final!W$6</f>
        <v>13%</v>
      </c>
      <c r="V154" s="56" t="str">
        <f>[11]Final!X$6</f>
        <v>Se da cumplimiento a las actividades correspondientes al mes de enero, así: Se realizó la evaluación a la Gestión anual por Dependencias. Se realizó el reporte al SIRECI del Plan de Mejoramiento Institucional a diciembre 2018. Se elaboró y presentó informe de austeridad en el gasto correspondiente al cuarto trimestre de 2018. Se realizó seguimiento al Plan Anticorrupción y de Atención al ciudaano y al Mapa de Riesgos de corrupción. Se realizó seguimiento a la publicación en la página web de los planes institucionales. Se realizó el primer comité Institucional de coordinación de Control Interno.</v>
      </c>
      <c r="W154" s="14">
        <f>[11]Final!Y$6</f>
        <v>0.09</v>
      </c>
      <c r="X154" s="56" t="str">
        <f>[11]Final!Z$6</f>
        <v>Se da cumplimiento a las actividades previstas: Informe de Seguimiento a PQRS,  Informe Certificación Ekogui, Informe de Evaluación del Control Interno Contable, Verificacion Consolidación de la Cuenta Anual Consolidada reporte SIRECI, Inicio de las Evaluación del FURAG, Componente 7 Control Interno.</v>
      </c>
    </row>
    <row r="155" spans="2:24" s="1" customFormat="1" ht="123" customHeight="1" x14ac:dyDescent="0.25">
      <c r="R155" s="5"/>
      <c r="S155" s="83"/>
      <c r="T155" s="83"/>
      <c r="U155" s="89"/>
      <c r="V155" s="83"/>
      <c r="W155" s="89"/>
    </row>
    <row r="156" spans="2:24" s="1" customFormat="1" ht="123" customHeight="1" x14ac:dyDescent="0.25">
      <c r="R156" s="5"/>
      <c r="S156" s="83"/>
      <c r="T156" s="83"/>
      <c r="U156" s="89"/>
      <c r="V156" s="83"/>
      <c r="W156" s="89"/>
    </row>
    <row r="157" spans="2:24" s="1" customFormat="1" ht="123" customHeight="1" x14ac:dyDescent="0.25">
      <c r="R157" s="5"/>
      <c r="S157" s="83"/>
      <c r="T157" s="83"/>
      <c r="U157" s="89"/>
      <c r="V157" s="83"/>
      <c r="W157" s="89"/>
    </row>
    <row r="158" spans="2:24" s="1" customFormat="1" ht="123" customHeight="1" x14ac:dyDescent="0.25">
      <c r="R158" s="5"/>
      <c r="S158" s="83"/>
      <c r="T158" s="83"/>
      <c r="U158" s="89"/>
      <c r="V158" s="83"/>
      <c r="W158" s="89"/>
    </row>
    <row r="159" spans="2:24" s="1" customFormat="1" ht="123" customHeight="1" x14ac:dyDescent="0.25">
      <c r="R159" s="5"/>
      <c r="S159" s="83"/>
      <c r="T159" s="83"/>
      <c r="U159" s="89"/>
      <c r="V159" s="83"/>
      <c r="W159" s="89"/>
    </row>
    <row r="160" spans="2:24" s="1" customFormat="1" ht="123" customHeight="1" x14ac:dyDescent="0.25">
      <c r="R160" s="5"/>
      <c r="S160" s="83"/>
      <c r="T160" s="83"/>
      <c r="U160" s="89"/>
      <c r="V160" s="83"/>
      <c r="W160" s="89"/>
    </row>
    <row r="161" spans="18:23" s="1" customFormat="1" ht="123" customHeight="1" x14ac:dyDescent="0.25">
      <c r="R161" s="5"/>
      <c r="S161" s="83"/>
      <c r="T161" s="83"/>
      <c r="U161" s="89"/>
      <c r="V161" s="83"/>
      <c r="W161" s="89"/>
    </row>
    <row r="162" spans="18:23" s="1" customFormat="1" ht="123" customHeight="1" x14ac:dyDescent="0.25">
      <c r="R162" s="5"/>
      <c r="S162" s="83"/>
      <c r="T162" s="83"/>
      <c r="U162" s="89"/>
      <c r="V162" s="83"/>
      <c r="W162" s="89"/>
    </row>
    <row r="163" spans="18:23" s="1" customFormat="1" ht="123" customHeight="1" x14ac:dyDescent="0.25">
      <c r="R163" s="5"/>
      <c r="S163" s="83"/>
      <c r="T163" s="83"/>
      <c r="U163" s="89"/>
      <c r="V163" s="83"/>
      <c r="W163" s="89"/>
    </row>
    <row r="164" spans="18:23" s="1" customFormat="1" ht="123" customHeight="1" x14ac:dyDescent="0.25">
      <c r="R164" s="5"/>
      <c r="S164" s="83"/>
      <c r="T164" s="83"/>
      <c r="U164" s="89"/>
      <c r="V164" s="83"/>
      <c r="W164" s="89"/>
    </row>
    <row r="165" spans="18:23" s="1" customFormat="1" ht="123" customHeight="1" x14ac:dyDescent="0.25">
      <c r="R165" s="5"/>
      <c r="S165" s="83"/>
      <c r="T165" s="83"/>
      <c r="U165" s="89"/>
      <c r="V165" s="83"/>
      <c r="W165" s="89"/>
    </row>
    <row r="166" spans="18:23" s="1" customFormat="1" ht="123" customHeight="1" x14ac:dyDescent="0.25">
      <c r="R166" s="5"/>
      <c r="S166" s="83"/>
      <c r="T166" s="83"/>
      <c r="U166" s="89"/>
      <c r="V166" s="83"/>
      <c r="W166" s="89"/>
    </row>
    <row r="167" spans="18:23" s="1" customFormat="1" ht="123" customHeight="1" x14ac:dyDescent="0.25">
      <c r="R167" s="5"/>
      <c r="S167" s="83"/>
      <c r="T167" s="83"/>
      <c r="U167" s="89"/>
      <c r="V167" s="83"/>
      <c r="W167" s="89"/>
    </row>
    <row r="168" spans="18:23" s="1" customFormat="1" ht="123" customHeight="1" x14ac:dyDescent="0.25">
      <c r="R168" s="5"/>
      <c r="S168" s="83"/>
      <c r="T168" s="83"/>
      <c r="U168" s="89"/>
      <c r="V168" s="83"/>
      <c r="W168" s="89"/>
    </row>
    <row r="169" spans="18:23" s="1" customFormat="1" ht="123" customHeight="1" x14ac:dyDescent="0.25">
      <c r="R169" s="5"/>
      <c r="S169" s="83"/>
      <c r="T169" s="83"/>
      <c r="U169" s="89"/>
      <c r="V169" s="83"/>
      <c r="W169" s="89"/>
    </row>
    <row r="170" spans="18:23" s="1" customFormat="1" ht="123" customHeight="1" x14ac:dyDescent="0.25">
      <c r="R170" s="5"/>
      <c r="S170" s="83"/>
      <c r="T170" s="83"/>
      <c r="U170" s="89"/>
      <c r="V170" s="83"/>
      <c r="W170" s="89"/>
    </row>
    <row r="171" spans="18:23" s="1" customFormat="1" ht="123" customHeight="1" x14ac:dyDescent="0.25">
      <c r="R171" s="5"/>
      <c r="S171" s="83"/>
      <c r="T171" s="83"/>
      <c r="U171" s="89"/>
      <c r="V171" s="83"/>
      <c r="W171" s="89"/>
    </row>
    <row r="172" spans="18:23" s="1" customFormat="1" ht="123" customHeight="1" x14ac:dyDescent="0.25">
      <c r="R172" s="5"/>
      <c r="S172" s="83"/>
      <c r="T172" s="83"/>
      <c r="U172" s="89"/>
      <c r="V172" s="83"/>
      <c r="W172" s="89"/>
    </row>
    <row r="173" spans="18:23" s="1" customFormat="1" ht="123" customHeight="1" x14ac:dyDescent="0.25">
      <c r="R173" s="5"/>
      <c r="S173" s="83"/>
      <c r="T173" s="83"/>
      <c r="U173" s="89"/>
      <c r="V173" s="83"/>
      <c r="W173" s="89"/>
    </row>
    <row r="174" spans="18:23" s="1" customFormat="1" ht="123" customHeight="1" x14ac:dyDescent="0.25">
      <c r="R174" s="5"/>
      <c r="S174" s="83"/>
      <c r="T174" s="83"/>
      <c r="U174" s="89"/>
      <c r="V174" s="83"/>
      <c r="W174" s="89"/>
    </row>
    <row r="175" spans="18:23" s="1" customFormat="1" ht="123" customHeight="1" x14ac:dyDescent="0.25">
      <c r="R175" s="5"/>
      <c r="S175" s="83"/>
      <c r="T175" s="83"/>
      <c r="U175" s="89"/>
      <c r="V175" s="83"/>
      <c r="W175" s="89"/>
    </row>
    <row r="176" spans="18:23" s="1" customFormat="1" ht="123" customHeight="1" x14ac:dyDescent="0.25">
      <c r="R176" s="5"/>
      <c r="S176" s="83"/>
      <c r="T176" s="83"/>
      <c r="U176" s="89"/>
      <c r="V176" s="83"/>
      <c r="W176" s="89"/>
    </row>
    <row r="177" spans="18:23" s="1" customFormat="1" ht="123" customHeight="1" x14ac:dyDescent="0.25">
      <c r="R177" s="5"/>
      <c r="S177" s="83"/>
      <c r="T177" s="83"/>
      <c r="U177" s="89"/>
      <c r="V177" s="83"/>
      <c r="W177" s="89"/>
    </row>
    <row r="178" spans="18:23" s="1" customFormat="1" ht="123" customHeight="1" x14ac:dyDescent="0.25">
      <c r="R178" s="5"/>
      <c r="S178" s="83"/>
      <c r="T178" s="83"/>
      <c r="U178" s="89"/>
      <c r="V178" s="83"/>
      <c r="W178" s="89"/>
    </row>
    <row r="179" spans="18:23" s="1" customFormat="1" ht="123" customHeight="1" x14ac:dyDescent="0.25">
      <c r="R179" s="5"/>
      <c r="S179" s="83"/>
      <c r="T179" s="83"/>
      <c r="U179" s="89"/>
      <c r="V179" s="83"/>
      <c r="W179" s="89"/>
    </row>
    <row r="180" spans="18:23" s="1" customFormat="1" ht="123" customHeight="1" x14ac:dyDescent="0.25">
      <c r="R180" s="5"/>
      <c r="S180" s="83"/>
      <c r="T180" s="83"/>
      <c r="U180" s="89"/>
      <c r="V180" s="83"/>
      <c r="W180" s="89"/>
    </row>
    <row r="181" spans="18:23" s="1" customFormat="1" ht="123" customHeight="1" x14ac:dyDescent="0.25">
      <c r="R181" s="5"/>
      <c r="S181" s="83"/>
      <c r="T181" s="83"/>
      <c r="U181" s="89"/>
      <c r="V181" s="83"/>
      <c r="W181" s="89"/>
    </row>
    <row r="182" spans="18:23" s="1" customFormat="1" ht="123" customHeight="1" x14ac:dyDescent="0.25">
      <c r="R182" s="5"/>
      <c r="S182" s="83"/>
      <c r="T182" s="83"/>
      <c r="U182" s="89"/>
      <c r="V182" s="83"/>
      <c r="W182" s="89"/>
    </row>
    <row r="183" spans="18:23" s="1" customFormat="1" ht="123" customHeight="1" x14ac:dyDescent="0.25">
      <c r="R183" s="5"/>
      <c r="S183" s="83"/>
      <c r="T183" s="83"/>
      <c r="U183" s="89"/>
      <c r="V183" s="83"/>
      <c r="W183" s="89"/>
    </row>
    <row r="184" spans="18:23" s="1" customFormat="1" ht="123" customHeight="1" x14ac:dyDescent="0.25">
      <c r="R184" s="5"/>
      <c r="S184" s="83"/>
      <c r="T184" s="83"/>
      <c r="U184" s="89"/>
      <c r="V184" s="83"/>
      <c r="W184" s="89"/>
    </row>
    <row r="185" spans="18:23" s="1" customFormat="1" ht="123" customHeight="1" x14ac:dyDescent="0.25">
      <c r="R185" s="5"/>
      <c r="S185" s="83"/>
      <c r="T185" s="83"/>
      <c r="U185" s="89"/>
      <c r="V185" s="83"/>
      <c r="W185" s="89"/>
    </row>
    <row r="186" spans="18:23" s="1" customFormat="1" ht="123" customHeight="1" x14ac:dyDescent="0.25">
      <c r="R186" s="5"/>
      <c r="S186" s="83"/>
      <c r="T186" s="83"/>
      <c r="U186" s="89"/>
      <c r="V186" s="83"/>
      <c r="W186" s="89"/>
    </row>
    <row r="187" spans="18:23" s="1" customFormat="1" ht="123" customHeight="1" x14ac:dyDescent="0.25">
      <c r="R187" s="5"/>
      <c r="S187" s="83"/>
      <c r="T187" s="83"/>
      <c r="U187" s="89"/>
      <c r="V187" s="83"/>
      <c r="W187" s="89"/>
    </row>
    <row r="188" spans="18:23" s="1" customFormat="1" ht="123" customHeight="1" x14ac:dyDescent="0.25">
      <c r="R188" s="5"/>
      <c r="S188" s="83"/>
      <c r="T188" s="83"/>
      <c r="U188" s="89"/>
      <c r="V188" s="83"/>
      <c r="W188" s="89"/>
    </row>
    <row r="189" spans="18:23" s="1" customFormat="1" ht="123" customHeight="1" x14ac:dyDescent="0.25">
      <c r="R189" s="5"/>
      <c r="S189" s="83"/>
      <c r="T189" s="83"/>
      <c r="U189" s="89"/>
      <c r="V189" s="83"/>
      <c r="W189" s="89"/>
    </row>
    <row r="190" spans="18:23" s="1" customFormat="1" ht="123" customHeight="1" x14ac:dyDescent="0.25">
      <c r="R190" s="5"/>
      <c r="S190" s="83"/>
      <c r="T190" s="83"/>
      <c r="U190" s="89"/>
      <c r="V190" s="83"/>
      <c r="W190" s="89"/>
    </row>
    <row r="191" spans="18:23" s="1" customFormat="1" ht="123" customHeight="1" x14ac:dyDescent="0.25">
      <c r="R191" s="5"/>
      <c r="S191" s="83"/>
      <c r="T191" s="83"/>
      <c r="U191" s="89"/>
      <c r="V191" s="83"/>
      <c r="W191" s="89"/>
    </row>
    <row r="192" spans="18:23" s="1" customFormat="1" ht="123" customHeight="1" x14ac:dyDescent="0.25">
      <c r="R192" s="5"/>
      <c r="S192" s="83"/>
      <c r="T192" s="83"/>
      <c r="U192" s="89"/>
      <c r="V192" s="83"/>
      <c r="W192" s="89"/>
    </row>
    <row r="193" spans="18:23" s="1" customFormat="1" ht="123" customHeight="1" x14ac:dyDescent="0.25">
      <c r="R193" s="5"/>
      <c r="S193" s="83"/>
      <c r="T193" s="83"/>
      <c r="U193" s="89"/>
      <c r="V193" s="83"/>
      <c r="W193" s="89"/>
    </row>
    <row r="194" spans="18:23" s="1" customFormat="1" ht="123" customHeight="1" x14ac:dyDescent="0.25">
      <c r="R194" s="5"/>
      <c r="S194" s="83"/>
      <c r="T194" s="83"/>
      <c r="U194" s="89"/>
      <c r="V194" s="83"/>
      <c r="W194" s="89"/>
    </row>
    <row r="195" spans="18:23" s="1" customFormat="1" ht="123" customHeight="1" x14ac:dyDescent="0.25">
      <c r="R195" s="5"/>
      <c r="S195" s="83"/>
      <c r="T195" s="83"/>
      <c r="U195" s="89"/>
      <c r="V195" s="83"/>
      <c r="W195" s="89"/>
    </row>
    <row r="196" spans="18:23" s="1" customFormat="1" ht="123" customHeight="1" x14ac:dyDescent="0.25">
      <c r="R196" s="5"/>
      <c r="S196" s="83"/>
      <c r="T196" s="83"/>
      <c r="U196" s="89"/>
      <c r="V196" s="83"/>
      <c r="W196" s="89"/>
    </row>
    <row r="197" spans="18:23" s="1" customFormat="1" ht="123" customHeight="1" x14ac:dyDescent="0.25">
      <c r="R197" s="5"/>
      <c r="S197" s="83"/>
      <c r="T197" s="83"/>
      <c r="U197" s="89"/>
      <c r="V197" s="83"/>
      <c r="W197" s="89"/>
    </row>
    <row r="198" spans="18:23" s="1" customFormat="1" ht="123" customHeight="1" x14ac:dyDescent="0.25">
      <c r="R198" s="5"/>
      <c r="S198" s="83"/>
      <c r="T198" s="83"/>
      <c r="U198" s="89"/>
      <c r="V198" s="83"/>
      <c r="W198" s="89"/>
    </row>
    <row r="199" spans="18:23" s="1" customFormat="1" ht="123" customHeight="1" x14ac:dyDescent="0.25">
      <c r="R199" s="5"/>
      <c r="S199" s="83"/>
      <c r="T199" s="83"/>
      <c r="U199" s="89"/>
      <c r="V199" s="83"/>
      <c r="W199" s="89"/>
    </row>
    <row r="200" spans="18:23" s="1" customFormat="1" ht="123" customHeight="1" x14ac:dyDescent="0.25">
      <c r="R200" s="5"/>
      <c r="S200" s="83"/>
      <c r="T200" s="83"/>
      <c r="U200" s="89"/>
      <c r="V200" s="83"/>
      <c r="W200" s="89"/>
    </row>
    <row r="201" spans="18:23" s="1" customFormat="1" ht="123" customHeight="1" x14ac:dyDescent="0.25">
      <c r="R201" s="5"/>
      <c r="S201" s="83"/>
      <c r="T201" s="83"/>
      <c r="U201" s="89"/>
      <c r="V201" s="83"/>
      <c r="W201" s="89"/>
    </row>
    <row r="202" spans="18:23" s="1" customFormat="1" ht="123" customHeight="1" x14ac:dyDescent="0.25">
      <c r="R202" s="5"/>
      <c r="S202" s="83"/>
      <c r="T202" s="83"/>
      <c r="U202" s="89"/>
      <c r="V202" s="83"/>
      <c r="W202" s="89"/>
    </row>
    <row r="203" spans="18:23" s="1" customFormat="1" ht="123" customHeight="1" x14ac:dyDescent="0.25">
      <c r="R203" s="5"/>
      <c r="S203" s="83"/>
      <c r="T203" s="83"/>
      <c r="U203" s="89"/>
      <c r="V203" s="83"/>
      <c r="W203" s="89"/>
    </row>
    <row r="204" spans="18:23" s="1" customFormat="1" ht="123" customHeight="1" x14ac:dyDescent="0.25">
      <c r="R204" s="5"/>
      <c r="S204" s="83"/>
      <c r="T204" s="83"/>
      <c r="U204" s="89"/>
      <c r="V204" s="83"/>
      <c r="W204" s="89"/>
    </row>
    <row r="205" spans="18:23" s="1" customFormat="1" ht="123" customHeight="1" x14ac:dyDescent="0.25">
      <c r="R205" s="5"/>
      <c r="S205" s="83"/>
      <c r="T205" s="83"/>
      <c r="U205" s="89"/>
      <c r="V205" s="83"/>
      <c r="W205" s="89"/>
    </row>
    <row r="206" spans="18:23" s="1" customFormat="1" ht="123" customHeight="1" x14ac:dyDescent="0.25">
      <c r="R206" s="5"/>
      <c r="S206" s="83"/>
      <c r="T206" s="83"/>
      <c r="U206" s="89"/>
      <c r="V206" s="83"/>
      <c r="W206" s="89"/>
    </row>
    <row r="207" spans="18:23" s="1" customFormat="1" ht="123" customHeight="1" x14ac:dyDescent="0.25">
      <c r="R207" s="5"/>
      <c r="S207" s="83"/>
      <c r="T207" s="83"/>
      <c r="U207" s="89"/>
      <c r="V207" s="83"/>
      <c r="W207" s="89"/>
    </row>
    <row r="208" spans="18:23" s="1" customFormat="1" ht="123" customHeight="1" x14ac:dyDescent="0.25">
      <c r="R208" s="5"/>
      <c r="S208" s="83"/>
      <c r="T208" s="83"/>
      <c r="U208" s="89"/>
      <c r="V208" s="83"/>
      <c r="W208" s="89"/>
    </row>
    <row r="209" spans="18:23" s="1" customFormat="1" ht="123" customHeight="1" x14ac:dyDescent="0.25">
      <c r="R209" s="5"/>
      <c r="S209" s="83"/>
      <c r="T209" s="83"/>
      <c r="U209" s="89"/>
      <c r="V209" s="83"/>
      <c r="W209" s="89"/>
    </row>
    <row r="210" spans="18:23" s="1" customFormat="1" ht="123" customHeight="1" x14ac:dyDescent="0.25">
      <c r="R210" s="5"/>
      <c r="S210" s="83"/>
      <c r="T210" s="83"/>
      <c r="U210" s="89"/>
      <c r="V210" s="83"/>
      <c r="W210" s="89"/>
    </row>
    <row r="211" spans="18:23" s="1" customFormat="1" ht="123" customHeight="1" x14ac:dyDescent="0.25">
      <c r="R211" s="5"/>
      <c r="S211" s="83"/>
      <c r="T211" s="83"/>
      <c r="U211" s="89"/>
      <c r="V211" s="83"/>
      <c r="W211" s="89"/>
    </row>
    <row r="212" spans="18:23" s="1" customFormat="1" ht="123" customHeight="1" x14ac:dyDescent="0.25">
      <c r="R212" s="5"/>
      <c r="S212" s="83"/>
      <c r="T212" s="83"/>
      <c r="U212" s="89"/>
      <c r="V212" s="83"/>
      <c r="W212" s="89"/>
    </row>
    <row r="213" spans="18:23" s="1" customFormat="1" ht="123" customHeight="1" x14ac:dyDescent="0.25">
      <c r="R213" s="5"/>
      <c r="S213" s="83"/>
      <c r="T213" s="83"/>
      <c r="U213" s="89"/>
      <c r="V213" s="83"/>
      <c r="W213" s="89"/>
    </row>
    <row r="214" spans="18:23" s="1" customFormat="1" ht="123" customHeight="1" x14ac:dyDescent="0.25">
      <c r="R214" s="5"/>
      <c r="S214" s="83"/>
      <c r="T214" s="83"/>
      <c r="U214" s="89"/>
      <c r="V214" s="83"/>
      <c r="W214" s="89"/>
    </row>
    <row r="215" spans="18:23" s="1" customFormat="1" ht="123" customHeight="1" x14ac:dyDescent="0.25">
      <c r="R215" s="5"/>
      <c r="S215" s="83"/>
      <c r="T215" s="83"/>
      <c r="U215" s="89"/>
      <c r="V215" s="83"/>
      <c r="W215" s="89"/>
    </row>
    <row r="216" spans="18:23" s="1" customFormat="1" ht="123" customHeight="1" x14ac:dyDescent="0.25">
      <c r="R216" s="5"/>
      <c r="S216" s="83"/>
      <c r="T216" s="83"/>
      <c r="U216" s="89"/>
      <c r="V216" s="83"/>
      <c r="W216" s="89"/>
    </row>
    <row r="217" spans="18:23" s="1" customFormat="1" ht="123" customHeight="1" x14ac:dyDescent="0.25">
      <c r="R217" s="5"/>
      <c r="S217" s="83"/>
      <c r="T217" s="83"/>
      <c r="U217" s="89"/>
      <c r="V217" s="83"/>
      <c r="W217" s="89"/>
    </row>
    <row r="218" spans="18:23" s="1" customFormat="1" ht="123" customHeight="1" x14ac:dyDescent="0.25">
      <c r="R218" s="5"/>
      <c r="S218" s="83"/>
      <c r="T218" s="83"/>
      <c r="U218" s="89"/>
      <c r="V218" s="83"/>
      <c r="W218" s="89"/>
    </row>
    <row r="219" spans="18:23" s="1" customFormat="1" ht="123" customHeight="1" x14ac:dyDescent="0.25">
      <c r="R219" s="5"/>
      <c r="S219" s="83"/>
      <c r="T219" s="83"/>
      <c r="U219" s="89"/>
      <c r="V219" s="83"/>
      <c r="W219" s="89"/>
    </row>
    <row r="220" spans="18:23" s="1" customFormat="1" ht="123" customHeight="1" x14ac:dyDescent="0.25">
      <c r="R220" s="5"/>
      <c r="S220" s="83"/>
      <c r="T220" s="83"/>
      <c r="U220" s="89"/>
      <c r="V220" s="83"/>
      <c r="W220" s="89"/>
    </row>
    <row r="221" spans="18:23" s="1" customFormat="1" ht="123" customHeight="1" x14ac:dyDescent="0.25">
      <c r="R221" s="5"/>
      <c r="S221" s="83"/>
      <c r="T221" s="83"/>
      <c r="U221" s="89"/>
      <c r="V221" s="83"/>
      <c r="W221" s="89"/>
    </row>
    <row r="222" spans="18:23" s="1" customFormat="1" ht="123" customHeight="1" x14ac:dyDescent="0.25">
      <c r="R222" s="5"/>
      <c r="S222" s="83"/>
      <c r="T222" s="83"/>
      <c r="U222" s="89"/>
      <c r="V222" s="83"/>
      <c r="W222" s="89"/>
    </row>
    <row r="223" spans="18:23" s="1" customFormat="1" ht="123" customHeight="1" x14ac:dyDescent="0.25">
      <c r="R223" s="5"/>
      <c r="S223" s="83"/>
      <c r="T223" s="83"/>
      <c r="U223" s="89"/>
      <c r="V223" s="83"/>
      <c r="W223" s="89"/>
    </row>
    <row r="224" spans="18:23" s="1" customFormat="1" ht="123" customHeight="1" x14ac:dyDescent="0.25">
      <c r="R224" s="5"/>
      <c r="S224" s="83"/>
      <c r="T224" s="83"/>
      <c r="U224" s="89"/>
      <c r="V224" s="83"/>
      <c r="W224" s="89"/>
    </row>
    <row r="225" spans="18:23" s="1" customFormat="1" ht="123" customHeight="1" x14ac:dyDescent="0.25">
      <c r="R225" s="5"/>
      <c r="S225" s="83"/>
      <c r="T225" s="83"/>
      <c r="U225" s="89"/>
      <c r="V225" s="83"/>
      <c r="W225" s="89"/>
    </row>
    <row r="226" spans="18:23" s="1" customFormat="1" ht="123" customHeight="1" x14ac:dyDescent="0.25">
      <c r="R226" s="5"/>
      <c r="S226" s="83"/>
      <c r="T226" s="83"/>
      <c r="U226" s="89"/>
      <c r="V226" s="83"/>
      <c r="W226" s="89"/>
    </row>
    <row r="227" spans="18:23" s="1" customFormat="1" ht="123" customHeight="1" x14ac:dyDescent="0.25">
      <c r="R227" s="5"/>
      <c r="S227" s="83"/>
      <c r="T227" s="83"/>
      <c r="U227" s="89"/>
      <c r="V227" s="83"/>
      <c r="W227" s="89"/>
    </row>
    <row r="228" spans="18:23" s="1" customFormat="1" ht="123" customHeight="1" x14ac:dyDescent="0.25">
      <c r="R228" s="5"/>
      <c r="S228" s="83"/>
      <c r="T228" s="83"/>
      <c r="U228" s="89"/>
      <c r="V228" s="83"/>
      <c r="W228" s="89"/>
    </row>
    <row r="229" spans="18:23" s="1" customFormat="1" ht="123" customHeight="1" x14ac:dyDescent="0.25">
      <c r="R229" s="5"/>
      <c r="S229" s="83"/>
      <c r="T229" s="83"/>
      <c r="U229" s="89"/>
      <c r="V229" s="83"/>
      <c r="W229" s="89"/>
    </row>
    <row r="230" spans="18:23" s="1" customFormat="1" ht="123" customHeight="1" x14ac:dyDescent="0.25">
      <c r="R230" s="5"/>
      <c r="S230" s="83"/>
      <c r="T230" s="83"/>
      <c r="U230" s="89"/>
      <c r="V230" s="83"/>
      <c r="W230" s="89"/>
    </row>
    <row r="231" spans="18:23" s="1" customFormat="1" ht="123" customHeight="1" x14ac:dyDescent="0.25">
      <c r="R231" s="5"/>
      <c r="S231" s="83"/>
      <c r="T231" s="83"/>
      <c r="U231" s="89"/>
      <c r="V231" s="83"/>
      <c r="W231" s="89"/>
    </row>
    <row r="232" spans="18:23" s="1" customFormat="1" ht="123" customHeight="1" x14ac:dyDescent="0.25">
      <c r="R232" s="5"/>
      <c r="S232" s="83"/>
      <c r="T232" s="83"/>
      <c r="U232" s="89"/>
      <c r="V232" s="83"/>
      <c r="W232" s="89"/>
    </row>
    <row r="233" spans="18:23" s="1" customFormat="1" ht="123" customHeight="1" x14ac:dyDescent="0.25">
      <c r="R233" s="5"/>
      <c r="S233" s="83"/>
      <c r="T233" s="83"/>
      <c r="U233" s="89"/>
      <c r="V233" s="83"/>
      <c r="W233" s="89"/>
    </row>
    <row r="234" spans="18:23" s="1" customFormat="1" ht="123" customHeight="1" x14ac:dyDescent="0.25">
      <c r="R234" s="5"/>
      <c r="S234" s="83"/>
      <c r="T234" s="83"/>
      <c r="U234" s="89"/>
      <c r="V234" s="83"/>
      <c r="W234" s="89"/>
    </row>
    <row r="235" spans="18:23" s="1" customFormat="1" ht="123" customHeight="1" x14ac:dyDescent="0.25">
      <c r="R235" s="5"/>
      <c r="S235" s="83"/>
      <c r="T235" s="83"/>
      <c r="U235" s="89"/>
      <c r="V235" s="83"/>
      <c r="W235" s="89"/>
    </row>
    <row r="236" spans="18:23" s="1" customFormat="1" ht="123" customHeight="1" x14ac:dyDescent="0.25">
      <c r="R236" s="5"/>
      <c r="S236" s="83"/>
      <c r="T236" s="83"/>
      <c r="U236" s="89"/>
      <c r="V236" s="83"/>
      <c r="W236" s="89"/>
    </row>
    <row r="237" spans="18:23" s="1" customFormat="1" ht="123" customHeight="1" x14ac:dyDescent="0.25">
      <c r="R237" s="5"/>
      <c r="S237" s="83"/>
      <c r="T237" s="83"/>
      <c r="U237" s="89"/>
      <c r="V237" s="83"/>
      <c r="W237" s="89"/>
    </row>
    <row r="238" spans="18:23" s="1" customFormat="1" ht="123" customHeight="1" x14ac:dyDescent="0.25">
      <c r="R238" s="5"/>
      <c r="S238" s="83"/>
      <c r="T238" s="83"/>
      <c r="U238" s="89"/>
      <c r="V238" s="83"/>
      <c r="W238" s="89"/>
    </row>
    <row r="239" spans="18:23" s="1" customFormat="1" ht="123" customHeight="1" x14ac:dyDescent="0.25">
      <c r="R239" s="5"/>
      <c r="S239" s="83"/>
      <c r="T239" s="83"/>
      <c r="U239" s="89"/>
      <c r="V239" s="83"/>
      <c r="W239" s="89"/>
    </row>
    <row r="240" spans="18:23" s="1" customFormat="1" ht="123" customHeight="1" x14ac:dyDescent="0.25">
      <c r="R240" s="5"/>
      <c r="S240" s="83"/>
      <c r="T240" s="83"/>
      <c r="U240" s="89"/>
      <c r="V240" s="83"/>
      <c r="W240" s="89"/>
    </row>
    <row r="241" spans="18:23" s="1" customFormat="1" ht="123" customHeight="1" x14ac:dyDescent="0.25">
      <c r="R241" s="5"/>
      <c r="S241" s="83"/>
      <c r="T241" s="83"/>
      <c r="U241" s="89"/>
      <c r="V241" s="83"/>
      <c r="W241" s="89"/>
    </row>
    <row r="242" spans="18:23" s="1" customFormat="1" ht="123" customHeight="1" x14ac:dyDescent="0.25">
      <c r="R242" s="5"/>
      <c r="S242" s="83"/>
      <c r="T242" s="83"/>
      <c r="U242" s="89"/>
      <c r="V242" s="83"/>
      <c r="W242" s="89"/>
    </row>
    <row r="243" spans="18:23" s="1" customFormat="1" ht="123" customHeight="1" x14ac:dyDescent="0.25">
      <c r="R243" s="5"/>
      <c r="S243" s="83"/>
      <c r="T243" s="83"/>
      <c r="U243" s="89"/>
      <c r="V243" s="83"/>
      <c r="W243" s="89"/>
    </row>
    <row r="244" spans="18:23" s="1" customFormat="1" ht="123" customHeight="1" x14ac:dyDescent="0.25">
      <c r="R244" s="5"/>
      <c r="S244" s="83"/>
      <c r="T244" s="83"/>
      <c r="U244" s="89"/>
      <c r="V244" s="83"/>
      <c r="W244" s="89"/>
    </row>
    <row r="245" spans="18:23" s="1" customFormat="1" ht="123" customHeight="1" x14ac:dyDescent="0.25">
      <c r="R245" s="5"/>
      <c r="S245" s="83"/>
      <c r="T245" s="83"/>
      <c r="U245" s="89"/>
      <c r="V245" s="83"/>
      <c r="W245" s="89"/>
    </row>
    <row r="246" spans="18:23" s="1" customFormat="1" ht="123" customHeight="1" x14ac:dyDescent="0.25">
      <c r="R246" s="5"/>
      <c r="S246" s="83"/>
      <c r="T246" s="83"/>
      <c r="U246" s="89"/>
      <c r="V246" s="83"/>
      <c r="W246" s="89"/>
    </row>
    <row r="247" spans="18:23" s="1" customFormat="1" ht="123" customHeight="1" x14ac:dyDescent="0.25">
      <c r="R247" s="5"/>
      <c r="S247" s="83"/>
      <c r="T247" s="83"/>
      <c r="U247" s="89"/>
      <c r="V247" s="83"/>
      <c r="W247" s="89"/>
    </row>
    <row r="248" spans="18:23" s="1" customFormat="1" ht="123" customHeight="1" x14ac:dyDescent="0.25">
      <c r="R248" s="5"/>
      <c r="S248" s="83"/>
      <c r="T248" s="83"/>
      <c r="U248" s="89"/>
      <c r="V248" s="83"/>
      <c r="W248" s="89"/>
    </row>
    <row r="249" spans="18:23" s="1" customFormat="1" ht="123" customHeight="1" x14ac:dyDescent="0.25">
      <c r="R249" s="5"/>
      <c r="S249" s="83"/>
      <c r="T249" s="83"/>
      <c r="U249" s="89"/>
      <c r="V249" s="83"/>
      <c r="W249" s="89"/>
    </row>
    <row r="250" spans="18:23" s="1" customFormat="1" ht="123" customHeight="1" x14ac:dyDescent="0.25">
      <c r="R250" s="5"/>
      <c r="S250" s="83"/>
      <c r="T250" s="83"/>
      <c r="U250" s="89"/>
      <c r="V250" s="83"/>
      <c r="W250" s="89"/>
    </row>
    <row r="251" spans="18:23" s="1" customFormat="1" ht="123" customHeight="1" x14ac:dyDescent="0.25">
      <c r="R251" s="5"/>
      <c r="S251" s="83"/>
      <c r="T251" s="83"/>
      <c r="U251" s="89"/>
      <c r="V251" s="83"/>
      <c r="W251" s="89"/>
    </row>
    <row r="252" spans="18:23" s="1" customFormat="1" ht="123" customHeight="1" x14ac:dyDescent="0.25">
      <c r="R252" s="5"/>
      <c r="S252" s="83"/>
      <c r="T252" s="83"/>
      <c r="U252" s="89"/>
      <c r="V252" s="83"/>
      <c r="W252" s="89"/>
    </row>
    <row r="253" spans="18:23" s="1" customFormat="1" ht="123" customHeight="1" x14ac:dyDescent="0.25">
      <c r="R253" s="5"/>
      <c r="S253" s="83"/>
      <c r="T253" s="83"/>
      <c r="U253" s="89"/>
      <c r="V253" s="83"/>
      <c r="W253" s="89"/>
    </row>
    <row r="254" spans="18:23" s="1" customFormat="1" ht="123" customHeight="1" x14ac:dyDescent="0.25">
      <c r="R254" s="5"/>
      <c r="S254" s="83"/>
      <c r="T254" s="83"/>
      <c r="U254" s="89"/>
      <c r="V254" s="83"/>
      <c r="W254" s="89"/>
    </row>
    <row r="255" spans="18:23" s="1" customFormat="1" ht="123" customHeight="1" x14ac:dyDescent="0.25">
      <c r="R255" s="5"/>
      <c r="S255" s="83"/>
      <c r="T255" s="83"/>
      <c r="U255" s="89"/>
      <c r="V255" s="83"/>
      <c r="W255" s="89"/>
    </row>
    <row r="256" spans="18:23" s="1" customFormat="1" ht="123" customHeight="1" x14ac:dyDescent="0.25">
      <c r="R256" s="5"/>
      <c r="S256" s="83"/>
      <c r="T256" s="83"/>
      <c r="U256" s="89"/>
      <c r="V256" s="83"/>
      <c r="W256" s="89"/>
    </row>
    <row r="257" spans="18:23" s="1" customFormat="1" ht="123" customHeight="1" x14ac:dyDescent="0.25">
      <c r="R257" s="5"/>
      <c r="S257" s="83"/>
      <c r="T257" s="83"/>
      <c r="U257" s="89"/>
      <c r="V257" s="83"/>
      <c r="W257" s="89"/>
    </row>
    <row r="258" spans="18:23" s="1" customFormat="1" ht="123" customHeight="1" x14ac:dyDescent="0.25">
      <c r="R258" s="5"/>
      <c r="S258" s="83"/>
      <c r="T258" s="83"/>
      <c r="U258" s="89"/>
      <c r="V258" s="83"/>
      <c r="W258" s="89"/>
    </row>
    <row r="259" spans="18:23" s="1" customFormat="1" ht="123" customHeight="1" x14ac:dyDescent="0.25">
      <c r="R259" s="5"/>
      <c r="S259" s="83"/>
      <c r="T259" s="83"/>
      <c r="U259" s="89"/>
      <c r="V259" s="83"/>
      <c r="W259" s="89"/>
    </row>
    <row r="260" spans="18:23" s="1" customFormat="1" ht="123" customHeight="1" x14ac:dyDescent="0.25">
      <c r="R260" s="5"/>
      <c r="S260" s="83"/>
      <c r="T260" s="83"/>
      <c r="U260" s="89"/>
      <c r="V260" s="83"/>
      <c r="W260" s="89"/>
    </row>
    <row r="261" spans="18:23" s="1" customFormat="1" ht="123" customHeight="1" x14ac:dyDescent="0.25">
      <c r="R261" s="5"/>
      <c r="S261" s="83"/>
      <c r="T261" s="83"/>
      <c r="U261" s="89"/>
      <c r="V261" s="83"/>
      <c r="W261" s="89"/>
    </row>
    <row r="262" spans="18:23" s="1" customFormat="1" ht="123" customHeight="1" x14ac:dyDescent="0.25">
      <c r="R262" s="5"/>
      <c r="S262" s="83"/>
      <c r="T262" s="83"/>
      <c r="U262" s="89"/>
      <c r="V262" s="83"/>
      <c r="W262" s="89"/>
    </row>
    <row r="263" spans="18:23" s="1" customFormat="1" ht="123" customHeight="1" x14ac:dyDescent="0.25">
      <c r="R263" s="5"/>
      <c r="S263" s="83"/>
      <c r="T263" s="83"/>
      <c r="U263" s="89"/>
      <c r="V263" s="83"/>
      <c r="W263" s="89"/>
    </row>
    <row r="264" spans="18:23" s="1" customFormat="1" ht="123" customHeight="1" x14ac:dyDescent="0.25">
      <c r="R264" s="5"/>
      <c r="S264" s="83"/>
      <c r="T264" s="83"/>
      <c r="U264" s="89"/>
      <c r="V264" s="83"/>
      <c r="W264" s="89"/>
    </row>
    <row r="265" spans="18:23" s="1" customFormat="1" ht="123" customHeight="1" x14ac:dyDescent="0.25">
      <c r="R265" s="5"/>
      <c r="S265" s="83"/>
      <c r="T265" s="83"/>
      <c r="U265" s="89"/>
      <c r="V265" s="83"/>
      <c r="W265" s="89"/>
    </row>
    <row r="266" spans="18:23" s="1" customFormat="1" ht="123" customHeight="1" x14ac:dyDescent="0.25">
      <c r="R266" s="5"/>
      <c r="S266" s="83"/>
      <c r="T266" s="83"/>
      <c r="U266" s="89"/>
      <c r="V266" s="83"/>
      <c r="W266" s="89"/>
    </row>
    <row r="267" spans="18:23" s="1" customFormat="1" ht="123" customHeight="1" x14ac:dyDescent="0.25">
      <c r="R267" s="5"/>
      <c r="S267" s="83"/>
      <c r="T267" s="83"/>
      <c r="U267" s="89"/>
      <c r="V267" s="83"/>
      <c r="W267" s="89"/>
    </row>
    <row r="268" spans="18:23" s="1" customFormat="1" ht="123" customHeight="1" x14ac:dyDescent="0.25">
      <c r="R268" s="5"/>
      <c r="S268" s="83"/>
      <c r="T268" s="83"/>
      <c r="U268" s="89"/>
      <c r="V268" s="83"/>
      <c r="W268" s="89"/>
    </row>
    <row r="269" spans="18:23" s="1" customFormat="1" ht="123" customHeight="1" x14ac:dyDescent="0.25">
      <c r="R269" s="5"/>
      <c r="S269" s="83"/>
      <c r="T269" s="83"/>
      <c r="U269" s="89"/>
      <c r="V269" s="83"/>
      <c r="W269" s="89"/>
    </row>
    <row r="270" spans="18:23" s="1" customFormat="1" ht="123" customHeight="1" x14ac:dyDescent="0.25">
      <c r="R270" s="5"/>
      <c r="S270" s="83"/>
      <c r="T270" s="83"/>
      <c r="U270" s="89"/>
      <c r="V270" s="83"/>
      <c r="W270" s="89"/>
    </row>
    <row r="271" spans="18:23" s="1" customFormat="1" ht="123" customHeight="1" x14ac:dyDescent="0.25">
      <c r="R271" s="5"/>
      <c r="S271" s="83"/>
      <c r="T271" s="83"/>
      <c r="U271" s="89"/>
      <c r="V271" s="83"/>
      <c r="W271" s="89"/>
    </row>
    <row r="272" spans="18:23" s="1" customFormat="1" ht="123" customHeight="1" x14ac:dyDescent="0.25">
      <c r="R272" s="5"/>
      <c r="S272" s="83"/>
      <c r="T272" s="83"/>
      <c r="U272" s="89"/>
      <c r="V272" s="83"/>
      <c r="W272" s="89"/>
    </row>
    <row r="273" spans="18:23" s="1" customFormat="1" ht="123" customHeight="1" x14ac:dyDescent="0.25">
      <c r="R273" s="5"/>
      <c r="S273" s="83"/>
      <c r="T273" s="83"/>
      <c r="U273" s="89"/>
      <c r="V273" s="83"/>
      <c r="W273" s="89"/>
    </row>
    <row r="274" spans="18:23" s="1" customFormat="1" ht="123" customHeight="1" x14ac:dyDescent="0.25">
      <c r="R274" s="5"/>
      <c r="S274" s="83"/>
      <c r="T274" s="83"/>
      <c r="U274" s="89"/>
      <c r="V274" s="83"/>
      <c r="W274" s="89"/>
    </row>
    <row r="275" spans="18:23" s="1" customFormat="1" ht="123" customHeight="1" x14ac:dyDescent="0.25">
      <c r="R275" s="5"/>
      <c r="S275" s="83"/>
      <c r="T275" s="83"/>
      <c r="U275" s="89"/>
      <c r="V275" s="83"/>
      <c r="W275" s="89"/>
    </row>
    <row r="276" spans="18:23" s="1" customFormat="1" ht="123" customHeight="1" x14ac:dyDescent="0.25">
      <c r="R276" s="5"/>
      <c r="S276" s="83"/>
      <c r="T276" s="83"/>
      <c r="U276" s="89"/>
      <c r="V276" s="83"/>
      <c r="W276" s="89"/>
    </row>
    <row r="277" spans="18:23" s="1" customFormat="1" ht="123" customHeight="1" x14ac:dyDescent="0.25">
      <c r="R277" s="5"/>
      <c r="S277" s="83"/>
      <c r="T277" s="83"/>
      <c r="U277" s="89"/>
      <c r="V277" s="83"/>
      <c r="W277" s="89"/>
    </row>
    <row r="278" spans="18:23" s="1" customFormat="1" ht="123" customHeight="1" x14ac:dyDescent="0.25">
      <c r="R278" s="5"/>
      <c r="S278" s="83"/>
      <c r="T278" s="83"/>
      <c r="U278" s="89"/>
      <c r="V278" s="83"/>
      <c r="W278" s="89"/>
    </row>
    <row r="279" spans="18:23" s="1" customFormat="1" ht="123" customHeight="1" x14ac:dyDescent="0.25">
      <c r="R279" s="5"/>
      <c r="S279" s="83"/>
      <c r="T279" s="83"/>
      <c r="U279" s="89"/>
      <c r="V279" s="83"/>
      <c r="W279" s="89"/>
    </row>
    <row r="280" spans="18:23" s="1" customFormat="1" ht="123" customHeight="1" x14ac:dyDescent="0.25">
      <c r="R280" s="5"/>
      <c r="S280" s="83"/>
      <c r="T280" s="83"/>
      <c r="U280" s="89"/>
      <c r="V280" s="83"/>
      <c r="W280" s="89"/>
    </row>
    <row r="281" spans="18:23" s="1" customFormat="1" ht="123" customHeight="1" x14ac:dyDescent="0.25">
      <c r="R281" s="5"/>
      <c r="S281" s="83"/>
      <c r="T281" s="83"/>
      <c r="U281" s="89"/>
      <c r="V281" s="83"/>
      <c r="W281" s="89"/>
    </row>
    <row r="282" spans="18:23" s="1" customFormat="1" ht="123" customHeight="1" x14ac:dyDescent="0.25">
      <c r="R282" s="5"/>
      <c r="S282" s="83"/>
      <c r="T282" s="83"/>
      <c r="U282" s="89"/>
      <c r="V282" s="83"/>
      <c r="W282" s="89"/>
    </row>
    <row r="283" spans="18:23" s="1" customFormat="1" ht="123" customHeight="1" x14ac:dyDescent="0.25">
      <c r="R283" s="5"/>
      <c r="S283" s="83"/>
      <c r="T283" s="83"/>
      <c r="U283" s="89"/>
      <c r="V283" s="83"/>
      <c r="W283" s="89"/>
    </row>
    <row r="284" spans="18:23" s="1" customFormat="1" ht="123" customHeight="1" x14ac:dyDescent="0.25">
      <c r="R284" s="5"/>
      <c r="S284" s="83"/>
      <c r="T284" s="83"/>
      <c r="U284" s="89"/>
      <c r="V284" s="83"/>
      <c r="W284" s="89"/>
    </row>
    <row r="285" spans="18:23" s="1" customFormat="1" ht="123" customHeight="1" x14ac:dyDescent="0.25">
      <c r="R285" s="5"/>
      <c r="S285" s="83"/>
      <c r="T285" s="83"/>
      <c r="U285" s="89"/>
      <c r="V285" s="83"/>
      <c r="W285" s="89"/>
    </row>
    <row r="286" spans="18:23" s="1" customFormat="1" ht="123" customHeight="1" x14ac:dyDescent="0.25">
      <c r="R286" s="5"/>
      <c r="S286" s="83"/>
      <c r="T286" s="83"/>
      <c r="U286" s="89"/>
      <c r="V286" s="83"/>
      <c r="W286" s="89"/>
    </row>
    <row r="287" spans="18:23" s="1" customFormat="1" ht="123" customHeight="1" x14ac:dyDescent="0.25">
      <c r="R287" s="5"/>
      <c r="S287" s="83"/>
      <c r="T287" s="83"/>
      <c r="U287" s="89"/>
      <c r="V287" s="83"/>
      <c r="W287" s="89"/>
    </row>
    <row r="288" spans="18:23" s="1" customFormat="1" ht="123" customHeight="1" x14ac:dyDescent="0.25">
      <c r="R288" s="5"/>
      <c r="S288" s="83"/>
      <c r="T288" s="83"/>
      <c r="U288" s="89"/>
      <c r="V288" s="83"/>
      <c r="W288" s="89"/>
    </row>
    <row r="289" spans="18:23" s="1" customFormat="1" ht="123" customHeight="1" x14ac:dyDescent="0.25">
      <c r="R289" s="5"/>
      <c r="S289" s="83"/>
      <c r="T289" s="83"/>
      <c r="U289" s="89"/>
      <c r="V289" s="83"/>
      <c r="W289" s="89"/>
    </row>
    <row r="290" spans="18:23" s="1" customFormat="1" ht="123" customHeight="1" x14ac:dyDescent="0.25">
      <c r="R290" s="5"/>
      <c r="S290" s="83"/>
      <c r="T290" s="83"/>
      <c r="U290" s="89"/>
      <c r="V290" s="83"/>
      <c r="W290" s="89"/>
    </row>
    <row r="291" spans="18:23" s="1" customFormat="1" ht="123" customHeight="1" x14ac:dyDescent="0.25">
      <c r="R291" s="5"/>
      <c r="S291" s="83"/>
      <c r="T291" s="83"/>
      <c r="U291" s="89"/>
      <c r="V291" s="83"/>
      <c r="W291" s="89"/>
    </row>
    <row r="292" spans="18:23" s="1" customFormat="1" ht="123" customHeight="1" x14ac:dyDescent="0.25">
      <c r="R292" s="5"/>
      <c r="S292" s="83"/>
      <c r="T292" s="83"/>
      <c r="U292" s="89"/>
      <c r="V292" s="83"/>
      <c r="W292" s="89"/>
    </row>
    <row r="293" spans="18:23" s="1" customFormat="1" ht="123" customHeight="1" x14ac:dyDescent="0.25">
      <c r="R293" s="5"/>
      <c r="S293" s="83"/>
      <c r="T293" s="83"/>
      <c r="U293" s="89"/>
      <c r="V293" s="83"/>
      <c r="W293" s="89"/>
    </row>
    <row r="294" spans="18:23" s="1" customFormat="1" ht="123" customHeight="1" x14ac:dyDescent="0.25">
      <c r="R294" s="5"/>
      <c r="S294" s="83"/>
      <c r="T294" s="83"/>
      <c r="U294" s="89"/>
      <c r="V294" s="83"/>
      <c r="W294" s="89"/>
    </row>
    <row r="295" spans="18:23" s="1" customFormat="1" ht="123" customHeight="1" x14ac:dyDescent="0.25">
      <c r="R295" s="5"/>
      <c r="S295" s="83"/>
      <c r="T295" s="83"/>
      <c r="U295" s="89"/>
      <c r="V295" s="83"/>
      <c r="W295" s="89"/>
    </row>
    <row r="296" spans="18:23" s="1" customFormat="1" ht="123" customHeight="1" x14ac:dyDescent="0.25">
      <c r="R296" s="5"/>
      <c r="S296" s="83"/>
      <c r="T296" s="83"/>
      <c r="U296" s="89"/>
      <c r="V296" s="83"/>
      <c r="W296" s="89"/>
    </row>
    <row r="297" spans="18:23" s="1" customFormat="1" ht="123" customHeight="1" x14ac:dyDescent="0.25">
      <c r="R297" s="5"/>
      <c r="S297" s="83"/>
      <c r="T297" s="83"/>
      <c r="U297" s="89"/>
      <c r="V297" s="83"/>
      <c r="W297" s="89"/>
    </row>
    <row r="298" spans="18:23" s="1" customFormat="1" ht="123" customHeight="1" x14ac:dyDescent="0.25">
      <c r="R298" s="5"/>
      <c r="S298" s="83"/>
      <c r="T298" s="83"/>
      <c r="U298" s="89"/>
      <c r="V298" s="83"/>
      <c r="W298" s="89"/>
    </row>
    <row r="299" spans="18:23" s="1" customFormat="1" ht="123" customHeight="1" x14ac:dyDescent="0.25">
      <c r="R299" s="5"/>
      <c r="S299" s="83"/>
      <c r="T299" s="83"/>
      <c r="U299" s="89"/>
      <c r="V299" s="83"/>
      <c r="W299" s="89"/>
    </row>
    <row r="300" spans="18:23" s="1" customFormat="1" ht="123" customHeight="1" x14ac:dyDescent="0.25">
      <c r="R300" s="5"/>
      <c r="S300" s="83"/>
      <c r="T300" s="83"/>
      <c r="U300" s="89"/>
      <c r="V300" s="83"/>
      <c r="W300" s="89"/>
    </row>
    <row r="301" spans="18:23" s="1" customFormat="1" ht="123" customHeight="1" x14ac:dyDescent="0.25">
      <c r="R301" s="5"/>
      <c r="S301" s="83"/>
      <c r="T301" s="83"/>
      <c r="U301" s="89"/>
      <c r="V301" s="83"/>
      <c r="W301" s="89"/>
    </row>
    <row r="302" spans="18:23" s="1" customFormat="1" ht="123" customHeight="1" x14ac:dyDescent="0.25">
      <c r="R302" s="5"/>
      <c r="S302" s="83"/>
      <c r="T302" s="83"/>
      <c r="U302" s="89"/>
      <c r="V302" s="83"/>
      <c r="W302" s="89"/>
    </row>
    <row r="303" spans="18:23" s="1" customFormat="1" ht="123" customHeight="1" x14ac:dyDescent="0.25">
      <c r="R303" s="5"/>
      <c r="S303" s="83"/>
      <c r="T303" s="83"/>
      <c r="U303" s="89"/>
      <c r="V303" s="83"/>
      <c r="W303" s="89"/>
    </row>
    <row r="304" spans="18:23" s="1" customFormat="1" ht="123" customHeight="1" x14ac:dyDescent="0.25">
      <c r="R304" s="5"/>
      <c r="S304" s="83"/>
      <c r="T304" s="83"/>
      <c r="U304" s="89"/>
      <c r="V304" s="83"/>
      <c r="W304" s="89"/>
    </row>
    <row r="305" spans="18:23" s="1" customFormat="1" ht="123" customHeight="1" x14ac:dyDescent="0.25">
      <c r="R305" s="5"/>
      <c r="S305" s="83"/>
      <c r="T305" s="83"/>
      <c r="U305" s="89"/>
      <c r="V305" s="83"/>
      <c r="W305" s="89"/>
    </row>
    <row r="306" spans="18:23" s="1" customFormat="1" ht="123" customHeight="1" x14ac:dyDescent="0.25">
      <c r="R306" s="5"/>
      <c r="S306" s="83"/>
      <c r="T306" s="83"/>
      <c r="U306" s="89"/>
      <c r="V306" s="83"/>
      <c r="W306" s="89"/>
    </row>
    <row r="307" spans="18:23" s="1" customFormat="1" ht="123" customHeight="1" x14ac:dyDescent="0.25">
      <c r="R307" s="5"/>
      <c r="S307" s="83"/>
      <c r="T307" s="83"/>
      <c r="U307" s="89"/>
      <c r="V307" s="83"/>
      <c r="W307" s="89"/>
    </row>
    <row r="308" spans="18:23" s="1" customFormat="1" ht="123" customHeight="1" x14ac:dyDescent="0.25">
      <c r="R308" s="5"/>
      <c r="S308" s="83"/>
      <c r="T308" s="83"/>
      <c r="U308" s="89"/>
      <c r="V308" s="83"/>
      <c r="W308" s="89"/>
    </row>
    <row r="309" spans="18:23" s="1" customFormat="1" ht="123" customHeight="1" x14ac:dyDescent="0.25">
      <c r="R309" s="5"/>
      <c r="S309" s="83"/>
      <c r="T309" s="83"/>
      <c r="U309" s="89"/>
      <c r="V309" s="83"/>
      <c r="W309" s="89"/>
    </row>
    <row r="310" spans="18:23" s="1" customFormat="1" ht="123" customHeight="1" x14ac:dyDescent="0.25">
      <c r="R310" s="5"/>
      <c r="S310" s="83"/>
      <c r="T310" s="83"/>
      <c r="U310" s="89"/>
      <c r="V310" s="83"/>
      <c r="W310" s="89"/>
    </row>
    <row r="311" spans="18:23" s="1" customFormat="1" ht="123" customHeight="1" x14ac:dyDescent="0.25">
      <c r="R311" s="5"/>
      <c r="S311" s="83"/>
      <c r="T311" s="83"/>
      <c r="U311" s="89"/>
      <c r="V311" s="83"/>
      <c r="W311" s="89"/>
    </row>
    <row r="312" spans="18:23" s="1" customFormat="1" ht="123" customHeight="1" x14ac:dyDescent="0.25">
      <c r="R312" s="5"/>
      <c r="S312" s="83"/>
      <c r="T312" s="83"/>
      <c r="U312" s="89"/>
      <c r="V312" s="83"/>
      <c r="W312" s="89"/>
    </row>
    <row r="313" spans="18:23" s="1" customFormat="1" ht="123" customHeight="1" x14ac:dyDescent="0.25">
      <c r="R313" s="5"/>
      <c r="S313" s="83"/>
      <c r="T313" s="83"/>
      <c r="U313" s="89"/>
      <c r="V313" s="83"/>
      <c r="W313" s="89"/>
    </row>
    <row r="314" spans="18:23" s="1" customFormat="1" ht="123" customHeight="1" x14ac:dyDescent="0.25">
      <c r="R314" s="5"/>
      <c r="S314" s="83"/>
      <c r="T314" s="83"/>
      <c r="U314" s="89"/>
      <c r="V314" s="83"/>
      <c r="W314" s="89"/>
    </row>
    <row r="315" spans="18:23" s="1" customFormat="1" ht="123" customHeight="1" x14ac:dyDescent="0.25">
      <c r="R315" s="5"/>
      <c r="S315" s="83"/>
      <c r="T315" s="83"/>
      <c r="U315" s="89"/>
      <c r="V315" s="83"/>
      <c r="W315" s="89"/>
    </row>
    <row r="316" spans="18:23" s="1" customFormat="1" ht="123" customHeight="1" x14ac:dyDescent="0.25">
      <c r="R316" s="5"/>
      <c r="S316" s="83"/>
      <c r="T316" s="83"/>
      <c r="U316" s="89"/>
      <c r="V316" s="83"/>
      <c r="W316" s="89"/>
    </row>
    <row r="317" spans="18:23" s="1" customFormat="1" ht="123" customHeight="1" x14ac:dyDescent="0.25">
      <c r="R317" s="5"/>
      <c r="S317" s="83"/>
      <c r="T317" s="83"/>
      <c r="U317" s="89"/>
      <c r="V317" s="83"/>
      <c r="W317" s="89"/>
    </row>
    <row r="318" spans="18:23" s="1" customFormat="1" ht="123" customHeight="1" x14ac:dyDescent="0.25">
      <c r="R318" s="5"/>
      <c r="S318" s="83"/>
      <c r="T318" s="83"/>
      <c r="U318" s="89"/>
      <c r="V318" s="83"/>
      <c r="W318" s="89"/>
    </row>
    <row r="319" spans="18:23" s="1" customFormat="1" ht="123" customHeight="1" x14ac:dyDescent="0.25">
      <c r="R319" s="5"/>
      <c r="S319" s="83"/>
      <c r="T319" s="83"/>
      <c r="U319" s="89"/>
      <c r="V319" s="83"/>
      <c r="W319" s="89"/>
    </row>
    <row r="320" spans="18:23" s="1" customFormat="1" ht="123" customHeight="1" x14ac:dyDescent="0.25">
      <c r="R320" s="5"/>
      <c r="S320" s="83"/>
      <c r="T320" s="83"/>
      <c r="U320" s="89"/>
      <c r="V320" s="83"/>
      <c r="W320" s="89"/>
    </row>
    <row r="321" spans="18:23" s="1" customFormat="1" ht="123" customHeight="1" x14ac:dyDescent="0.25">
      <c r="R321" s="5"/>
      <c r="S321" s="83"/>
      <c r="T321" s="83"/>
      <c r="U321" s="89"/>
      <c r="V321" s="83"/>
      <c r="W321" s="89"/>
    </row>
    <row r="322" spans="18:23" s="1" customFormat="1" ht="123" customHeight="1" x14ac:dyDescent="0.25">
      <c r="R322" s="5"/>
      <c r="S322" s="83"/>
      <c r="T322" s="83"/>
      <c r="U322" s="89"/>
      <c r="V322" s="83"/>
      <c r="W322" s="89"/>
    </row>
    <row r="323" spans="18:23" s="1" customFormat="1" ht="123" customHeight="1" x14ac:dyDescent="0.25">
      <c r="R323" s="5"/>
      <c r="S323" s="83"/>
      <c r="T323" s="83"/>
      <c r="U323" s="89"/>
      <c r="V323" s="83"/>
      <c r="W323" s="89"/>
    </row>
    <row r="324" spans="18:23" s="1" customFormat="1" ht="123" customHeight="1" x14ac:dyDescent="0.25">
      <c r="R324" s="5"/>
      <c r="S324" s="83"/>
      <c r="T324" s="83"/>
      <c r="U324" s="89"/>
      <c r="V324" s="83"/>
      <c r="W324" s="89"/>
    </row>
    <row r="325" spans="18:23" s="1" customFormat="1" ht="123" customHeight="1" x14ac:dyDescent="0.25">
      <c r="R325" s="5"/>
      <c r="S325" s="83"/>
      <c r="T325" s="83"/>
      <c r="U325" s="89"/>
      <c r="V325" s="83"/>
      <c r="W325" s="89"/>
    </row>
    <row r="326" spans="18:23" s="1" customFormat="1" ht="123" customHeight="1" x14ac:dyDescent="0.25">
      <c r="R326" s="5"/>
      <c r="S326" s="83"/>
      <c r="T326" s="83"/>
      <c r="U326" s="89"/>
      <c r="V326" s="83"/>
      <c r="W326" s="89"/>
    </row>
    <row r="327" spans="18:23" s="1" customFormat="1" ht="123" customHeight="1" x14ac:dyDescent="0.25">
      <c r="R327" s="5"/>
      <c r="S327" s="83"/>
      <c r="T327" s="83"/>
      <c r="U327" s="89"/>
      <c r="V327" s="83"/>
      <c r="W327" s="89"/>
    </row>
    <row r="328" spans="18:23" s="1" customFormat="1" ht="123" customHeight="1" x14ac:dyDescent="0.25">
      <c r="R328" s="5"/>
      <c r="S328" s="83"/>
      <c r="T328" s="83"/>
      <c r="U328" s="89"/>
      <c r="V328" s="83"/>
      <c r="W328" s="89"/>
    </row>
    <row r="329" spans="18:23" s="1" customFormat="1" ht="123" customHeight="1" x14ac:dyDescent="0.25">
      <c r="R329" s="5"/>
      <c r="S329" s="83"/>
      <c r="T329" s="83"/>
      <c r="U329" s="89"/>
      <c r="V329" s="83"/>
      <c r="W329" s="89"/>
    </row>
    <row r="330" spans="18:23" s="1" customFormat="1" ht="123" customHeight="1" x14ac:dyDescent="0.25">
      <c r="R330" s="5"/>
      <c r="S330" s="83"/>
      <c r="T330" s="83"/>
      <c r="U330" s="89"/>
      <c r="V330" s="83"/>
      <c r="W330" s="89"/>
    </row>
    <row r="331" spans="18:23" s="1" customFormat="1" ht="123" customHeight="1" x14ac:dyDescent="0.25">
      <c r="R331" s="5"/>
      <c r="S331" s="83"/>
      <c r="T331" s="83"/>
      <c r="U331" s="89"/>
      <c r="V331" s="83"/>
      <c r="W331" s="89"/>
    </row>
    <row r="332" spans="18:23" s="1" customFormat="1" ht="123" customHeight="1" x14ac:dyDescent="0.25">
      <c r="R332" s="5"/>
      <c r="S332" s="83"/>
      <c r="T332" s="83"/>
      <c r="U332" s="89"/>
      <c r="V332" s="83"/>
      <c r="W332" s="89"/>
    </row>
    <row r="333" spans="18:23" s="1" customFormat="1" ht="123" customHeight="1" x14ac:dyDescent="0.25">
      <c r="R333" s="5"/>
      <c r="S333" s="83"/>
      <c r="T333" s="83"/>
      <c r="U333" s="89"/>
      <c r="V333" s="83"/>
      <c r="W333" s="89"/>
    </row>
    <row r="334" spans="18:23" s="1" customFormat="1" ht="123" customHeight="1" x14ac:dyDescent="0.25">
      <c r="R334" s="5"/>
      <c r="S334" s="83"/>
      <c r="T334" s="83"/>
      <c r="U334" s="89"/>
      <c r="V334" s="83"/>
      <c r="W334" s="89"/>
    </row>
    <row r="335" spans="18:23" s="1" customFormat="1" ht="123" customHeight="1" x14ac:dyDescent="0.25">
      <c r="R335" s="5"/>
      <c r="S335" s="83"/>
      <c r="T335" s="83"/>
      <c r="U335" s="89"/>
      <c r="V335" s="83"/>
      <c r="W335" s="89"/>
    </row>
    <row r="336" spans="18:23" s="1" customFormat="1" ht="123" customHeight="1" x14ac:dyDescent="0.25">
      <c r="R336" s="5"/>
      <c r="S336" s="83"/>
      <c r="T336" s="83"/>
      <c r="U336" s="89"/>
      <c r="V336" s="83"/>
      <c r="W336" s="89"/>
    </row>
    <row r="337" spans="18:23" s="1" customFormat="1" ht="123" customHeight="1" x14ac:dyDescent="0.25">
      <c r="R337" s="5"/>
      <c r="S337" s="83"/>
      <c r="T337" s="83"/>
      <c r="U337" s="89"/>
      <c r="V337" s="83"/>
      <c r="W337" s="89"/>
    </row>
    <row r="338" spans="18:23" s="1" customFormat="1" ht="123" customHeight="1" x14ac:dyDescent="0.25">
      <c r="R338" s="5"/>
      <c r="S338" s="83"/>
      <c r="T338" s="83"/>
      <c r="U338" s="89"/>
      <c r="V338" s="83"/>
      <c r="W338" s="89"/>
    </row>
    <row r="339" spans="18:23" s="1" customFormat="1" ht="123" customHeight="1" x14ac:dyDescent="0.25">
      <c r="R339" s="5"/>
      <c r="S339" s="83"/>
      <c r="T339" s="83"/>
      <c r="U339" s="89"/>
      <c r="V339" s="83"/>
      <c r="W339" s="89"/>
    </row>
    <row r="340" spans="18:23" s="1" customFormat="1" ht="123" customHeight="1" x14ac:dyDescent="0.25">
      <c r="R340" s="5"/>
      <c r="S340" s="83"/>
      <c r="T340" s="83"/>
      <c r="U340" s="89"/>
      <c r="V340" s="83"/>
      <c r="W340" s="89"/>
    </row>
    <row r="341" spans="18:23" s="1" customFormat="1" ht="123" customHeight="1" x14ac:dyDescent="0.25">
      <c r="R341" s="5"/>
      <c r="S341" s="83"/>
      <c r="T341" s="83"/>
      <c r="U341" s="89"/>
      <c r="V341" s="83"/>
      <c r="W341" s="89"/>
    </row>
    <row r="342" spans="18:23" s="1" customFormat="1" ht="123" customHeight="1" x14ac:dyDescent="0.25">
      <c r="R342" s="5"/>
      <c r="S342" s="83"/>
      <c r="T342" s="83"/>
      <c r="U342" s="89"/>
      <c r="V342" s="83"/>
      <c r="W342" s="89"/>
    </row>
    <row r="343" spans="18:23" s="1" customFormat="1" ht="123" customHeight="1" x14ac:dyDescent="0.25">
      <c r="R343" s="5"/>
      <c r="S343" s="83"/>
      <c r="T343" s="83"/>
      <c r="U343" s="89"/>
      <c r="V343" s="83"/>
      <c r="W343" s="89"/>
    </row>
    <row r="344" spans="18:23" s="1" customFormat="1" ht="123" customHeight="1" x14ac:dyDescent="0.25">
      <c r="R344" s="5"/>
      <c r="S344" s="83"/>
      <c r="T344" s="83"/>
      <c r="U344" s="89"/>
      <c r="V344" s="83"/>
      <c r="W344" s="89"/>
    </row>
    <row r="345" spans="18:23" s="1" customFormat="1" ht="123" customHeight="1" x14ac:dyDescent="0.25">
      <c r="R345" s="5"/>
      <c r="S345" s="83"/>
      <c r="T345" s="83"/>
      <c r="U345" s="89"/>
      <c r="V345" s="83"/>
      <c r="W345" s="89"/>
    </row>
    <row r="346" spans="18:23" s="1" customFormat="1" ht="123" customHeight="1" x14ac:dyDescent="0.25">
      <c r="R346" s="5"/>
      <c r="S346" s="83"/>
      <c r="T346" s="83"/>
      <c r="U346" s="89"/>
      <c r="V346" s="83"/>
      <c r="W346" s="89"/>
    </row>
    <row r="347" spans="18:23" s="1" customFormat="1" ht="123" customHeight="1" x14ac:dyDescent="0.25">
      <c r="R347" s="5"/>
      <c r="S347" s="83"/>
      <c r="T347" s="83"/>
      <c r="U347" s="89"/>
      <c r="V347" s="83"/>
      <c r="W347" s="89"/>
    </row>
    <row r="348" spans="18:23" s="1" customFormat="1" ht="123" customHeight="1" x14ac:dyDescent="0.25">
      <c r="R348" s="5"/>
      <c r="S348" s="83"/>
      <c r="T348" s="83"/>
      <c r="U348" s="89"/>
      <c r="V348" s="83"/>
      <c r="W348" s="89"/>
    </row>
    <row r="349" spans="18:23" s="1" customFormat="1" ht="123" customHeight="1" x14ac:dyDescent="0.25">
      <c r="R349" s="5"/>
      <c r="S349" s="83"/>
      <c r="T349" s="83"/>
      <c r="U349" s="89"/>
      <c r="V349" s="83"/>
      <c r="W349" s="89"/>
    </row>
    <row r="350" spans="18:23" s="1" customFormat="1" ht="123" customHeight="1" x14ac:dyDescent="0.25">
      <c r="R350" s="5"/>
      <c r="S350" s="83"/>
      <c r="T350" s="83"/>
      <c r="U350" s="89"/>
      <c r="V350" s="83"/>
      <c r="W350" s="89"/>
    </row>
    <row r="351" spans="18:23" s="1" customFormat="1" ht="123" customHeight="1" x14ac:dyDescent="0.25">
      <c r="R351" s="5"/>
      <c r="S351" s="83"/>
      <c r="T351" s="83"/>
      <c r="U351" s="89"/>
      <c r="V351" s="83"/>
      <c r="W351" s="89"/>
    </row>
    <row r="352" spans="18:23" s="1" customFormat="1" ht="123" customHeight="1" x14ac:dyDescent="0.25">
      <c r="R352" s="5"/>
      <c r="S352" s="83"/>
      <c r="T352" s="83"/>
      <c r="U352" s="89"/>
      <c r="V352" s="83"/>
      <c r="W352" s="89"/>
    </row>
    <row r="353" spans="18:23" s="1" customFormat="1" ht="123" customHeight="1" x14ac:dyDescent="0.25">
      <c r="R353" s="5"/>
      <c r="S353" s="83"/>
      <c r="T353" s="83"/>
      <c r="U353" s="89"/>
      <c r="V353" s="83"/>
      <c r="W353" s="89"/>
    </row>
    <row r="354" spans="18:23" s="1" customFormat="1" ht="123" customHeight="1" x14ac:dyDescent="0.25">
      <c r="R354" s="5"/>
      <c r="S354" s="83"/>
      <c r="T354" s="83"/>
      <c r="U354" s="89"/>
      <c r="V354" s="83"/>
      <c r="W354" s="89"/>
    </row>
    <row r="355" spans="18:23" s="1" customFormat="1" ht="123" customHeight="1" x14ac:dyDescent="0.25">
      <c r="R355" s="5"/>
      <c r="S355" s="83"/>
      <c r="T355" s="83"/>
      <c r="U355" s="89"/>
      <c r="V355" s="83"/>
      <c r="W355" s="89"/>
    </row>
    <row r="356" spans="18:23" s="1" customFormat="1" ht="123" customHeight="1" x14ac:dyDescent="0.25">
      <c r="R356" s="5"/>
      <c r="S356" s="83"/>
      <c r="T356" s="83"/>
      <c r="U356" s="89"/>
      <c r="V356" s="83"/>
      <c r="W356" s="89"/>
    </row>
    <row r="357" spans="18:23" s="1" customFormat="1" ht="123" customHeight="1" x14ac:dyDescent="0.25">
      <c r="R357" s="5"/>
      <c r="S357" s="83"/>
      <c r="T357" s="83"/>
      <c r="U357" s="89"/>
      <c r="V357" s="83"/>
      <c r="W357" s="89"/>
    </row>
    <row r="358" spans="18:23" s="1" customFormat="1" ht="123" customHeight="1" x14ac:dyDescent="0.25">
      <c r="R358" s="5"/>
      <c r="S358" s="83"/>
      <c r="T358" s="83"/>
      <c r="U358" s="89"/>
      <c r="V358" s="83"/>
      <c r="W358" s="89"/>
    </row>
    <row r="359" spans="18:23" s="1" customFormat="1" ht="123" customHeight="1" x14ac:dyDescent="0.25">
      <c r="R359" s="5"/>
      <c r="S359" s="83"/>
      <c r="T359" s="83"/>
      <c r="U359" s="89"/>
      <c r="V359" s="83"/>
      <c r="W359" s="89"/>
    </row>
    <row r="360" spans="18:23" s="1" customFormat="1" ht="123" customHeight="1" x14ac:dyDescent="0.25">
      <c r="R360" s="5"/>
      <c r="S360" s="83"/>
      <c r="T360" s="83"/>
      <c r="U360" s="89"/>
      <c r="V360" s="83"/>
      <c r="W360" s="89"/>
    </row>
    <row r="361" spans="18:23" s="1" customFormat="1" ht="123" customHeight="1" x14ac:dyDescent="0.25">
      <c r="R361" s="5"/>
      <c r="S361" s="83"/>
      <c r="T361" s="83"/>
      <c r="U361" s="89"/>
      <c r="V361" s="83"/>
      <c r="W361" s="89"/>
    </row>
    <row r="362" spans="18:23" s="1" customFormat="1" ht="123" customHeight="1" x14ac:dyDescent="0.25">
      <c r="R362" s="5"/>
      <c r="S362" s="83"/>
      <c r="T362" s="83"/>
      <c r="U362" s="89"/>
      <c r="V362" s="83"/>
      <c r="W362" s="89"/>
    </row>
    <row r="363" spans="18:23" s="1" customFormat="1" ht="123" customHeight="1" x14ac:dyDescent="0.25">
      <c r="R363" s="5"/>
      <c r="S363" s="83"/>
      <c r="T363" s="83"/>
      <c r="U363" s="89"/>
      <c r="V363" s="83"/>
      <c r="W363" s="89"/>
    </row>
    <row r="364" spans="18:23" s="1" customFormat="1" ht="123" customHeight="1" x14ac:dyDescent="0.25">
      <c r="R364" s="5"/>
      <c r="S364" s="83"/>
      <c r="T364" s="83"/>
      <c r="U364" s="89"/>
      <c r="V364" s="83"/>
      <c r="W364" s="89"/>
    </row>
    <row r="365" spans="18:23" s="1" customFormat="1" ht="123" customHeight="1" x14ac:dyDescent="0.25">
      <c r="R365" s="5"/>
      <c r="S365" s="83"/>
      <c r="T365" s="83"/>
      <c r="U365" s="89"/>
      <c r="V365" s="83"/>
      <c r="W365" s="89"/>
    </row>
    <row r="366" spans="18:23" s="1" customFormat="1" ht="123" customHeight="1" x14ac:dyDescent="0.25">
      <c r="R366" s="5"/>
      <c r="S366" s="83"/>
      <c r="T366" s="83"/>
      <c r="U366" s="89"/>
      <c r="V366" s="83"/>
      <c r="W366" s="89"/>
    </row>
    <row r="367" spans="18:23" s="1" customFormat="1" ht="123" customHeight="1" x14ac:dyDescent="0.25">
      <c r="R367" s="5"/>
      <c r="S367" s="83"/>
      <c r="T367" s="83"/>
      <c r="U367" s="89"/>
      <c r="V367" s="83"/>
      <c r="W367" s="89"/>
    </row>
    <row r="368" spans="18:23" s="1" customFormat="1" ht="123" customHeight="1" x14ac:dyDescent="0.25">
      <c r="R368" s="5"/>
      <c r="S368" s="83"/>
      <c r="T368" s="83"/>
      <c r="U368" s="89"/>
      <c r="V368" s="83"/>
      <c r="W368" s="89"/>
    </row>
    <row r="369" spans="18:23" s="1" customFormat="1" ht="123" customHeight="1" x14ac:dyDescent="0.25">
      <c r="R369" s="5"/>
      <c r="S369" s="83"/>
      <c r="T369" s="83"/>
      <c r="U369" s="89"/>
      <c r="V369" s="83"/>
      <c r="W369" s="89"/>
    </row>
    <row r="370" spans="18:23" s="1" customFormat="1" ht="123" customHeight="1" x14ac:dyDescent="0.25">
      <c r="R370" s="5"/>
      <c r="S370" s="83"/>
      <c r="T370" s="83"/>
      <c r="U370" s="89"/>
      <c r="V370" s="83"/>
      <c r="W370" s="89"/>
    </row>
    <row r="371" spans="18:23" s="1" customFormat="1" ht="123" customHeight="1" x14ac:dyDescent="0.25">
      <c r="R371" s="5"/>
      <c r="S371" s="83"/>
      <c r="T371" s="83"/>
      <c r="U371" s="89"/>
      <c r="V371" s="83"/>
      <c r="W371" s="89"/>
    </row>
    <row r="372" spans="18:23" s="1" customFormat="1" ht="123" customHeight="1" x14ac:dyDescent="0.25">
      <c r="R372" s="5"/>
      <c r="S372" s="83"/>
      <c r="T372" s="83"/>
      <c r="U372" s="89"/>
      <c r="V372" s="83"/>
      <c r="W372" s="89"/>
    </row>
    <row r="373" spans="18:23" s="1" customFormat="1" ht="123" customHeight="1" x14ac:dyDescent="0.25">
      <c r="R373" s="5"/>
      <c r="S373" s="83"/>
      <c r="T373" s="83"/>
      <c r="U373" s="89"/>
      <c r="V373" s="83"/>
      <c r="W373" s="89"/>
    </row>
    <row r="374" spans="18:23" s="1" customFormat="1" ht="123" customHeight="1" x14ac:dyDescent="0.25">
      <c r="R374" s="5"/>
      <c r="S374" s="83"/>
      <c r="T374" s="83"/>
      <c r="U374" s="89"/>
      <c r="V374" s="83"/>
      <c r="W374" s="89"/>
    </row>
    <row r="375" spans="18:23" s="1" customFormat="1" ht="123" customHeight="1" x14ac:dyDescent="0.25">
      <c r="R375" s="5"/>
      <c r="S375" s="83"/>
      <c r="T375" s="83"/>
      <c r="U375" s="89"/>
      <c r="V375" s="83"/>
      <c r="W375" s="89"/>
    </row>
    <row r="376" spans="18:23" s="1" customFormat="1" ht="123" customHeight="1" x14ac:dyDescent="0.25">
      <c r="R376" s="5"/>
      <c r="S376" s="83"/>
      <c r="T376" s="83"/>
      <c r="U376" s="89"/>
      <c r="V376" s="83"/>
      <c r="W376" s="89"/>
    </row>
    <row r="377" spans="18:23" s="1" customFormat="1" ht="123" customHeight="1" x14ac:dyDescent="0.25">
      <c r="R377" s="5"/>
      <c r="S377" s="83"/>
      <c r="T377" s="83"/>
      <c r="U377" s="89"/>
      <c r="V377" s="83"/>
      <c r="W377" s="89"/>
    </row>
    <row r="378" spans="18:23" s="1" customFormat="1" ht="123" customHeight="1" x14ac:dyDescent="0.25">
      <c r="R378" s="5"/>
      <c r="S378" s="83"/>
      <c r="T378" s="83"/>
      <c r="U378" s="89"/>
      <c r="V378" s="83"/>
      <c r="W378" s="89"/>
    </row>
    <row r="379" spans="18:23" s="1" customFormat="1" ht="123" customHeight="1" x14ac:dyDescent="0.25">
      <c r="R379" s="5"/>
      <c r="S379" s="83"/>
      <c r="T379" s="83"/>
      <c r="U379" s="89"/>
      <c r="V379" s="83"/>
      <c r="W379" s="89"/>
    </row>
    <row r="380" spans="18:23" s="1" customFormat="1" ht="123" customHeight="1" x14ac:dyDescent="0.25">
      <c r="R380" s="5"/>
      <c r="S380" s="83"/>
      <c r="T380" s="83"/>
      <c r="U380" s="89"/>
      <c r="V380" s="83"/>
      <c r="W380" s="89"/>
    </row>
    <row r="381" spans="18:23" s="1" customFormat="1" ht="123" customHeight="1" x14ac:dyDescent="0.25">
      <c r="R381" s="5"/>
      <c r="S381" s="83"/>
      <c r="T381" s="83"/>
      <c r="U381" s="89"/>
      <c r="V381" s="83"/>
      <c r="W381" s="89"/>
    </row>
    <row r="382" spans="18:23" s="1" customFormat="1" ht="123" customHeight="1" x14ac:dyDescent="0.25">
      <c r="R382" s="5"/>
      <c r="S382" s="83"/>
      <c r="T382" s="83"/>
      <c r="U382" s="89"/>
      <c r="V382" s="83"/>
      <c r="W382" s="89"/>
    </row>
    <row r="383" spans="18:23" s="1" customFormat="1" ht="123" customHeight="1" x14ac:dyDescent="0.25">
      <c r="R383" s="5"/>
      <c r="S383" s="83"/>
      <c r="T383" s="83"/>
      <c r="U383" s="89"/>
      <c r="V383" s="83"/>
      <c r="W383" s="89"/>
    </row>
    <row r="384" spans="18:23" s="1" customFormat="1" ht="123" customHeight="1" x14ac:dyDescent="0.25">
      <c r="R384" s="5"/>
      <c r="S384" s="83"/>
      <c r="T384" s="83"/>
      <c r="U384" s="89"/>
      <c r="V384" s="83"/>
      <c r="W384" s="89"/>
    </row>
    <row r="385" spans="18:23" s="1" customFormat="1" ht="123" customHeight="1" x14ac:dyDescent="0.25">
      <c r="R385" s="5"/>
      <c r="S385" s="83"/>
      <c r="T385" s="83"/>
      <c r="U385" s="89"/>
      <c r="V385" s="83"/>
      <c r="W385" s="89"/>
    </row>
    <row r="386" spans="18:23" s="1" customFormat="1" ht="123" customHeight="1" x14ac:dyDescent="0.25">
      <c r="R386" s="5"/>
      <c r="S386" s="83"/>
      <c r="T386" s="83"/>
      <c r="U386" s="89"/>
      <c r="V386" s="83"/>
      <c r="W386" s="89"/>
    </row>
    <row r="387" spans="18:23" s="1" customFormat="1" ht="123" customHeight="1" x14ac:dyDescent="0.25">
      <c r="R387" s="5"/>
      <c r="S387" s="83"/>
      <c r="T387" s="83"/>
      <c r="U387" s="89"/>
      <c r="V387" s="83"/>
      <c r="W387" s="89"/>
    </row>
    <row r="388" spans="18:23" s="1" customFormat="1" ht="123" customHeight="1" x14ac:dyDescent="0.25">
      <c r="R388" s="5"/>
      <c r="S388" s="83"/>
      <c r="T388" s="83"/>
      <c r="U388" s="89"/>
      <c r="V388" s="83"/>
      <c r="W388" s="89"/>
    </row>
    <row r="389" spans="18:23" s="1" customFormat="1" ht="123" customHeight="1" x14ac:dyDescent="0.25">
      <c r="R389" s="5"/>
      <c r="S389" s="83"/>
      <c r="T389" s="83"/>
      <c r="U389" s="89"/>
      <c r="V389" s="83"/>
      <c r="W389" s="89"/>
    </row>
    <row r="390" spans="18:23" s="1" customFormat="1" ht="123" customHeight="1" x14ac:dyDescent="0.25">
      <c r="R390" s="5"/>
      <c r="S390" s="83"/>
      <c r="T390" s="83"/>
      <c r="U390" s="89"/>
      <c r="V390" s="83"/>
      <c r="W390" s="89"/>
    </row>
    <row r="391" spans="18:23" s="1" customFormat="1" ht="123" customHeight="1" x14ac:dyDescent="0.25">
      <c r="R391" s="5"/>
      <c r="S391" s="83"/>
      <c r="T391" s="83"/>
      <c r="U391" s="89"/>
      <c r="V391" s="83"/>
      <c r="W391" s="89"/>
    </row>
    <row r="392" spans="18:23" s="1" customFormat="1" ht="123" customHeight="1" x14ac:dyDescent="0.25">
      <c r="R392" s="5"/>
      <c r="S392" s="83"/>
      <c r="T392" s="83"/>
      <c r="U392" s="89"/>
      <c r="V392" s="83"/>
      <c r="W392" s="89"/>
    </row>
    <row r="393" spans="18:23" s="1" customFormat="1" ht="123" customHeight="1" x14ac:dyDescent="0.25">
      <c r="R393" s="5"/>
      <c r="S393" s="83"/>
      <c r="T393" s="83"/>
      <c r="U393" s="89"/>
      <c r="V393" s="83"/>
      <c r="W393" s="89"/>
    </row>
    <row r="394" spans="18:23" s="1" customFormat="1" ht="123" customHeight="1" x14ac:dyDescent="0.25">
      <c r="R394" s="5"/>
      <c r="S394" s="83"/>
      <c r="T394" s="83"/>
      <c r="U394" s="89"/>
      <c r="V394" s="83"/>
      <c r="W394" s="89"/>
    </row>
    <row r="395" spans="18:23" s="1" customFormat="1" ht="123" customHeight="1" x14ac:dyDescent="0.25">
      <c r="R395" s="5"/>
      <c r="S395" s="83"/>
      <c r="T395" s="83"/>
      <c r="U395" s="89"/>
      <c r="V395" s="83"/>
      <c r="W395" s="89"/>
    </row>
    <row r="396" spans="18:23" s="1" customFormat="1" ht="123" customHeight="1" x14ac:dyDescent="0.25">
      <c r="R396" s="5"/>
      <c r="S396" s="83"/>
      <c r="T396" s="83"/>
      <c r="U396" s="89"/>
      <c r="V396" s="83"/>
      <c r="W396" s="89"/>
    </row>
    <row r="397" spans="18:23" s="1" customFormat="1" ht="123" customHeight="1" x14ac:dyDescent="0.25">
      <c r="R397" s="5"/>
      <c r="S397" s="83"/>
      <c r="T397" s="83"/>
      <c r="U397" s="89"/>
      <c r="V397" s="83"/>
      <c r="W397" s="89"/>
    </row>
    <row r="398" spans="18:23" s="1" customFormat="1" ht="123" customHeight="1" x14ac:dyDescent="0.25">
      <c r="R398" s="5"/>
      <c r="S398" s="83"/>
      <c r="T398" s="83"/>
      <c r="U398" s="89"/>
      <c r="V398" s="83"/>
      <c r="W398" s="89"/>
    </row>
    <row r="399" spans="18:23" s="1" customFormat="1" ht="123" customHeight="1" x14ac:dyDescent="0.25">
      <c r="R399" s="5"/>
      <c r="S399" s="83"/>
      <c r="T399" s="83"/>
      <c r="U399" s="89"/>
      <c r="V399" s="83"/>
      <c r="W399" s="89"/>
    </row>
    <row r="400" spans="18:23" s="1" customFormat="1" ht="123" customHeight="1" x14ac:dyDescent="0.25">
      <c r="R400" s="5"/>
      <c r="S400" s="83"/>
      <c r="T400" s="83"/>
      <c r="U400" s="89"/>
      <c r="V400" s="83"/>
      <c r="W400" s="89"/>
    </row>
    <row r="401" spans="18:23" s="1" customFormat="1" ht="123" customHeight="1" x14ac:dyDescent="0.25">
      <c r="R401" s="5"/>
      <c r="S401" s="83"/>
      <c r="T401" s="83"/>
      <c r="U401" s="89"/>
      <c r="V401" s="83"/>
      <c r="W401" s="89"/>
    </row>
    <row r="402" spans="18:23" s="1" customFormat="1" ht="123" customHeight="1" x14ac:dyDescent="0.25">
      <c r="R402" s="5"/>
      <c r="S402" s="83"/>
      <c r="T402" s="83"/>
      <c r="U402" s="89"/>
      <c r="V402" s="83"/>
      <c r="W402" s="89"/>
    </row>
    <row r="403" spans="18:23" s="1" customFormat="1" ht="123" customHeight="1" x14ac:dyDescent="0.25">
      <c r="R403" s="5"/>
      <c r="S403" s="83"/>
      <c r="T403" s="83"/>
      <c r="U403" s="89"/>
      <c r="V403" s="83"/>
      <c r="W403" s="89"/>
    </row>
    <row r="404" spans="18:23" s="1" customFormat="1" ht="123" customHeight="1" x14ac:dyDescent="0.25">
      <c r="R404" s="5"/>
      <c r="S404" s="83"/>
      <c r="T404" s="83"/>
      <c r="U404" s="89"/>
      <c r="V404" s="83"/>
      <c r="W404" s="89"/>
    </row>
    <row r="405" spans="18:23" s="1" customFormat="1" ht="123" customHeight="1" x14ac:dyDescent="0.25">
      <c r="R405" s="5"/>
      <c r="S405" s="83"/>
      <c r="T405" s="83"/>
      <c r="U405" s="89"/>
      <c r="V405" s="83"/>
      <c r="W405" s="89"/>
    </row>
    <row r="406" spans="18:23" s="1" customFormat="1" ht="123" customHeight="1" x14ac:dyDescent="0.25">
      <c r="R406" s="5"/>
      <c r="S406" s="83"/>
      <c r="T406" s="83"/>
      <c r="U406" s="89"/>
      <c r="V406" s="83"/>
      <c r="W406" s="89"/>
    </row>
    <row r="407" spans="18:23" s="1" customFormat="1" ht="123" customHeight="1" x14ac:dyDescent="0.25">
      <c r="R407" s="5"/>
      <c r="S407" s="83"/>
      <c r="T407" s="83"/>
      <c r="U407" s="89"/>
      <c r="V407" s="83"/>
      <c r="W407" s="89"/>
    </row>
    <row r="408" spans="18:23" s="1" customFormat="1" ht="123" customHeight="1" x14ac:dyDescent="0.25">
      <c r="R408" s="5"/>
      <c r="S408" s="83"/>
      <c r="T408" s="83"/>
      <c r="U408" s="89"/>
      <c r="V408" s="83"/>
      <c r="W408" s="89"/>
    </row>
    <row r="409" spans="18:23" s="1" customFormat="1" ht="123" customHeight="1" x14ac:dyDescent="0.25">
      <c r="R409" s="5"/>
      <c r="S409" s="83"/>
      <c r="T409" s="83"/>
      <c r="U409" s="89"/>
      <c r="V409" s="83"/>
      <c r="W409" s="89"/>
    </row>
    <row r="410" spans="18:23" s="1" customFormat="1" ht="123" customHeight="1" x14ac:dyDescent="0.25">
      <c r="R410" s="5"/>
      <c r="S410" s="83"/>
      <c r="T410" s="83"/>
      <c r="U410" s="89"/>
      <c r="V410" s="83"/>
      <c r="W410" s="89"/>
    </row>
    <row r="411" spans="18:23" s="1" customFormat="1" ht="123" customHeight="1" x14ac:dyDescent="0.25">
      <c r="R411" s="5"/>
      <c r="S411" s="83"/>
      <c r="T411" s="83"/>
      <c r="U411" s="89"/>
      <c r="V411" s="83"/>
      <c r="W411" s="89"/>
    </row>
    <row r="412" spans="18:23" s="1" customFormat="1" ht="123" customHeight="1" x14ac:dyDescent="0.25">
      <c r="R412" s="5"/>
      <c r="S412" s="83"/>
      <c r="T412" s="83"/>
      <c r="U412" s="89"/>
      <c r="V412" s="83"/>
      <c r="W412" s="89"/>
    </row>
    <row r="413" spans="18:23" s="1" customFormat="1" ht="123" customHeight="1" x14ac:dyDescent="0.25">
      <c r="R413" s="5"/>
      <c r="S413" s="83"/>
      <c r="T413" s="83"/>
      <c r="U413" s="89"/>
      <c r="V413" s="83"/>
      <c r="W413" s="89"/>
    </row>
    <row r="414" spans="18:23" s="1" customFormat="1" ht="123" customHeight="1" x14ac:dyDescent="0.25">
      <c r="R414" s="5"/>
      <c r="S414" s="83"/>
      <c r="T414" s="83"/>
      <c r="U414" s="89"/>
      <c r="V414" s="83"/>
      <c r="W414" s="89"/>
    </row>
    <row r="415" spans="18:23" s="1" customFormat="1" ht="123" customHeight="1" x14ac:dyDescent="0.25">
      <c r="R415" s="5"/>
      <c r="S415" s="83"/>
      <c r="T415" s="83"/>
      <c r="U415" s="89"/>
      <c r="V415" s="83"/>
      <c r="W415" s="89"/>
    </row>
    <row r="416" spans="18:23" s="1" customFormat="1" ht="123" customHeight="1" x14ac:dyDescent="0.25">
      <c r="R416" s="5"/>
      <c r="S416" s="83"/>
      <c r="T416" s="83"/>
      <c r="U416" s="89"/>
      <c r="V416" s="83"/>
      <c r="W416" s="89"/>
    </row>
    <row r="417" spans="18:23" s="1" customFormat="1" ht="123" customHeight="1" x14ac:dyDescent="0.25">
      <c r="R417" s="5"/>
      <c r="S417" s="83"/>
      <c r="T417" s="83"/>
      <c r="U417" s="89"/>
      <c r="V417" s="83"/>
      <c r="W417" s="89"/>
    </row>
    <row r="418" spans="18:23" s="1" customFormat="1" ht="123" customHeight="1" x14ac:dyDescent="0.25">
      <c r="R418" s="5"/>
      <c r="S418" s="83"/>
      <c r="T418" s="83"/>
      <c r="U418" s="89"/>
      <c r="V418" s="83"/>
      <c r="W418" s="89"/>
    </row>
    <row r="419" spans="18:23" s="1" customFormat="1" ht="123" customHeight="1" x14ac:dyDescent="0.25">
      <c r="R419" s="5"/>
      <c r="S419" s="83"/>
      <c r="T419" s="83"/>
      <c r="U419" s="89"/>
      <c r="V419" s="83"/>
      <c r="W419" s="89"/>
    </row>
    <row r="420" spans="18:23" s="1" customFormat="1" ht="123" customHeight="1" x14ac:dyDescent="0.25">
      <c r="R420" s="5"/>
      <c r="S420" s="83"/>
      <c r="T420" s="83"/>
      <c r="U420" s="89"/>
      <c r="V420" s="83"/>
      <c r="W420" s="89"/>
    </row>
    <row r="421" spans="18:23" s="1" customFormat="1" ht="123" customHeight="1" x14ac:dyDescent="0.25">
      <c r="R421" s="5"/>
      <c r="S421" s="83"/>
      <c r="T421" s="83"/>
      <c r="U421" s="89"/>
      <c r="V421" s="83"/>
      <c r="W421" s="89"/>
    </row>
    <row r="422" spans="18:23" s="1" customFormat="1" ht="123" customHeight="1" x14ac:dyDescent="0.25">
      <c r="R422" s="5"/>
      <c r="S422" s="83"/>
      <c r="T422" s="83"/>
      <c r="U422" s="89"/>
      <c r="V422" s="83"/>
      <c r="W422" s="89"/>
    </row>
    <row r="423" spans="18:23" s="1" customFormat="1" ht="123" customHeight="1" x14ac:dyDescent="0.25">
      <c r="R423" s="5"/>
      <c r="S423" s="83"/>
      <c r="T423" s="83"/>
      <c r="U423" s="89"/>
      <c r="V423" s="83"/>
      <c r="W423" s="89"/>
    </row>
    <row r="424" spans="18:23" s="1" customFormat="1" ht="123" customHeight="1" x14ac:dyDescent="0.25">
      <c r="R424" s="5"/>
      <c r="S424" s="83"/>
      <c r="T424" s="83"/>
      <c r="U424" s="89"/>
      <c r="V424" s="83"/>
      <c r="W424" s="89"/>
    </row>
    <row r="425" spans="18:23" s="1" customFormat="1" ht="123" customHeight="1" x14ac:dyDescent="0.25">
      <c r="R425" s="5"/>
      <c r="S425" s="83"/>
      <c r="T425" s="83"/>
      <c r="U425" s="89"/>
      <c r="V425" s="83"/>
      <c r="W425" s="89"/>
    </row>
    <row r="426" spans="18:23" s="1" customFormat="1" ht="123" customHeight="1" x14ac:dyDescent="0.25">
      <c r="R426" s="5"/>
      <c r="S426" s="83"/>
      <c r="T426" s="83"/>
      <c r="U426" s="89"/>
      <c r="V426" s="83"/>
      <c r="W426" s="89"/>
    </row>
    <row r="427" spans="18:23" s="1" customFormat="1" ht="123" customHeight="1" x14ac:dyDescent="0.25">
      <c r="R427" s="5"/>
      <c r="S427" s="83"/>
      <c r="T427" s="83"/>
      <c r="U427" s="89"/>
      <c r="V427" s="83"/>
      <c r="W427" s="89"/>
    </row>
    <row r="428" spans="18:23" s="1" customFormat="1" ht="123" customHeight="1" x14ac:dyDescent="0.25">
      <c r="R428" s="5"/>
      <c r="S428" s="83"/>
      <c r="T428" s="83"/>
      <c r="U428" s="89"/>
      <c r="V428" s="83"/>
      <c r="W428" s="89"/>
    </row>
    <row r="429" spans="18:23" s="1" customFormat="1" ht="123" customHeight="1" x14ac:dyDescent="0.25">
      <c r="R429" s="5"/>
      <c r="S429" s="83"/>
      <c r="T429" s="83"/>
      <c r="U429" s="89"/>
      <c r="V429" s="83"/>
      <c r="W429" s="89"/>
    </row>
    <row r="430" spans="18:23" s="1" customFormat="1" ht="123" customHeight="1" x14ac:dyDescent="0.25">
      <c r="R430" s="5"/>
      <c r="S430" s="83"/>
      <c r="T430" s="83"/>
      <c r="U430" s="89"/>
      <c r="V430" s="83"/>
      <c r="W430" s="89"/>
    </row>
    <row r="431" spans="18:23" s="1" customFormat="1" ht="123" customHeight="1" x14ac:dyDescent="0.25">
      <c r="R431" s="5"/>
      <c r="S431" s="83"/>
      <c r="T431" s="83"/>
      <c r="U431" s="89"/>
      <c r="V431" s="83"/>
      <c r="W431" s="89"/>
    </row>
    <row r="432" spans="18:23" s="1" customFormat="1" ht="123" customHeight="1" x14ac:dyDescent="0.25">
      <c r="R432" s="5"/>
      <c r="S432" s="83"/>
      <c r="T432" s="83"/>
      <c r="U432" s="89"/>
      <c r="V432" s="83"/>
      <c r="W432" s="89"/>
    </row>
    <row r="433" spans="18:23" s="1" customFormat="1" ht="123" customHeight="1" x14ac:dyDescent="0.25">
      <c r="R433" s="5"/>
      <c r="S433" s="83"/>
      <c r="T433" s="83"/>
      <c r="U433" s="89"/>
      <c r="V433" s="83"/>
      <c r="W433" s="89"/>
    </row>
    <row r="434" spans="18:23" s="1" customFormat="1" ht="123" customHeight="1" x14ac:dyDescent="0.25">
      <c r="R434" s="5"/>
      <c r="S434" s="83"/>
      <c r="T434" s="83"/>
      <c r="U434" s="89"/>
      <c r="V434" s="83"/>
      <c r="W434" s="89"/>
    </row>
    <row r="435" spans="18:23" s="1" customFormat="1" ht="123" customHeight="1" x14ac:dyDescent="0.25">
      <c r="R435" s="5"/>
      <c r="S435" s="83"/>
      <c r="T435" s="83"/>
      <c r="U435" s="89"/>
      <c r="V435" s="83"/>
      <c r="W435" s="89"/>
    </row>
    <row r="436" spans="18:23" s="1" customFormat="1" ht="123" customHeight="1" x14ac:dyDescent="0.25">
      <c r="R436" s="5"/>
      <c r="S436" s="83"/>
      <c r="T436" s="83"/>
      <c r="U436" s="89"/>
      <c r="V436" s="83"/>
      <c r="W436" s="89"/>
    </row>
    <row r="437" spans="18:23" s="1" customFormat="1" ht="123" customHeight="1" x14ac:dyDescent="0.25">
      <c r="R437" s="5"/>
      <c r="S437" s="83"/>
      <c r="T437" s="83"/>
      <c r="U437" s="89"/>
      <c r="V437" s="83"/>
      <c r="W437" s="89"/>
    </row>
    <row r="438" spans="18:23" s="1" customFormat="1" ht="123" customHeight="1" x14ac:dyDescent="0.25">
      <c r="R438" s="5"/>
      <c r="S438" s="83"/>
      <c r="T438" s="83"/>
      <c r="U438" s="89"/>
      <c r="V438" s="83"/>
      <c r="W438" s="89"/>
    </row>
    <row r="439" spans="18:23" s="1" customFormat="1" ht="123" customHeight="1" x14ac:dyDescent="0.25">
      <c r="R439" s="5"/>
      <c r="S439" s="83"/>
      <c r="T439" s="83"/>
      <c r="U439" s="89"/>
      <c r="V439" s="83"/>
      <c r="W439" s="89"/>
    </row>
    <row r="440" spans="18:23" s="1" customFormat="1" ht="123" customHeight="1" x14ac:dyDescent="0.25">
      <c r="R440" s="5"/>
      <c r="S440" s="83"/>
      <c r="T440" s="83"/>
      <c r="U440" s="89"/>
      <c r="V440" s="83"/>
      <c r="W440" s="89"/>
    </row>
    <row r="441" spans="18:23" s="1" customFormat="1" ht="123" customHeight="1" x14ac:dyDescent="0.25">
      <c r="R441" s="5"/>
      <c r="S441" s="83"/>
      <c r="T441" s="83"/>
      <c r="U441" s="89"/>
      <c r="V441" s="83"/>
      <c r="W441" s="89"/>
    </row>
    <row r="442" spans="18:23" s="1" customFormat="1" ht="123" customHeight="1" x14ac:dyDescent="0.25">
      <c r="R442" s="5"/>
      <c r="S442" s="83"/>
      <c r="T442" s="83"/>
      <c r="U442" s="89"/>
      <c r="V442" s="83"/>
      <c r="W442" s="89"/>
    </row>
    <row r="443" spans="18:23" s="1" customFormat="1" ht="123" customHeight="1" x14ac:dyDescent="0.25">
      <c r="R443" s="5"/>
      <c r="S443" s="83"/>
      <c r="T443" s="83"/>
      <c r="U443" s="89"/>
      <c r="V443" s="83"/>
      <c r="W443" s="89"/>
    </row>
    <row r="444" spans="18:23" s="1" customFormat="1" ht="123" customHeight="1" x14ac:dyDescent="0.25">
      <c r="R444" s="5"/>
      <c r="S444" s="83"/>
      <c r="T444" s="83"/>
      <c r="U444" s="89"/>
      <c r="V444" s="83"/>
      <c r="W444" s="89"/>
    </row>
    <row r="445" spans="18:23" s="1" customFormat="1" ht="123" customHeight="1" x14ac:dyDescent="0.25">
      <c r="R445" s="5"/>
      <c r="S445" s="83"/>
      <c r="T445" s="83"/>
      <c r="U445" s="89"/>
      <c r="V445" s="83"/>
      <c r="W445" s="89"/>
    </row>
    <row r="446" spans="18:23" s="1" customFormat="1" ht="123" customHeight="1" x14ac:dyDescent="0.25">
      <c r="R446" s="5"/>
      <c r="S446" s="83"/>
      <c r="T446" s="83"/>
      <c r="U446" s="89"/>
      <c r="V446" s="83"/>
      <c r="W446" s="89"/>
    </row>
    <row r="447" spans="18:23" s="1" customFormat="1" ht="123" customHeight="1" x14ac:dyDescent="0.25">
      <c r="R447" s="5"/>
      <c r="S447" s="83"/>
      <c r="T447" s="83"/>
      <c r="U447" s="89"/>
      <c r="V447" s="83"/>
      <c r="W447" s="89"/>
    </row>
    <row r="448" spans="18:23" s="1" customFormat="1" ht="123" customHeight="1" x14ac:dyDescent="0.25">
      <c r="R448" s="5"/>
      <c r="S448" s="83"/>
      <c r="T448" s="83"/>
      <c r="U448" s="89"/>
      <c r="V448" s="83"/>
      <c r="W448" s="89"/>
    </row>
    <row r="449" spans="18:23" s="1" customFormat="1" ht="123" customHeight="1" x14ac:dyDescent="0.25">
      <c r="R449" s="5"/>
      <c r="S449" s="83"/>
      <c r="T449" s="83"/>
      <c r="U449" s="89"/>
      <c r="V449" s="83"/>
      <c r="W449" s="89"/>
    </row>
    <row r="450" spans="18:23" s="1" customFormat="1" ht="123" customHeight="1" x14ac:dyDescent="0.25">
      <c r="R450" s="5"/>
      <c r="S450" s="83"/>
      <c r="T450" s="83"/>
      <c r="U450" s="89"/>
      <c r="V450" s="83"/>
      <c r="W450" s="89"/>
    </row>
    <row r="451" spans="18:23" s="1" customFormat="1" ht="123" customHeight="1" x14ac:dyDescent="0.25">
      <c r="R451" s="5"/>
      <c r="S451" s="83"/>
      <c r="T451" s="83"/>
      <c r="U451" s="89"/>
      <c r="V451" s="83"/>
      <c r="W451" s="89"/>
    </row>
    <row r="452" spans="18:23" s="1" customFormat="1" ht="123" customHeight="1" x14ac:dyDescent="0.25">
      <c r="R452" s="5"/>
      <c r="S452" s="83"/>
      <c r="T452" s="83"/>
      <c r="U452" s="89"/>
      <c r="V452" s="83"/>
      <c r="W452" s="89"/>
    </row>
    <row r="453" spans="18:23" s="1" customFormat="1" ht="123" customHeight="1" x14ac:dyDescent="0.25">
      <c r="R453" s="5"/>
      <c r="S453" s="83"/>
      <c r="T453" s="83"/>
      <c r="U453" s="89"/>
      <c r="V453" s="83"/>
      <c r="W453" s="89"/>
    </row>
    <row r="454" spans="18:23" s="1" customFormat="1" ht="123" customHeight="1" x14ac:dyDescent="0.25">
      <c r="R454" s="5"/>
      <c r="S454" s="83"/>
      <c r="T454" s="83"/>
      <c r="U454" s="89"/>
      <c r="V454" s="83"/>
      <c r="W454" s="89"/>
    </row>
    <row r="455" spans="18:23" s="1" customFormat="1" ht="123" customHeight="1" x14ac:dyDescent="0.25">
      <c r="R455" s="5"/>
      <c r="S455" s="83"/>
      <c r="T455" s="83"/>
      <c r="U455" s="89"/>
      <c r="V455" s="83"/>
      <c r="W455" s="89"/>
    </row>
    <row r="456" spans="18:23" s="1" customFormat="1" ht="123" customHeight="1" x14ac:dyDescent="0.25">
      <c r="R456" s="5"/>
      <c r="S456" s="83"/>
      <c r="T456" s="83"/>
      <c r="U456" s="89"/>
      <c r="V456" s="83"/>
      <c r="W456" s="89"/>
    </row>
    <row r="457" spans="18:23" s="1" customFormat="1" ht="123" customHeight="1" x14ac:dyDescent="0.25">
      <c r="R457" s="5"/>
      <c r="S457" s="83"/>
      <c r="T457" s="83"/>
      <c r="U457" s="89"/>
      <c r="V457" s="83"/>
      <c r="W457" s="89"/>
    </row>
    <row r="458" spans="18:23" s="1" customFormat="1" ht="123" customHeight="1" x14ac:dyDescent="0.25">
      <c r="R458" s="5"/>
      <c r="S458" s="83"/>
      <c r="T458" s="83"/>
      <c r="U458" s="89"/>
      <c r="V458" s="83"/>
      <c r="W458" s="89"/>
    </row>
    <row r="459" spans="18:23" s="1" customFormat="1" ht="123" customHeight="1" x14ac:dyDescent="0.25">
      <c r="R459" s="5"/>
      <c r="S459" s="83"/>
      <c r="T459" s="83"/>
      <c r="U459" s="89"/>
      <c r="V459" s="83"/>
      <c r="W459" s="89"/>
    </row>
    <row r="460" spans="18:23" s="1" customFormat="1" ht="123" customHeight="1" x14ac:dyDescent="0.25">
      <c r="R460" s="5"/>
      <c r="S460" s="83"/>
      <c r="T460" s="83"/>
      <c r="U460" s="89"/>
      <c r="V460" s="83"/>
      <c r="W460" s="89"/>
    </row>
    <row r="461" spans="18:23" s="1" customFormat="1" ht="123" customHeight="1" x14ac:dyDescent="0.25">
      <c r="R461" s="5"/>
      <c r="S461" s="83"/>
      <c r="T461" s="83"/>
      <c r="U461" s="89"/>
      <c r="V461" s="83"/>
      <c r="W461" s="89"/>
    </row>
    <row r="462" spans="18:23" s="1" customFormat="1" ht="123" customHeight="1" x14ac:dyDescent="0.25">
      <c r="R462" s="5"/>
      <c r="S462" s="83"/>
      <c r="T462" s="83"/>
      <c r="U462" s="89"/>
      <c r="V462" s="83"/>
      <c r="W462" s="89"/>
    </row>
    <row r="463" spans="18:23" s="1" customFormat="1" ht="123" customHeight="1" x14ac:dyDescent="0.25">
      <c r="R463" s="5"/>
      <c r="S463" s="83"/>
      <c r="T463" s="83"/>
      <c r="U463" s="89"/>
      <c r="V463" s="83"/>
      <c r="W463" s="89"/>
    </row>
    <row r="464" spans="18:23" s="1" customFormat="1" ht="123" customHeight="1" x14ac:dyDescent="0.25">
      <c r="R464" s="5"/>
      <c r="S464" s="83"/>
      <c r="T464" s="83"/>
      <c r="U464" s="89"/>
      <c r="V464" s="83"/>
      <c r="W464" s="89"/>
    </row>
    <row r="465" spans="18:23" s="1" customFormat="1" ht="123" customHeight="1" x14ac:dyDescent="0.25">
      <c r="R465" s="5"/>
      <c r="S465" s="83"/>
      <c r="T465" s="83"/>
      <c r="U465" s="89"/>
      <c r="V465" s="83"/>
      <c r="W465" s="89"/>
    </row>
    <row r="466" spans="18:23" s="1" customFormat="1" ht="123" customHeight="1" x14ac:dyDescent="0.25">
      <c r="R466" s="5"/>
      <c r="S466" s="83"/>
      <c r="T466" s="83"/>
      <c r="U466" s="89"/>
      <c r="V466" s="83"/>
      <c r="W466" s="89"/>
    </row>
    <row r="467" spans="18:23" s="1" customFormat="1" ht="123" customHeight="1" x14ac:dyDescent="0.25">
      <c r="R467" s="5"/>
      <c r="S467" s="83"/>
      <c r="T467" s="83"/>
      <c r="U467" s="89"/>
      <c r="V467" s="83"/>
      <c r="W467" s="89"/>
    </row>
    <row r="468" spans="18:23" s="1" customFormat="1" ht="123" customHeight="1" x14ac:dyDescent="0.25">
      <c r="R468" s="5"/>
      <c r="S468" s="83"/>
      <c r="T468" s="83"/>
      <c r="U468" s="89"/>
      <c r="V468" s="83"/>
      <c r="W468" s="89"/>
    </row>
    <row r="469" spans="18:23" s="1" customFormat="1" ht="123" customHeight="1" x14ac:dyDescent="0.25">
      <c r="R469" s="5"/>
      <c r="S469" s="83"/>
      <c r="T469" s="83"/>
      <c r="U469" s="89"/>
      <c r="V469" s="83"/>
      <c r="W469" s="89"/>
    </row>
    <row r="470" spans="18:23" s="1" customFormat="1" ht="123" customHeight="1" x14ac:dyDescent="0.25">
      <c r="R470" s="5"/>
      <c r="S470" s="83"/>
      <c r="T470" s="83"/>
      <c r="U470" s="89"/>
      <c r="V470" s="83"/>
      <c r="W470" s="89"/>
    </row>
    <row r="471" spans="18:23" s="1" customFormat="1" ht="123" customHeight="1" x14ac:dyDescent="0.25">
      <c r="R471" s="5"/>
      <c r="S471" s="83"/>
      <c r="T471" s="83"/>
      <c r="U471" s="89"/>
      <c r="V471" s="83"/>
      <c r="W471" s="89"/>
    </row>
    <row r="472" spans="18:23" s="1" customFormat="1" ht="123" customHeight="1" x14ac:dyDescent="0.25">
      <c r="R472" s="5"/>
      <c r="S472" s="83"/>
      <c r="T472" s="83"/>
      <c r="U472" s="89"/>
      <c r="V472" s="83"/>
      <c r="W472" s="89"/>
    </row>
    <row r="473" spans="18:23" s="1" customFormat="1" ht="123" customHeight="1" x14ac:dyDescent="0.25">
      <c r="R473" s="5"/>
      <c r="S473" s="83"/>
      <c r="T473" s="83"/>
      <c r="U473" s="89"/>
      <c r="V473" s="83"/>
      <c r="W473" s="89"/>
    </row>
    <row r="474" spans="18:23" s="1" customFormat="1" ht="123" customHeight="1" x14ac:dyDescent="0.25">
      <c r="R474" s="5"/>
      <c r="S474" s="83"/>
      <c r="T474" s="83"/>
      <c r="U474" s="89"/>
      <c r="V474" s="83"/>
      <c r="W474" s="89"/>
    </row>
    <row r="475" spans="18:23" s="1" customFormat="1" ht="123" customHeight="1" x14ac:dyDescent="0.25">
      <c r="R475" s="5"/>
      <c r="S475" s="83"/>
      <c r="T475" s="83"/>
      <c r="U475" s="89"/>
      <c r="V475" s="83"/>
      <c r="W475" s="89"/>
    </row>
    <row r="476" spans="18:23" s="1" customFormat="1" ht="123" customHeight="1" x14ac:dyDescent="0.25">
      <c r="R476" s="5"/>
      <c r="S476" s="83"/>
      <c r="T476" s="83"/>
      <c r="U476" s="89"/>
      <c r="V476" s="83"/>
      <c r="W476" s="89"/>
    </row>
    <row r="477" spans="18:23" s="1" customFormat="1" ht="123" customHeight="1" x14ac:dyDescent="0.25">
      <c r="R477" s="5"/>
      <c r="S477" s="83"/>
      <c r="T477" s="83"/>
      <c r="U477" s="89"/>
      <c r="V477" s="83"/>
      <c r="W477" s="89"/>
    </row>
    <row r="478" spans="18:23" s="1" customFormat="1" ht="123" customHeight="1" x14ac:dyDescent="0.25">
      <c r="R478" s="5"/>
      <c r="S478" s="83"/>
      <c r="T478" s="83"/>
      <c r="U478" s="89"/>
      <c r="V478" s="83"/>
      <c r="W478" s="89"/>
    </row>
    <row r="479" spans="18:23" s="1" customFormat="1" ht="123" customHeight="1" x14ac:dyDescent="0.25">
      <c r="R479" s="5"/>
      <c r="S479" s="83"/>
      <c r="T479" s="83"/>
      <c r="U479" s="89"/>
      <c r="V479" s="83"/>
      <c r="W479" s="89"/>
    </row>
    <row r="480" spans="18:23" s="1" customFormat="1" ht="123" customHeight="1" x14ac:dyDescent="0.25">
      <c r="R480" s="5"/>
      <c r="S480" s="83"/>
      <c r="T480" s="83"/>
      <c r="U480" s="89"/>
      <c r="V480" s="83"/>
      <c r="W480" s="89"/>
    </row>
    <row r="481" spans="18:23" s="1" customFormat="1" ht="123" customHeight="1" x14ac:dyDescent="0.25">
      <c r="R481" s="5"/>
      <c r="S481" s="83"/>
      <c r="T481" s="83"/>
      <c r="U481" s="89"/>
      <c r="V481" s="83"/>
      <c r="W481" s="89"/>
    </row>
    <row r="482" spans="18:23" s="1" customFormat="1" ht="123" customHeight="1" x14ac:dyDescent="0.25">
      <c r="R482" s="5"/>
      <c r="S482" s="83"/>
      <c r="T482" s="83"/>
      <c r="U482" s="89"/>
      <c r="V482" s="83"/>
      <c r="W482" s="89"/>
    </row>
    <row r="483" spans="18:23" s="1" customFormat="1" ht="123" customHeight="1" x14ac:dyDescent="0.25">
      <c r="R483" s="5"/>
      <c r="S483" s="83"/>
      <c r="T483" s="83"/>
      <c r="U483" s="89"/>
      <c r="V483" s="83"/>
      <c r="W483" s="89"/>
    </row>
    <row r="484" spans="18:23" s="1" customFormat="1" ht="123" customHeight="1" x14ac:dyDescent="0.25">
      <c r="R484" s="5"/>
      <c r="S484" s="83"/>
      <c r="T484" s="83"/>
      <c r="U484" s="89"/>
      <c r="V484" s="83"/>
      <c r="W484" s="89"/>
    </row>
    <row r="485" spans="18:23" s="1" customFormat="1" ht="123" customHeight="1" x14ac:dyDescent="0.25">
      <c r="R485" s="5"/>
      <c r="S485" s="83"/>
      <c r="T485" s="83"/>
      <c r="U485" s="89"/>
      <c r="V485" s="83"/>
      <c r="W485" s="89"/>
    </row>
    <row r="486" spans="18:23" s="1" customFormat="1" ht="123" customHeight="1" x14ac:dyDescent="0.25">
      <c r="R486" s="5"/>
      <c r="S486" s="83"/>
      <c r="T486" s="83"/>
      <c r="U486" s="89"/>
      <c r="V486" s="83"/>
      <c r="W486" s="89"/>
    </row>
    <row r="487" spans="18:23" s="1" customFormat="1" ht="123" customHeight="1" x14ac:dyDescent="0.25">
      <c r="R487" s="5"/>
      <c r="S487" s="83"/>
      <c r="T487" s="83"/>
      <c r="U487" s="89"/>
      <c r="V487" s="83"/>
      <c r="W487" s="89"/>
    </row>
    <row r="488" spans="18:23" s="1" customFormat="1" ht="123" customHeight="1" x14ac:dyDescent="0.25">
      <c r="R488" s="5"/>
      <c r="S488" s="83"/>
      <c r="T488" s="83"/>
      <c r="U488" s="89"/>
      <c r="V488" s="83"/>
      <c r="W488" s="89"/>
    </row>
    <row r="489" spans="18:23" s="1" customFormat="1" ht="123" customHeight="1" x14ac:dyDescent="0.25">
      <c r="R489" s="5"/>
      <c r="S489" s="83"/>
      <c r="T489" s="83"/>
      <c r="U489" s="89"/>
      <c r="V489" s="83"/>
      <c r="W489" s="89"/>
    </row>
    <row r="490" spans="18:23" s="1" customFormat="1" ht="123" customHeight="1" x14ac:dyDescent="0.25">
      <c r="R490" s="5"/>
      <c r="S490" s="83"/>
      <c r="T490" s="83"/>
      <c r="U490" s="89"/>
      <c r="V490" s="83"/>
      <c r="W490" s="89"/>
    </row>
    <row r="491" spans="18:23" s="1" customFormat="1" ht="123" customHeight="1" x14ac:dyDescent="0.25">
      <c r="R491" s="5"/>
      <c r="S491" s="83"/>
      <c r="T491" s="83"/>
      <c r="U491" s="89"/>
      <c r="V491" s="83"/>
      <c r="W491" s="89"/>
    </row>
    <row r="492" spans="18:23" s="1" customFormat="1" ht="123" customHeight="1" x14ac:dyDescent="0.25">
      <c r="R492" s="5"/>
      <c r="S492" s="83"/>
      <c r="T492" s="83"/>
      <c r="U492" s="89"/>
      <c r="V492" s="83"/>
      <c r="W492" s="89"/>
    </row>
    <row r="493" spans="18:23" s="1" customFormat="1" ht="123" customHeight="1" x14ac:dyDescent="0.25">
      <c r="R493" s="5"/>
      <c r="S493" s="83"/>
      <c r="T493" s="83"/>
      <c r="U493" s="89"/>
      <c r="V493" s="83"/>
      <c r="W493" s="89"/>
    </row>
    <row r="494" spans="18:23" s="1" customFormat="1" ht="123" customHeight="1" x14ac:dyDescent="0.25">
      <c r="R494" s="5"/>
      <c r="S494" s="83"/>
      <c r="T494" s="83"/>
      <c r="U494" s="89"/>
      <c r="V494" s="83"/>
      <c r="W494" s="89"/>
    </row>
    <row r="495" spans="18:23" s="1" customFormat="1" ht="123" customHeight="1" x14ac:dyDescent="0.25">
      <c r="R495" s="5"/>
      <c r="S495" s="83"/>
      <c r="T495" s="83"/>
      <c r="U495" s="89"/>
      <c r="V495" s="83"/>
      <c r="W495" s="89"/>
    </row>
    <row r="496" spans="18:23" s="1" customFormat="1" ht="123" customHeight="1" x14ac:dyDescent="0.25">
      <c r="R496" s="5"/>
      <c r="S496" s="83"/>
      <c r="T496" s="83"/>
      <c r="U496" s="89"/>
      <c r="V496" s="83"/>
      <c r="W496" s="89"/>
    </row>
    <row r="497" spans="18:23" s="1" customFormat="1" ht="123" customHeight="1" x14ac:dyDescent="0.25">
      <c r="R497" s="5"/>
      <c r="S497" s="83"/>
      <c r="T497" s="83"/>
      <c r="U497" s="89"/>
      <c r="V497" s="83"/>
      <c r="W497" s="89"/>
    </row>
    <row r="498" spans="18:23" s="1" customFormat="1" ht="123" customHeight="1" x14ac:dyDescent="0.25">
      <c r="R498" s="5"/>
      <c r="S498" s="83"/>
      <c r="T498" s="83"/>
      <c r="U498" s="89"/>
      <c r="V498" s="83"/>
      <c r="W498" s="89"/>
    </row>
    <row r="499" spans="18:23" s="1" customFormat="1" ht="123" customHeight="1" x14ac:dyDescent="0.25">
      <c r="R499" s="5"/>
      <c r="S499" s="83"/>
      <c r="T499" s="83"/>
      <c r="U499" s="89"/>
      <c r="V499" s="83"/>
      <c r="W499" s="89"/>
    </row>
    <row r="500" spans="18:23" s="1" customFormat="1" ht="123" customHeight="1" x14ac:dyDescent="0.25">
      <c r="R500" s="5"/>
      <c r="S500" s="83"/>
      <c r="T500" s="83"/>
      <c r="U500" s="89"/>
      <c r="V500" s="83"/>
      <c r="W500" s="89"/>
    </row>
    <row r="501" spans="18:23" s="1" customFormat="1" ht="123" customHeight="1" x14ac:dyDescent="0.25">
      <c r="R501" s="5"/>
      <c r="S501" s="83"/>
      <c r="T501" s="83"/>
      <c r="U501" s="89"/>
      <c r="V501" s="83"/>
      <c r="W501" s="89"/>
    </row>
    <row r="502" spans="18:23" s="1" customFormat="1" ht="123" customHeight="1" x14ac:dyDescent="0.25">
      <c r="R502" s="5"/>
      <c r="S502" s="83"/>
      <c r="T502" s="83"/>
      <c r="U502" s="89"/>
      <c r="V502" s="83"/>
      <c r="W502" s="89"/>
    </row>
    <row r="503" spans="18:23" s="1" customFormat="1" ht="123" customHeight="1" x14ac:dyDescent="0.25">
      <c r="R503" s="5"/>
      <c r="S503" s="83"/>
      <c r="T503" s="83"/>
      <c r="U503" s="89"/>
      <c r="V503" s="83"/>
      <c r="W503" s="89"/>
    </row>
    <row r="504" spans="18:23" s="1" customFormat="1" ht="123" customHeight="1" x14ac:dyDescent="0.25">
      <c r="R504" s="5"/>
      <c r="S504" s="83"/>
      <c r="T504" s="83"/>
      <c r="U504" s="89"/>
      <c r="V504" s="83"/>
      <c r="W504" s="89"/>
    </row>
    <row r="505" spans="18:23" s="1" customFormat="1" ht="123" customHeight="1" x14ac:dyDescent="0.25">
      <c r="R505" s="5"/>
      <c r="S505" s="83"/>
      <c r="T505" s="83"/>
      <c r="U505" s="89"/>
      <c r="V505" s="83"/>
      <c r="W505" s="89"/>
    </row>
    <row r="506" spans="18:23" s="1" customFormat="1" ht="123" customHeight="1" x14ac:dyDescent="0.25">
      <c r="R506" s="5"/>
      <c r="S506" s="83"/>
      <c r="T506" s="83"/>
      <c r="U506" s="89"/>
      <c r="V506" s="83"/>
      <c r="W506" s="89"/>
    </row>
    <row r="507" spans="18:23" s="1" customFormat="1" ht="123" customHeight="1" x14ac:dyDescent="0.25">
      <c r="R507" s="5"/>
      <c r="S507" s="83"/>
      <c r="T507" s="83"/>
      <c r="U507" s="89"/>
      <c r="V507" s="83"/>
      <c r="W507" s="89"/>
    </row>
    <row r="508" spans="18:23" s="1" customFormat="1" ht="123" customHeight="1" x14ac:dyDescent="0.25">
      <c r="R508" s="5"/>
      <c r="S508" s="83"/>
      <c r="T508" s="83"/>
      <c r="U508" s="89"/>
      <c r="V508" s="83"/>
      <c r="W508" s="89"/>
    </row>
    <row r="509" spans="18:23" s="1" customFormat="1" ht="123" customHeight="1" x14ac:dyDescent="0.25">
      <c r="R509" s="5"/>
      <c r="S509" s="83"/>
      <c r="T509" s="83"/>
      <c r="U509" s="89"/>
      <c r="V509" s="83"/>
      <c r="W509" s="89"/>
    </row>
    <row r="510" spans="18:23" s="1" customFormat="1" ht="123" customHeight="1" x14ac:dyDescent="0.25">
      <c r="R510" s="5"/>
      <c r="S510" s="83"/>
      <c r="T510" s="83"/>
      <c r="U510" s="89"/>
      <c r="V510" s="83"/>
      <c r="W510" s="89"/>
    </row>
    <row r="511" spans="18:23" s="1" customFormat="1" ht="123" customHeight="1" x14ac:dyDescent="0.25">
      <c r="R511" s="5"/>
      <c r="S511" s="83"/>
      <c r="T511" s="83"/>
      <c r="U511" s="89"/>
      <c r="V511" s="83"/>
      <c r="W511" s="89"/>
    </row>
    <row r="512" spans="18:23" s="1" customFormat="1" ht="123" customHeight="1" x14ac:dyDescent="0.25">
      <c r="R512" s="5"/>
      <c r="S512" s="83"/>
      <c r="T512" s="83"/>
      <c r="U512" s="89"/>
      <c r="V512" s="83"/>
      <c r="W512" s="89"/>
    </row>
    <row r="513" spans="18:23" s="1" customFormat="1" ht="123" customHeight="1" x14ac:dyDescent="0.25">
      <c r="R513" s="5"/>
      <c r="S513" s="83"/>
      <c r="T513" s="83"/>
      <c r="U513" s="89"/>
      <c r="V513" s="83"/>
      <c r="W513" s="89"/>
    </row>
    <row r="514" spans="18:23" s="1" customFormat="1" ht="123" customHeight="1" x14ac:dyDescent="0.25">
      <c r="R514" s="5"/>
      <c r="S514" s="83"/>
      <c r="T514" s="83"/>
      <c r="U514" s="89"/>
      <c r="V514" s="83"/>
      <c r="W514" s="89"/>
    </row>
    <row r="515" spans="18:23" s="1" customFormat="1" ht="123" customHeight="1" x14ac:dyDescent="0.25">
      <c r="R515" s="5"/>
      <c r="S515" s="83"/>
      <c r="T515" s="83"/>
      <c r="U515" s="89"/>
      <c r="V515" s="83"/>
      <c r="W515" s="89"/>
    </row>
    <row r="516" spans="18:23" s="1" customFormat="1" ht="123" customHeight="1" x14ac:dyDescent="0.25">
      <c r="R516" s="5"/>
      <c r="S516" s="83"/>
      <c r="T516" s="83"/>
      <c r="U516" s="89"/>
      <c r="V516" s="83"/>
      <c r="W516" s="89"/>
    </row>
    <row r="517" spans="18:23" s="1" customFormat="1" ht="123" customHeight="1" x14ac:dyDescent="0.25">
      <c r="R517" s="5"/>
      <c r="S517" s="83"/>
      <c r="T517" s="83"/>
      <c r="U517" s="89"/>
      <c r="V517" s="83"/>
      <c r="W517" s="89"/>
    </row>
    <row r="518" spans="18:23" s="1" customFormat="1" ht="123" customHeight="1" x14ac:dyDescent="0.25">
      <c r="R518" s="5"/>
      <c r="S518" s="83"/>
      <c r="T518" s="83"/>
      <c r="U518" s="89"/>
      <c r="V518" s="83"/>
      <c r="W518" s="89"/>
    </row>
    <row r="519" spans="18:23" s="1" customFormat="1" ht="123" customHeight="1" x14ac:dyDescent="0.25">
      <c r="R519" s="5"/>
      <c r="S519" s="83"/>
      <c r="T519" s="83"/>
      <c r="U519" s="89"/>
      <c r="V519" s="83"/>
      <c r="W519" s="89"/>
    </row>
    <row r="520" spans="18:23" s="1" customFormat="1" ht="123" customHeight="1" x14ac:dyDescent="0.25">
      <c r="R520" s="5"/>
      <c r="S520" s="83"/>
      <c r="T520" s="83"/>
      <c r="U520" s="89"/>
      <c r="V520" s="83"/>
      <c r="W520" s="89"/>
    </row>
    <row r="521" spans="18:23" s="1" customFormat="1" ht="123" customHeight="1" x14ac:dyDescent="0.25">
      <c r="R521" s="5"/>
      <c r="S521" s="83"/>
      <c r="T521" s="83"/>
      <c r="U521" s="89"/>
      <c r="V521" s="83"/>
      <c r="W521" s="89"/>
    </row>
    <row r="522" spans="18:23" s="1" customFormat="1" ht="123" customHeight="1" x14ac:dyDescent="0.25">
      <c r="R522" s="5"/>
      <c r="S522" s="83"/>
      <c r="T522" s="83"/>
      <c r="U522" s="89"/>
      <c r="V522" s="83"/>
      <c r="W522" s="89"/>
    </row>
    <row r="523" spans="18:23" s="1" customFormat="1" ht="123" customHeight="1" x14ac:dyDescent="0.25">
      <c r="R523" s="5"/>
      <c r="S523" s="83"/>
      <c r="T523" s="83"/>
      <c r="U523" s="89"/>
      <c r="V523" s="83"/>
      <c r="W523" s="89"/>
    </row>
    <row r="524" spans="18:23" s="1" customFormat="1" ht="123" customHeight="1" x14ac:dyDescent="0.25">
      <c r="R524" s="5"/>
      <c r="S524" s="83"/>
      <c r="T524" s="83"/>
      <c r="U524" s="89"/>
      <c r="V524" s="83"/>
      <c r="W524" s="89"/>
    </row>
    <row r="525" spans="18:23" s="1" customFormat="1" ht="123" customHeight="1" x14ac:dyDescent="0.25">
      <c r="R525" s="5"/>
      <c r="S525" s="83"/>
      <c r="T525" s="83"/>
      <c r="U525" s="89"/>
      <c r="V525" s="83"/>
      <c r="W525" s="89"/>
    </row>
  </sheetData>
  <sortState ref="B3:X154">
    <sortCondition ref="K3:K154"/>
  </sortState>
  <dataValidations count="1">
    <dataValidation type="list" allowBlank="1" showInputMessage="1" showErrorMessage="1" sqref="K81:K91 K46:K49">
      <formula1>META</formula1>
    </dataValidation>
  </dataValidations>
  <pageMargins left="0.25" right="0.25" top="0.75" bottom="0.75" header="0.3" footer="0.3"/>
  <pageSetup paperSize="12" scale="27" fitToHeight="0" orientation="landscape" r:id="rId1"/>
  <rowBreaks count="1" manualBreakCount="1">
    <brk id="77" max="45" man="1"/>
  </rowBreaks>
  <colBreaks count="1" manualBreakCount="1">
    <brk id="6" max="1048575" man="1"/>
  </colBreaks>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view="pageBreakPreview" topLeftCell="B5" zoomScale="70" zoomScaleNormal="70" zoomScaleSheetLayoutView="70" workbookViewId="0">
      <selection activeCell="G48" sqref="G48"/>
    </sheetView>
  </sheetViews>
  <sheetFormatPr baseColWidth="10" defaultColWidth="11.42578125" defaultRowHeight="15" x14ac:dyDescent="0.25"/>
  <cols>
    <col min="1" max="1" width="7.5703125" style="82" hidden="1" customWidth="1"/>
    <col min="2" max="2" width="34.42578125" customWidth="1"/>
    <col min="3" max="3" width="27.28515625" customWidth="1"/>
    <col min="4" max="4" width="25.28515625" style="87" customWidth="1"/>
    <col min="5" max="5" width="19.7109375" customWidth="1"/>
    <col min="6" max="6" width="15.140625" customWidth="1"/>
    <col min="7" max="7" width="20.85546875" customWidth="1"/>
    <col min="8" max="8" width="21.7109375" customWidth="1"/>
    <col min="9" max="9" width="27" customWidth="1"/>
    <col min="10" max="10" width="21.5703125" customWidth="1"/>
  </cols>
  <sheetData>
    <row r="1" spans="1:10" ht="44.25" thickBot="1" x14ac:dyDescent="0.3">
      <c r="A1" s="165"/>
      <c r="B1" s="195" t="s">
        <v>358</v>
      </c>
      <c r="C1" s="196"/>
      <c r="D1" s="196"/>
      <c r="E1" s="196"/>
      <c r="F1" s="197"/>
      <c r="G1" s="163" t="s">
        <v>363</v>
      </c>
      <c r="H1" s="163" t="s">
        <v>332</v>
      </c>
      <c r="I1" s="163" t="s">
        <v>359</v>
      </c>
      <c r="J1" s="164" t="s">
        <v>334</v>
      </c>
    </row>
    <row r="2" spans="1:10" ht="52.5" customHeight="1" thickBot="1" x14ac:dyDescent="0.3">
      <c r="A2" s="165"/>
      <c r="B2" s="198"/>
      <c r="C2" s="199"/>
      <c r="D2" s="199"/>
      <c r="E2" s="199"/>
      <c r="F2" s="200"/>
      <c r="G2" s="166">
        <f>AVERAGE(G5:G7)</f>
        <v>2.4039785138623749E-2</v>
      </c>
      <c r="H2" s="167">
        <f>(25319588+0)/(1256657732+497142857)</f>
        <v>1.4436982265148503E-2</v>
      </c>
      <c r="I2" s="167">
        <f>25319588/1256657732</f>
        <v>2.0148356513673207E-2</v>
      </c>
      <c r="J2" s="168">
        <f>0/497142857</f>
        <v>0</v>
      </c>
    </row>
    <row r="3" spans="1:10" s="96" customFormat="1" ht="6.75" customHeight="1" thickBot="1" x14ac:dyDescent="0.3">
      <c r="A3" s="169"/>
      <c r="B3" s="170"/>
      <c r="C3" s="171"/>
      <c r="D3" s="171"/>
      <c r="E3" s="171"/>
      <c r="F3" s="171"/>
      <c r="G3" s="172"/>
      <c r="H3" s="173"/>
      <c r="I3" s="173"/>
      <c r="J3" s="174"/>
    </row>
    <row r="4" spans="1:10" ht="57" customHeight="1" x14ac:dyDescent="0.25">
      <c r="A4" s="175"/>
      <c r="B4" s="176" t="s">
        <v>298</v>
      </c>
      <c r="C4" s="176" t="s">
        <v>299</v>
      </c>
      <c r="D4" s="176" t="s">
        <v>300</v>
      </c>
      <c r="E4" s="177" t="s">
        <v>301</v>
      </c>
      <c r="F4" s="176" t="s">
        <v>346</v>
      </c>
      <c r="G4" s="178" t="s">
        <v>302</v>
      </c>
      <c r="H4" s="178" t="s">
        <v>347</v>
      </c>
      <c r="I4" s="201" t="s">
        <v>303</v>
      </c>
      <c r="J4" s="202"/>
    </row>
    <row r="5" spans="1:10" ht="84.75" customHeight="1" x14ac:dyDescent="0.25">
      <c r="A5" s="179">
        <v>2203003</v>
      </c>
      <c r="B5" s="76" t="s">
        <v>29</v>
      </c>
      <c r="C5" s="76" t="s">
        <v>304</v>
      </c>
      <c r="D5" s="77" t="s">
        <v>305</v>
      </c>
      <c r="E5" s="77">
        <v>356</v>
      </c>
      <c r="F5" s="77">
        <v>121</v>
      </c>
      <c r="G5" s="78">
        <f>H5/F5</f>
        <v>2.4793388429752067E-2</v>
      </c>
      <c r="H5" s="80">
        <f>SUM(D35:E35)</f>
        <v>3</v>
      </c>
      <c r="I5" s="203" t="s">
        <v>361</v>
      </c>
      <c r="J5" s="204"/>
    </row>
    <row r="6" spans="1:10" ht="145.5" hidden="1" customHeight="1" x14ac:dyDescent="0.25">
      <c r="A6" s="179">
        <v>2203016</v>
      </c>
      <c r="B6" s="76" t="s">
        <v>61</v>
      </c>
      <c r="C6" s="76" t="s">
        <v>306</v>
      </c>
      <c r="D6" s="77" t="s">
        <v>307</v>
      </c>
      <c r="E6" s="77">
        <v>52</v>
      </c>
      <c r="F6" s="77">
        <v>13</v>
      </c>
      <c r="G6" s="78">
        <f t="shared" ref="G6:G7" si="0">H6/F6</f>
        <v>3.0769230769230769E-3</v>
      </c>
      <c r="H6" s="80">
        <f>SUM(D41:E41)</f>
        <v>0.04</v>
      </c>
      <c r="I6" s="57" t="s">
        <v>362</v>
      </c>
      <c r="J6" s="188"/>
    </row>
    <row r="7" spans="1:10" ht="133.5" customHeight="1" thickBot="1" x14ac:dyDescent="0.3">
      <c r="A7" s="180">
        <v>2203018</v>
      </c>
      <c r="B7" s="156" t="s">
        <v>308</v>
      </c>
      <c r="C7" s="156" t="s">
        <v>309</v>
      </c>
      <c r="D7" s="158" t="s">
        <v>310</v>
      </c>
      <c r="E7" s="158">
        <v>773713</v>
      </c>
      <c r="F7" s="158">
        <v>464914</v>
      </c>
      <c r="G7" s="159">
        <f t="shared" si="0"/>
        <v>4.4249043909196109E-2</v>
      </c>
      <c r="H7" s="161">
        <f>SUM(D29:E29)</f>
        <v>20572</v>
      </c>
      <c r="I7" s="205" t="s">
        <v>360</v>
      </c>
      <c r="J7" s="206"/>
    </row>
    <row r="8" spans="1:10" ht="23.25" customHeight="1" thickBot="1" x14ac:dyDescent="0.3">
      <c r="A8" s="165"/>
      <c r="B8" s="124"/>
      <c r="C8" s="124"/>
      <c r="D8" s="181"/>
      <c r="E8" s="124"/>
      <c r="F8" s="124"/>
      <c r="G8" s="124"/>
      <c r="H8" s="124"/>
      <c r="I8" s="124"/>
      <c r="J8" s="124"/>
    </row>
    <row r="9" spans="1:10" ht="48" customHeight="1" thickBot="1" x14ac:dyDescent="0.3">
      <c r="A9" s="165"/>
      <c r="B9" s="195" t="s">
        <v>335</v>
      </c>
      <c r="C9" s="196"/>
      <c r="D9" s="196"/>
      <c r="E9" s="196"/>
      <c r="F9" s="197"/>
      <c r="G9" s="163" t="s">
        <v>363</v>
      </c>
      <c r="H9" s="163" t="s">
        <v>332</v>
      </c>
      <c r="I9" s="163" t="s">
        <v>359</v>
      </c>
      <c r="J9" s="164" t="s">
        <v>334</v>
      </c>
    </row>
    <row r="10" spans="1:10" ht="45.75" customHeight="1" thickBot="1" x14ac:dyDescent="0.3">
      <c r="A10" s="165"/>
      <c r="B10" s="198"/>
      <c r="C10" s="199"/>
      <c r="D10" s="199"/>
      <c r="E10" s="199"/>
      <c r="F10" s="200"/>
      <c r="G10" s="166">
        <f>AVERAGE(G15:G17)</f>
        <v>7.3345959595959589E-2</v>
      </c>
      <c r="H10" s="167">
        <f>(7067499+4000000)/(190492500+262857143)</f>
        <v>2.4412722433752969E-2</v>
      </c>
      <c r="I10" s="167">
        <f>7067499/190492500</f>
        <v>3.7101192960352768E-2</v>
      </c>
      <c r="J10" s="168">
        <f>4000000/262857143</f>
        <v>1.5217391296077505E-2</v>
      </c>
    </row>
    <row r="11" spans="1:10" ht="7.5" customHeight="1" thickBot="1" x14ac:dyDescent="0.3">
      <c r="A11" s="165"/>
      <c r="B11" s="170"/>
      <c r="C11" s="171"/>
      <c r="D11" s="171"/>
      <c r="E11" s="171"/>
      <c r="F11" s="171"/>
      <c r="G11" s="172"/>
      <c r="H11" s="182"/>
      <c r="I11" s="182"/>
      <c r="J11" s="183"/>
    </row>
    <row r="12" spans="1:10" ht="57" customHeight="1" x14ac:dyDescent="0.25">
      <c r="A12" s="165"/>
      <c r="B12" s="184" t="s">
        <v>298</v>
      </c>
      <c r="C12" s="185" t="s">
        <v>299</v>
      </c>
      <c r="D12" s="185" t="s">
        <v>300</v>
      </c>
      <c r="E12" s="186" t="s">
        <v>301</v>
      </c>
      <c r="F12" s="185" t="s">
        <v>346</v>
      </c>
      <c r="G12" s="187" t="s">
        <v>302</v>
      </c>
      <c r="H12" s="187" t="s">
        <v>347</v>
      </c>
      <c r="I12" s="189" t="s">
        <v>303</v>
      </c>
      <c r="J12" s="190"/>
    </row>
    <row r="13" spans="1:10" ht="48.75" hidden="1" customHeight="1" x14ac:dyDescent="0.25">
      <c r="A13" s="165">
        <v>2299058</v>
      </c>
      <c r="B13" s="153" t="s">
        <v>163</v>
      </c>
      <c r="C13" s="76" t="s">
        <v>311</v>
      </c>
      <c r="D13" s="77" t="s">
        <v>312</v>
      </c>
      <c r="E13" s="77">
        <v>100</v>
      </c>
      <c r="F13" s="77">
        <v>100</v>
      </c>
      <c r="G13" s="78" t="e">
        <f>(H13+I13+J13+#REF!+#REF!+#REF!)/F13</f>
        <v>#REF!</v>
      </c>
      <c r="H13" s="162">
        <v>0</v>
      </c>
      <c r="I13" s="57"/>
      <c r="J13" s="154">
        <v>0</v>
      </c>
    </row>
    <row r="14" spans="1:10" ht="95.25" hidden="1" customHeight="1" x14ac:dyDescent="0.25">
      <c r="A14" s="165">
        <v>2299011</v>
      </c>
      <c r="B14" s="153" t="s">
        <v>196</v>
      </c>
      <c r="C14" s="76" t="s">
        <v>196</v>
      </c>
      <c r="D14" s="103" t="s">
        <v>313</v>
      </c>
      <c r="E14" s="77">
        <v>1</v>
      </c>
      <c r="F14" s="78">
        <v>0.5</v>
      </c>
      <c r="G14" s="78">
        <f>H14</f>
        <v>0</v>
      </c>
      <c r="H14" s="99">
        <f>(Final!U92+Final!W92)*0.5</f>
        <v>0</v>
      </c>
      <c r="I14" s="57"/>
      <c r="J14" s="154"/>
    </row>
    <row r="15" spans="1:10" ht="89.25" customHeight="1" x14ac:dyDescent="0.25">
      <c r="A15" s="165">
        <v>2299052</v>
      </c>
      <c r="B15" s="153" t="s">
        <v>150</v>
      </c>
      <c r="C15" s="76" t="s">
        <v>314</v>
      </c>
      <c r="D15" s="103" t="s">
        <v>315</v>
      </c>
      <c r="E15" s="77">
        <v>1</v>
      </c>
      <c r="F15" s="78">
        <v>0.25</v>
      </c>
      <c r="G15" s="78">
        <f t="shared" ref="G15:G17" si="1">H15</f>
        <v>4.5208333333333336E-2</v>
      </c>
      <c r="H15" s="99">
        <f>SUM(Final!U69:U72,Final!W69:W72)*0.125</f>
        <v>4.5208333333333336E-2</v>
      </c>
      <c r="I15" s="191" t="s">
        <v>364</v>
      </c>
      <c r="J15" s="192"/>
    </row>
    <row r="16" spans="1:10" ht="189.75" customHeight="1" x14ac:dyDescent="0.25">
      <c r="A16" s="165">
        <v>2299060</v>
      </c>
      <c r="B16" s="153" t="s">
        <v>175</v>
      </c>
      <c r="C16" s="76" t="s">
        <v>316</v>
      </c>
      <c r="D16" s="103" t="s">
        <v>315</v>
      </c>
      <c r="E16" s="77">
        <v>1</v>
      </c>
      <c r="F16" s="78">
        <v>0.5</v>
      </c>
      <c r="G16" s="78">
        <f t="shared" si="1"/>
        <v>8.4375000000000006E-2</v>
      </c>
      <c r="H16" s="99">
        <f>SUM(Final!U78:U91,Final!W78:W91)*0.25</f>
        <v>8.4375000000000006E-2</v>
      </c>
      <c r="I16" s="191" t="s">
        <v>365</v>
      </c>
      <c r="J16" s="192"/>
    </row>
    <row r="17" spans="1:10" ht="107.25" customHeight="1" thickBot="1" x14ac:dyDescent="0.3">
      <c r="A17" s="165">
        <v>2299062</v>
      </c>
      <c r="B17" s="155" t="s">
        <v>317</v>
      </c>
      <c r="C17" s="156" t="s">
        <v>318</v>
      </c>
      <c r="D17" s="157" t="s">
        <v>319</v>
      </c>
      <c r="E17" s="158">
        <v>1</v>
      </c>
      <c r="F17" s="159">
        <v>0.25</v>
      </c>
      <c r="G17" s="159">
        <f t="shared" si="1"/>
        <v>9.0454545454545454E-2</v>
      </c>
      <c r="H17" s="160">
        <f>SUM(Final!U93:U96,Final!W93:W96)*0.125</f>
        <v>9.0454545454545454E-2</v>
      </c>
      <c r="I17" s="193" t="s">
        <v>366</v>
      </c>
      <c r="J17" s="194"/>
    </row>
    <row r="18" spans="1:10" x14ac:dyDescent="0.25">
      <c r="B18" s="81"/>
      <c r="C18" s="81"/>
      <c r="D18" s="1"/>
      <c r="E18" s="1"/>
      <c r="F18" s="83"/>
      <c r="G18" s="83"/>
      <c r="H18" s="84"/>
      <c r="I18" s="108"/>
      <c r="J18" s="85"/>
    </row>
    <row r="19" spans="1:10" ht="15.75" hidden="1" x14ac:dyDescent="0.25">
      <c r="B19" s="114"/>
      <c r="C19" s="114"/>
      <c r="D19" s="115">
        <v>1</v>
      </c>
      <c r="E19" s="116">
        <v>2</v>
      </c>
      <c r="F19" s="115">
        <v>3</v>
      </c>
      <c r="G19" s="116">
        <v>4</v>
      </c>
      <c r="H19" s="115">
        <v>5</v>
      </c>
      <c r="I19" s="116">
        <v>6</v>
      </c>
      <c r="J19" s="115">
        <v>7</v>
      </c>
    </row>
    <row r="20" spans="1:10" hidden="1" x14ac:dyDescent="0.25">
      <c r="A20" s="93">
        <f>[1]Final!$V$11</f>
        <v>26</v>
      </c>
      <c r="B20" s="117" t="s">
        <v>320</v>
      </c>
      <c r="C20" s="118">
        <f t="shared" ref="C20:C28" si="2">SUM(D20:J20)</f>
        <v>26</v>
      </c>
      <c r="D20" s="119">
        <f>[1]Final!W$11</f>
        <v>0</v>
      </c>
      <c r="E20" s="119">
        <f>[1]Final!Y$11</f>
        <v>0</v>
      </c>
      <c r="F20" s="119">
        <f>[1]Final!AA$11</f>
        <v>26</v>
      </c>
      <c r="G20" s="119">
        <f>[1]Final!AC$11</f>
        <v>0</v>
      </c>
      <c r="H20" s="119">
        <f>[1]Final!AE$11</f>
        <v>0</v>
      </c>
      <c r="I20" s="119">
        <f>[1]Final!AG$11</f>
        <v>0</v>
      </c>
      <c r="J20" s="119">
        <f>[1]Final!AI$11</f>
        <v>0</v>
      </c>
    </row>
    <row r="21" spans="1:10" hidden="1" x14ac:dyDescent="0.25">
      <c r="A21" s="93">
        <f>[3]Final!$V$5</f>
        <v>521</v>
      </c>
      <c r="B21" s="117" t="s">
        <v>321</v>
      </c>
      <c r="C21" s="118">
        <f t="shared" si="2"/>
        <v>521</v>
      </c>
      <c r="D21" s="120">
        <f>[3]Final!W$5</f>
        <v>55</v>
      </c>
      <c r="E21" s="120">
        <f>[3]Final!Y$5</f>
        <v>86</v>
      </c>
      <c r="F21" s="120">
        <f>[3]Final!AA$5</f>
        <v>71</v>
      </c>
      <c r="G21" s="120">
        <f>[3]Final!AC$5</f>
        <v>132</v>
      </c>
      <c r="H21" s="120">
        <f>[3]Final!AE$5</f>
        <v>102</v>
      </c>
      <c r="I21" s="120">
        <f>[3]Final!AG$5</f>
        <v>75</v>
      </c>
      <c r="J21" s="120">
        <f>[3]Final!AI$5</f>
        <v>0</v>
      </c>
    </row>
    <row r="22" spans="1:10" hidden="1" x14ac:dyDescent="0.25">
      <c r="A22" s="93">
        <f>[3]Final!$V$8</f>
        <v>42830</v>
      </c>
      <c r="B22" s="117" t="s">
        <v>322</v>
      </c>
      <c r="C22" s="118">
        <f t="shared" si="2"/>
        <v>42830</v>
      </c>
      <c r="D22" s="121">
        <f>[3]Final!$W$8</f>
        <v>5654</v>
      </c>
      <c r="E22" s="121">
        <f>[3]Final!$Y$8</f>
        <v>14626</v>
      </c>
      <c r="F22" s="121">
        <f>[3]Final!$AA$8</f>
        <v>5269</v>
      </c>
      <c r="G22" s="121">
        <f>[3]Final!$AC$8</f>
        <v>7262</v>
      </c>
      <c r="H22" s="121">
        <f>[3]Final!$AE$8</f>
        <v>7404</v>
      </c>
      <c r="I22" s="121">
        <f>[3]Final!$AG$8</f>
        <v>2615</v>
      </c>
      <c r="J22" s="121">
        <f>[3]Final!$AI$8</f>
        <v>0</v>
      </c>
    </row>
    <row r="23" spans="1:10" hidden="1" x14ac:dyDescent="0.25">
      <c r="A23" s="93">
        <f>[4]Final!$V$6</f>
        <v>31</v>
      </c>
      <c r="B23" s="117" t="s">
        <v>323</v>
      </c>
      <c r="C23" s="118">
        <f t="shared" si="2"/>
        <v>31</v>
      </c>
      <c r="D23" s="120">
        <f>[4]Final!$W$6</f>
        <v>2</v>
      </c>
      <c r="E23" s="120">
        <f>[4]Final!$Y$6</f>
        <v>4</v>
      </c>
      <c r="F23" s="120">
        <f>[4]Final!$AA$6</f>
        <v>5</v>
      </c>
      <c r="G23" s="120">
        <f>[4]Final!$AC$6</f>
        <v>6</v>
      </c>
      <c r="H23" s="120">
        <f>[4]Final!$AE$6</f>
        <v>8</v>
      </c>
      <c r="I23" s="120">
        <f>[4]Final!$AG$6</f>
        <v>6</v>
      </c>
      <c r="J23" s="120">
        <f>[4]Final!$AI$6</f>
        <v>0</v>
      </c>
    </row>
    <row r="24" spans="1:10" hidden="1" x14ac:dyDescent="0.25">
      <c r="A24" s="93">
        <f>[4]Final!$V$8</f>
        <v>204</v>
      </c>
      <c r="B24" s="117" t="s">
        <v>324</v>
      </c>
      <c r="C24" s="118">
        <f t="shared" si="2"/>
        <v>204</v>
      </c>
      <c r="D24" s="122">
        <f>[4]Final!$W$8</f>
        <v>0</v>
      </c>
      <c r="E24" s="122">
        <f>[4]Final!$Y$8</f>
        <v>0</v>
      </c>
      <c r="F24" s="122">
        <f>[4]Final!$AA$8</f>
        <v>51</v>
      </c>
      <c r="G24" s="122">
        <f>[4]Final!$AC$8</f>
        <v>51</v>
      </c>
      <c r="H24" s="122">
        <f>[4]Final!$AE$8</f>
        <v>51</v>
      </c>
      <c r="I24" s="122">
        <f>[4]Final!$AG$8</f>
        <v>51</v>
      </c>
      <c r="J24" s="122">
        <f>[4]Final!$AI$8</f>
        <v>0</v>
      </c>
    </row>
    <row r="25" spans="1:10" ht="14.25" hidden="1" customHeight="1" x14ac:dyDescent="0.25">
      <c r="A25" s="93">
        <f>[4]Final!$V$13</f>
        <v>0</v>
      </c>
      <c r="B25" s="117" t="s">
        <v>325</v>
      </c>
      <c r="C25" s="118">
        <f t="shared" si="2"/>
        <v>0</v>
      </c>
      <c r="D25" s="120">
        <f>[4]Final!$W$13</f>
        <v>0</v>
      </c>
      <c r="E25" s="120">
        <f>[4]Final!$Y$13</f>
        <v>0</v>
      </c>
      <c r="F25" s="120">
        <f>[4]Final!$AA$13</f>
        <v>0</v>
      </c>
      <c r="G25" s="120">
        <f>[4]Final!$AC$13</f>
        <v>0</v>
      </c>
      <c r="H25" s="120">
        <f>[4]Final!$AE$13</f>
        <v>0</v>
      </c>
      <c r="I25" s="120">
        <f>[4]Final!$AG$13</f>
        <v>0</v>
      </c>
      <c r="J25" s="120">
        <f>[4]Final!$AI$13</f>
        <v>0</v>
      </c>
    </row>
    <row r="26" spans="1:10" hidden="1" x14ac:dyDescent="0.25">
      <c r="A26" s="93">
        <f>'[2]E-IR'!$V$4</f>
        <v>27</v>
      </c>
      <c r="B26" s="117" t="s">
        <v>349</v>
      </c>
      <c r="C26" s="118">
        <f t="shared" si="2"/>
        <v>27</v>
      </c>
      <c r="D26" s="122">
        <f>'[2]E-IR'!W$4</f>
        <v>2</v>
      </c>
      <c r="E26" s="122">
        <f>'[2]E-IR'!Y$4</f>
        <v>10</v>
      </c>
      <c r="F26" s="122">
        <f>'[2]E-IR'!AA$4</f>
        <v>6</v>
      </c>
      <c r="G26" s="122">
        <f>'[2]E-IR'!AC$4</f>
        <v>3</v>
      </c>
      <c r="H26" s="122">
        <f>'[2]E-IR'!AE$4</f>
        <v>4</v>
      </c>
      <c r="I26" s="122">
        <f>'[2]E-IR'!AG$4</f>
        <v>2</v>
      </c>
      <c r="J26" s="122">
        <f>'[2]E-IR'!AI$4</f>
        <v>0</v>
      </c>
    </row>
    <row r="27" spans="1:10" s="91" customFormat="1" ht="15.75" hidden="1" x14ac:dyDescent="0.25">
      <c r="A27" s="93">
        <f>'[2]E-IR'!$V$8</f>
        <v>421</v>
      </c>
      <c r="B27" s="132" t="s">
        <v>351</v>
      </c>
      <c r="C27" s="118">
        <f t="shared" si="2"/>
        <v>421</v>
      </c>
      <c r="D27" s="128">
        <f>'[2]E-IR'!$W8</f>
        <v>13</v>
      </c>
      <c r="E27" s="128">
        <f>'[2]E-IR'!Y8</f>
        <v>77</v>
      </c>
      <c r="F27" s="128">
        <f>'[2]E-IR'!AA8</f>
        <v>85</v>
      </c>
      <c r="G27" s="128">
        <f>'[2]E-IR'!AC$8</f>
        <v>84</v>
      </c>
      <c r="H27" s="128">
        <f>'[2]E-IR'!AE$8</f>
        <v>92</v>
      </c>
      <c r="I27" s="128">
        <f>'[2]E-IR'!AG$8</f>
        <v>70</v>
      </c>
      <c r="J27" s="128">
        <f>'[2]E-IR'!AI$8</f>
        <v>0</v>
      </c>
    </row>
    <row r="28" spans="1:10" s="91" customFormat="1" ht="30" hidden="1" x14ac:dyDescent="0.25">
      <c r="A28" s="93">
        <f>'[2]E-IR'!$V$9</f>
        <v>214</v>
      </c>
      <c r="B28" s="132" t="s">
        <v>352</v>
      </c>
      <c r="C28" s="118">
        <f t="shared" si="2"/>
        <v>214</v>
      </c>
      <c r="D28" s="128">
        <f>'[2]E-IR'!$W9</f>
        <v>4</v>
      </c>
      <c r="E28" s="128">
        <f>'[2]E-IR'!Y9</f>
        <v>39</v>
      </c>
      <c r="F28" s="128">
        <f>'[2]E-IR'!AA9</f>
        <v>59</v>
      </c>
      <c r="G28" s="128">
        <f>'[2]E-IR'!AC$9</f>
        <v>45</v>
      </c>
      <c r="H28" s="128">
        <f>'[2]E-IR'!AE$9</f>
        <v>39</v>
      </c>
      <c r="I28" s="128">
        <f>'[2]E-IR'!AG$9</f>
        <v>28</v>
      </c>
      <c r="J28" s="128">
        <f>'[2]E-IR'!AI$9</f>
        <v>0</v>
      </c>
    </row>
    <row r="29" spans="1:10" ht="15.75" hidden="1" x14ac:dyDescent="0.25">
      <c r="A29" s="98">
        <v>464914</v>
      </c>
      <c r="B29" s="81" t="s">
        <v>326</v>
      </c>
      <c r="C29" s="123">
        <f>SUM(C20:C28)</f>
        <v>44274</v>
      </c>
      <c r="D29" s="123">
        <f>SUM(D20:D28)</f>
        <v>5730</v>
      </c>
      <c r="E29" s="123">
        <f>SUM(E20:E28)</f>
        <v>14842</v>
      </c>
      <c r="F29" s="123">
        <f t="shared" ref="F29:J29" si="3">SUM(F20:F28)</f>
        <v>5572</v>
      </c>
      <c r="G29" s="123">
        <f t="shared" si="3"/>
        <v>7583</v>
      </c>
      <c r="H29" s="123">
        <f t="shared" si="3"/>
        <v>7700</v>
      </c>
      <c r="I29" s="123">
        <f t="shared" si="3"/>
        <v>2847</v>
      </c>
      <c r="J29" s="123">
        <f t="shared" si="3"/>
        <v>0</v>
      </c>
    </row>
    <row r="30" spans="1:10" ht="15.75" hidden="1" x14ac:dyDescent="0.25">
      <c r="A30" s="94"/>
      <c r="B30" s="124"/>
      <c r="C30" s="152"/>
      <c r="D30" s="125"/>
      <c r="E30" s="124"/>
      <c r="F30" s="124"/>
      <c r="G30" s="124"/>
      <c r="H30" s="124"/>
      <c r="I30" s="124"/>
      <c r="J30" s="124"/>
    </row>
    <row r="31" spans="1:10" ht="15.75" hidden="1" x14ac:dyDescent="0.25">
      <c r="A31" s="93">
        <f>[1]Final!$V$7</f>
        <v>0</v>
      </c>
      <c r="B31" s="117" t="s">
        <v>353</v>
      </c>
      <c r="C31" s="126">
        <f>SUM(D31:J31)</f>
        <v>0</v>
      </c>
      <c r="D31" s="127">
        <f>[1]Final!$W$7</f>
        <v>0</v>
      </c>
      <c r="E31" s="128">
        <f>[1]Final!$Y$7</f>
        <v>0</v>
      </c>
      <c r="F31" s="128">
        <f>[1]Final!$AA$7</f>
        <v>0</v>
      </c>
      <c r="G31" s="128">
        <f>[1]Final!$AC$7</f>
        <v>0</v>
      </c>
      <c r="H31" s="128">
        <f>[1]Final!$AE$7</f>
        <v>0</v>
      </c>
      <c r="I31" s="128">
        <f>[1]Final!$AG$7</f>
        <v>0</v>
      </c>
      <c r="J31" s="128">
        <f>[1]Final!$AI$7</f>
        <v>0</v>
      </c>
    </row>
    <row r="32" spans="1:10" s="90" customFormat="1" hidden="1" x14ac:dyDescent="0.2">
      <c r="A32" s="93">
        <f>[1]Final!$V$18</f>
        <v>1</v>
      </c>
      <c r="B32" s="117" t="s">
        <v>354</v>
      </c>
      <c r="C32" s="126">
        <f>SUM(D32:J32)</f>
        <v>1</v>
      </c>
      <c r="D32" s="129">
        <f>[1]Final!$W$18</f>
        <v>0</v>
      </c>
      <c r="E32" s="129">
        <f>[1]Final!$Y$18</f>
        <v>0</v>
      </c>
      <c r="F32" s="129">
        <f>[1]Final!$AA$18</f>
        <v>0</v>
      </c>
      <c r="G32" s="129">
        <f>[1]Final!$AC$18</f>
        <v>0</v>
      </c>
      <c r="H32" s="129">
        <f>[1]Final!$AE$18</f>
        <v>0</v>
      </c>
      <c r="I32" s="129">
        <f>[1]Final!$AG$18</f>
        <v>1</v>
      </c>
      <c r="J32" s="129">
        <f>[1]Final!$AI$18</f>
        <v>0</v>
      </c>
    </row>
    <row r="33" spans="1:10" ht="15.75" hidden="1" x14ac:dyDescent="0.25">
      <c r="A33" s="110">
        <f>[1]Final!$V$28</f>
        <v>2</v>
      </c>
      <c r="B33" s="130" t="s">
        <v>355</v>
      </c>
      <c r="C33" s="126">
        <f>SUM(D33:J33)</f>
        <v>2</v>
      </c>
      <c r="D33" s="127">
        <f>[1]Final!$W$28</f>
        <v>0</v>
      </c>
      <c r="E33" s="128">
        <f>[1]Final!$Y$28</f>
        <v>0</v>
      </c>
      <c r="F33" s="128">
        <f>[1]Final!$AA$28</f>
        <v>1</v>
      </c>
      <c r="G33" s="128">
        <f>[1]Final!$AC$28</f>
        <v>0</v>
      </c>
      <c r="H33" s="128">
        <f>[1]Final!$AE$28</f>
        <v>1</v>
      </c>
      <c r="I33" s="128">
        <f>[1]Final!$AG$28</f>
        <v>0</v>
      </c>
      <c r="J33" s="128">
        <f>[1]Final!$AI$28</f>
        <v>0</v>
      </c>
    </row>
    <row r="34" spans="1:10" ht="15.75" hidden="1" x14ac:dyDescent="0.25">
      <c r="A34" s="110">
        <f>[2]C!$V$5</f>
        <v>12</v>
      </c>
      <c r="B34" s="131" t="s">
        <v>327</v>
      </c>
      <c r="C34" s="126">
        <f>SUM(D34:J34)</f>
        <v>12</v>
      </c>
      <c r="D34" s="129">
        <f>[2]C!$W$5</f>
        <v>1</v>
      </c>
      <c r="E34" s="129">
        <f>[2]C!$Y$5</f>
        <v>2</v>
      </c>
      <c r="F34" s="129">
        <f>[2]C!$AA$5</f>
        <v>4</v>
      </c>
      <c r="G34" s="129">
        <f>[2]C!$AC$5</f>
        <v>5</v>
      </c>
      <c r="H34" s="129">
        <f>[2]C!$AE$5</f>
        <v>0</v>
      </c>
      <c r="I34" s="129">
        <f>[2]C!$AG$5</f>
        <v>0</v>
      </c>
      <c r="J34" s="129">
        <f>[2]C!$AI$5</f>
        <v>0</v>
      </c>
    </row>
    <row r="35" spans="1:10" ht="15.75" hidden="1" x14ac:dyDescent="0.25">
      <c r="A35" s="98">
        <v>121</v>
      </c>
      <c r="B35" s="81" t="s">
        <v>326</v>
      </c>
      <c r="C35" s="123">
        <f>SUM(C31:C34)</f>
        <v>15</v>
      </c>
      <c r="D35" s="123">
        <f t="shared" ref="D35:J35" si="4">SUM(D31:D34)</f>
        <v>1</v>
      </c>
      <c r="E35" s="123">
        <f t="shared" si="4"/>
        <v>2</v>
      </c>
      <c r="F35" s="123">
        <f t="shared" si="4"/>
        <v>5</v>
      </c>
      <c r="G35" s="123">
        <f t="shared" si="4"/>
        <v>5</v>
      </c>
      <c r="H35" s="123">
        <f t="shared" si="4"/>
        <v>1</v>
      </c>
      <c r="I35" s="123">
        <f t="shared" si="4"/>
        <v>1</v>
      </c>
      <c r="J35" s="123">
        <f t="shared" si="4"/>
        <v>0</v>
      </c>
    </row>
    <row r="36" spans="1:10" ht="15.75" hidden="1" x14ac:dyDescent="0.25">
      <c r="A36" s="94"/>
      <c r="B36" s="124"/>
      <c r="C36" s="152"/>
      <c r="D36" s="125"/>
      <c r="E36" s="124"/>
      <c r="F36" s="124"/>
      <c r="G36" s="124"/>
      <c r="H36" s="124"/>
      <c r="I36" s="124"/>
      <c r="J36" s="124"/>
    </row>
    <row r="37" spans="1:10" s="91" customFormat="1" ht="15.75" hidden="1" x14ac:dyDescent="0.25">
      <c r="A37" s="93">
        <f>[1]Final!$V$22</f>
        <v>0</v>
      </c>
      <c r="B37" s="132" t="s">
        <v>328</v>
      </c>
      <c r="C37" s="134">
        <f>SUM(D37:J37)</f>
        <v>0</v>
      </c>
      <c r="D37" s="129">
        <f>[1]Final!$W$22</f>
        <v>0</v>
      </c>
      <c r="E37" s="129">
        <f>[1]Final!$Y$22</f>
        <v>0</v>
      </c>
      <c r="F37" s="129">
        <f>[1]Final!$AA$22</f>
        <v>0</v>
      </c>
      <c r="G37" s="129">
        <f>[1]Final!$AC$22</f>
        <v>0</v>
      </c>
      <c r="H37" s="129">
        <f>[1]Final!$AE$22</f>
        <v>0</v>
      </c>
      <c r="I37" s="129">
        <f>[1]Final!$AG$22</f>
        <v>0</v>
      </c>
      <c r="J37" s="129">
        <f>[1]Final!$AI$22</f>
        <v>0</v>
      </c>
    </row>
    <row r="38" spans="1:10" s="91" customFormat="1" ht="30" hidden="1" x14ac:dyDescent="0.25">
      <c r="A38" s="95">
        <f>[1]Final!$V$32</f>
        <v>0.05</v>
      </c>
      <c r="B38" s="132" t="s">
        <v>329</v>
      </c>
      <c r="C38" s="134">
        <f>SUM(D38:J38)</f>
        <v>0.1</v>
      </c>
      <c r="D38" s="127">
        <f>[1]Final!$W$32/0.5</f>
        <v>0</v>
      </c>
      <c r="E38" s="128">
        <f>[1]Final!$Y$32/0.5</f>
        <v>0.04</v>
      </c>
      <c r="F38" s="128">
        <f>[1]Final!$AA$32/0.5</f>
        <v>0</v>
      </c>
      <c r="G38" s="128">
        <f>[1]Final!$AC$32/0.5</f>
        <v>0.04</v>
      </c>
      <c r="H38" s="128">
        <f>[1]Final!$AE$32/0.5</f>
        <v>0</v>
      </c>
      <c r="I38" s="128">
        <f>[1]Final!$AG$32/0.5</f>
        <v>0.02</v>
      </c>
      <c r="J38" s="128">
        <f>[1]Final!$AI$32/0.5</f>
        <v>0</v>
      </c>
    </row>
    <row r="39" spans="1:10" s="91" customFormat="1" ht="30" hidden="1" x14ac:dyDescent="0.25">
      <c r="A39" s="95">
        <f>[1]Final!$V$33</f>
        <v>0.25</v>
      </c>
      <c r="B39" s="132" t="s">
        <v>356</v>
      </c>
      <c r="C39" s="134">
        <f>SUM(D39:J39)</f>
        <v>0.5</v>
      </c>
      <c r="D39" s="129">
        <f>[1]Final!$W$33/0.5</f>
        <v>0</v>
      </c>
      <c r="E39" s="129">
        <f>[1]Final!$Y$33/0.5</f>
        <v>0</v>
      </c>
      <c r="F39" s="129">
        <f>[1]Final!$AA$33/0.5</f>
        <v>0.1</v>
      </c>
      <c r="G39" s="129">
        <f>[1]Final!$AC$33/0.5</f>
        <v>0</v>
      </c>
      <c r="H39" s="129">
        <f>[1]Final!$AE$33/0.5</f>
        <v>0.3</v>
      </c>
      <c r="I39" s="129">
        <f>[1]Final!$AG$33/0.5</f>
        <v>0.1</v>
      </c>
      <c r="J39" s="129">
        <f>[1]Final!$AI$33/0.5</f>
        <v>0</v>
      </c>
    </row>
    <row r="40" spans="1:10" ht="15.75" hidden="1" x14ac:dyDescent="0.25">
      <c r="A40" s="93">
        <f>[1]Final!$V$36</f>
        <v>0</v>
      </c>
      <c r="B40" s="133" t="s">
        <v>357</v>
      </c>
      <c r="C40" s="126">
        <f>SUM(D40:J40)</f>
        <v>54</v>
      </c>
      <c r="D40" s="127">
        <f>[1]Final!$W$36</f>
        <v>0</v>
      </c>
      <c r="E40" s="127">
        <f>[1]Final!$Y$36</f>
        <v>0</v>
      </c>
      <c r="F40" s="127">
        <f>[1]Final!$AA$36</f>
        <v>0</v>
      </c>
      <c r="G40" s="127">
        <f>[1]Final!$AC$36</f>
        <v>1</v>
      </c>
      <c r="H40" s="127">
        <f>[1]Final!$AE$36</f>
        <v>3</v>
      </c>
      <c r="I40" s="127">
        <f>[1]Final!$AG$36</f>
        <v>50</v>
      </c>
      <c r="J40" s="127">
        <f>[1]Final!$AI$36</f>
        <v>0</v>
      </c>
    </row>
    <row r="41" spans="1:10" ht="15.75" hidden="1" x14ac:dyDescent="0.25">
      <c r="A41" s="98">
        <v>13</v>
      </c>
      <c r="B41" s="81" t="s">
        <v>326</v>
      </c>
      <c r="C41" s="123">
        <f>SUM(C37:C40)</f>
        <v>54.6</v>
      </c>
      <c r="D41" s="123">
        <f t="shared" ref="D41:J41" si="5">SUM(D37:D40)</f>
        <v>0</v>
      </c>
      <c r="E41" s="123">
        <f t="shared" si="5"/>
        <v>0.04</v>
      </c>
      <c r="F41" s="123">
        <f t="shared" si="5"/>
        <v>0.1</v>
      </c>
      <c r="G41" s="123">
        <f t="shared" si="5"/>
        <v>1.04</v>
      </c>
      <c r="H41" s="123">
        <f t="shared" si="5"/>
        <v>3.3</v>
      </c>
      <c r="I41" s="123">
        <f>SUM(I37:I40)-49</f>
        <v>1.1199999999999974</v>
      </c>
      <c r="J41" s="123">
        <f t="shared" si="5"/>
        <v>0</v>
      </c>
    </row>
    <row r="42" spans="1:10" hidden="1" x14ac:dyDescent="0.25">
      <c r="C42" s="96"/>
      <c r="D42" s="97"/>
    </row>
  </sheetData>
  <mergeCells count="9">
    <mergeCell ref="I12:J12"/>
    <mergeCell ref="I15:J15"/>
    <mergeCell ref="I16:J16"/>
    <mergeCell ref="I17:J17"/>
    <mergeCell ref="B1:F2"/>
    <mergeCell ref="B9:F10"/>
    <mergeCell ref="I4:J4"/>
    <mergeCell ref="I5:J5"/>
    <mergeCell ref="I7:J7"/>
  </mergeCells>
  <conditionalFormatting sqref="H2:J3">
    <cfRule type="iconSet" priority="3">
      <iconSet>
        <cfvo type="percent" val="0"/>
        <cfvo type="percent" val="33"/>
        <cfvo type="percent" val="67"/>
      </iconSet>
    </cfRule>
  </conditionalFormatting>
  <conditionalFormatting sqref="H11:J11">
    <cfRule type="iconSet" priority="2">
      <iconSet>
        <cfvo type="percent" val="0"/>
        <cfvo type="percent" val="33"/>
        <cfvo type="percent" val="67"/>
      </iconSet>
    </cfRule>
  </conditionalFormatting>
  <conditionalFormatting sqref="H10:J10">
    <cfRule type="iconSet" priority="1">
      <iconSet>
        <cfvo type="percent" val="0"/>
        <cfvo type="percent" val="33"/>
        <cfvo type="percent" val="67"/>
      </iconSet>
    </cfRule>
  </conditionalFormatting>
  <pageMargins left="0.7" right="0.7" top="0.75" bottom="0.75" header="0.3" footer="0.3"/>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96" zoomScaleNormal="100" zoomScaleSheetLayoutView="96" workbookViewId="0">
      <selection activeCell="C3" activeCellId="1" sqref="C1:E1 C3:E3"/>
    </sheetView>
  </sheetViews>
  <sheetFormatPr baseColWidth="10" defaultColWidth="38.28515625" defaultRowHeight="15.75" x14ac:dyDescent="0.25"/>
  <cols>
    <col min="1" max="1" width="38.28515625" style="67"/>
    <col min="2" max="2" width="19.85546875" style="67" customWidth="1"/>
    <col min="3" max="3" width="19.140625" style="67" customWidth="1"/>
    <col min="4" max="4" width="13.140625" style="67" customWidth="1"/>
    <col min="5" max="5" width="14.5703125" style="67" customWidth="1"/>
    <col min="6" max="16384" width="38.28515625" style="67"/>
  </cols>
  <sheetData>
    <row r="1" spans="1:5" ht="63" customHeight="1" thickBot="1" x14ac:dyDescent="0.3">
      <c r="A1" s="68" t="s">
        <v>330</v>
      </c>
      <c r="B1" s="69" t="s">
        <v>331</v>
      </c>
      <c r="C1" s="70" t="s">
        <v>332</v>
      </c>
      <c r="D1" s="69" t="s">
        <v>333</v>
      </c>
      <c r="E1" s="71" t="s">
        <v>334</v>
      </c>
    </row>
    <row r="2" spans="1:5" ht="88.5" hidden="1" customHeight="1" thickBot="1" x14ac:dyDescent="0.3">
      <c r="A2" s="72" t="s">
        <v>297</v>
      </c>
      <c r="B2" s="58">
        <f>'Proyectos '!G2</f>
        <v>2.4039785138623749E-2</v>
      </c>
      <c r="C2" s="58">
        <f>(151280891+104766347)/(1256657732+497142857)</f>
        <v>0.14599563918837297</v>
      </c>
      <c r="D2" s="58">
        <f>151280891/1256657732</f>
        <v>0.12038352778781931</v>
      </c>
      <c r="E2" s="58">
        <f>104766347/497142857</f>
        <v>0.21073690494561406</v>
      </c>
    </row>
    <row r="3" spans="1:5" ht="104.25" customHeight="1" x14ac:dyDescent="0.25">
      <c r="A3" s="73" t="s">
        <v>335</v>
      </c>
      <c r="B3" s="58">
        <f>'Proyectos '!G10</f>
        <v>7.3345959595959589E-2</v>
      </c>
      <c r="C3" s="58">
        <f>(57563727+56533960)/(274300857+262857143)</f>
        <v>0.21240991849697854</v>
      </c>
      <c r="D3" s="58">
        <f>57563727/274300857</f>
        <v>0.20985616898747056</v>
      </c>
      <c r="E3" s="58">
        <f>56533960/262857143</f>
        <v>0.21507484770919846</v>
      </c>
    </row>
    <row r="4" spans="1:5" x14ac:dyDescent="0.25">
      <c r="A4" s="74" t="s">
        <v>336</v>
      </c>
      <c r="B4" s="75">
        <f>AVERAGE(B2:B3)</f>
        <v>4.8692872367291667E-2</v>
      </c>
      <c r="C4" s="75">
        <f>AVERAGE(C2:C3)</f>
        <v>0.17920277884267577</v>
      </c>
      <c r="D4" s="75">
        <f>AVERAGE(D2:D3)</f>
        <v>0.16511984838764493</v>
      </c>
      <c r="E4" s="75">
        <f>AVERAGE(E2:E3)</f>
        <v>0.21290587632740626</v>
      </c>
    </row>
    <row r="5" spans="1:5" ht="16.5" hidden="1" thickBot="1" x14ac:dyDescent="0.3">
      <c r="A5" s="59" t="s">
        <v>337</v>
      </c>
      <c r="B5" s="60" t="s">
        <v>338</v>
      </c>
      <c r="C5" s="60" t="s">
        <v>338</v>
      </c>
      <c r="D5" s="60" t="s">
        <v>338</v>
      </c>
      <c r="E5" s="60" t="s">
        <v>338</v>
      </c>
    </row>
    <row r="6" spans="1:5" hidden="1" x14ac:dyDescent="0.25">
      <c r="A6" s="61" t="s">
        <v>339</v>
      </c>
      <c r="B6" s="62">
        <v>0.85</v>
      </c>
      <c r="C6" s="62">
        <v>0.8</v>
      </c>
      <c r="D6" s="62">
        <v>0.85</v>
      </c>
      <c r="E6" s="62">
        <v>0.8</v>
      </c>
    </row>
    <row r="7" spans="1:5" hidden="1" x14ac:dyDescent="0.25">
      <c r="A7" s="63" t="s">
        <v>340</v>
      </c>
      <c r="B7" s="64">
        <v>0.65</v>
      </c>
      <c r="C7" s="64">
        <v>0.6</v>
      </c>
      <c r="D7" s="64">
        <v>0.65</v>
      </c>
      <c r="E7" s="64">
        <v>0.6</v>
      </c>
    </row>
    <row r="8" spans="1:5" ht="16.5" hidden="1" thickBot="1" x14ac:dyDescent="0.3">
      <c r="A8" s="65" t="s">
        <v>341</v>
      </c>
      <c r="B8" s="66">
        <v>0.55000000000000004</v>
      </c>
      <c r="C8" s="66">
        <v>0.5</v>
      </c>
      <c r="D8" s="66">
        <v>0.55000000000000004</v>
      </c>
      <c r="E8" s="66">
        <v>0.5</v>
      </c>
    </row>
  </sheetData>
  <conditionalFormatting sqref="C2:E3">
    <cfRule type="iconSet" priority="2">
      <iconSet>
        <cfvo type="percent" val="0"/>
        <cfvo type="percent" val="33"/>
        <cfvo type="percent" val="67"/>
      </iconSet>
    </cfRule>
  </conditionalFormatting>
  <pageMargins left="0.7" right="0.7" top="0.75" bottom="0.75" header="0.3" footer="0.3"/>
  <pageSetup scale="86"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 id="{7B2544F1-5486-41F8-9F59-BFF32C571FA3}">
            <x14:iconSet iconSet="3Flags" custom="1">
              <x14:cfvo type="percent">
                <xm:f>0</xm:f>
              </x14:cfvo>
              <x14:cfvo type="num">
                <xm:f>65</xm:f>
              </x14:cfvo>
              <x14:cfvo type="num">
                <xm:f>85</xm:f>
              </x14:cfvo>
              <x14:cfIcon iconSet="3Flags" iconId="2"/>
              <x14:cfIcon iconSet="3Flags" iconId="1"/>
              <x14:cfIcon iconSet="3Flags" iconId="0"/>
            </x14:iconSet>
          </x14:cfRule>
          <xm:sqref>B2:B3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workbookViewId="0">
      <selection activeCell="E21" sqref="E21"/>
    </sheetView>
  </sheetViews>
  <sheetFormatPr baseColWidth="10" defaultColWidth="11.42578125" defaultRowHeight="15" x14ac:dyDescent="0.25"/>
  <sheetData>
    <row r="3" spans="2:3" x14ac:dyDescent="0.25">
      <c r="B3" t="s">
        <v>342</v>
      </c>
      <c r="C3" t="s">
        <v>343</v>
      </c>
    </row>
    <row r="4" spans="2:3" x14ac:dyDescent="0.25">
      <c r="C4" t="s">
        <v>344</v>
      </c>
    </row>
    <row r="5" spans="2:3" x14ac:dyDescent="0.25">
      <c r="C5" t="s">
        <v>345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Final</vt:lpstr>
      <vt:lpstr>Proyectos </vt:lpstr>
      <vt:lpstr>Proyectos Final</vt:lpstr>
      <vt:lpstr>Plan Estretagico</vt:lpstr>
      <vt:lpstr>Final!Área_de_impresión</vt:lpstr>
      <vt:lpstr>'Proyectos '!Área_de_impresión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cp:revision/>
  <dcterms:created xsi:type="dcterms:W3CDTF">2018-10-29T15:41:17Z</dcterms:created>
  <dcterms:modified xsi:type="dcterms:W3CDTF">2020-08-07T01:51:41Z</dcterms:modified>
  <cp:category/>
  <cp:contentStatus/>
</cp:coreProperties>
</file>