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bookViews>
  <sheets>
    <sheet name="Final" sheetId="3" r:id="rId1"/>
    <sheet name="Proyectos " sheetId="7" r:id="rId2"/>
    <sheet name="Proyectos Final" sheetId="6" state="hidden" r:id="rId3"/>
    <sheet name="Plan Estretagico" sheetId="5"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Final!$AA$1:$AQ$154</definedName>
    <definedName name="_xlnm.Print_Area" localSheetId="0">Final!$A$1:$AQ$154</definedName>
    <definedName name="_xlnm.Print_Area" localSheetId="1">'Proyectos '!$A$1:$N$17</definedName>
    <definedName name="k">#REF!</definedName>
    <definedName name="META">#REF!</definedName>
    <definedName name="PROCESO" localSheetId="0">#REF!</definedName>
  </definedNames>
  <calcPr calcId="152511"/>
</workbook>
</file>

<file path=xl/calcChain.xml><?xml version="1.0" encoding="utf-8"?>
<calcChain xmlns="http://schemas.openxmlformats.org/spreadsheetml/2006/main">
  <c r="AE28" i="3" l="1"/>
  <c r="AE35" i="3" l="1"/>
  <c r="AC35" i="3"/>
  <c r="AA87" i="3"/>
  <c r="AE94" i="3"/>
  <c r="AE70" i="3"/>
  <c r="AC92" i="3"/>
  <c r="AE92" i="3"/>
  <c r="AE36" i="3" l="1"/>
  <c r="AD36" i="3"/>
  <c r="AA36" i="3"/>
  <c r="J2" i="7"/>
  <c r="I2" i="7"/>
  <c r="H2" i="7"/>
  <c r="E4" i="6"/>
  <c r="D4" i="6"/>
  <c r="C4" i="6"/>
  <c r="C3" i="6"/>
  <c r="E3" i="6"/>
  <c r="D3" i="6"/>
  <c r="C2" i="6"/>
  <c r="E2" i="6"/>
  <c r="D2" i="6"/>
  <c r="O27" i="7" l="1"/>
  <c r="N27" i="7"/>
  <c r="M27" i="7"/>
  <c r="L27" i="7"/>
  <c r="K27" i="7"/>
  <c r="J27" i="7"/>
  <c r="I27" i="7"/>
  <c r="H27" i="7"/>
  <c r="G27" i="7"/>
  <c r="A28" i="7" l="1"/>
  <c r="A27" i="7"/>
  <c r="AP142" i="3" l="1"/>
  <c r="AN142" i="3"/>
  <c r="AL142" i="3"/>
  <c r="AJ142" i="3"/>
  <c r="AH142" i="3"/>
  <c r="AF142" i="3"/>
  <c r="AD142" i="3"/>
  <c r="AB142" i="3"/>
  <c r="Z142" i="3"/>
  <c r="X142" i="3"/>
  <c r="V142" i="3"/>
  <c r="T142" i="3"/>
  <c r="AQ142" i="3"/>
  <c r="AO142" i="3"/>
  <c r="AM142" i="3"/>
  <c r="AK142" i="3"/>
  <c r="AI142" i="3"/>
  <c r="AG142" i="3"/>
  <c r="AE142" i="3"/>
  <c r="AC142" i="3"/>
  <c r="AA142" i="3"/>
  <c r="Y142" i="3"/>
  <c r="W142" i="3"/>
  <c r="AQ122" i="3"/>
  <c r="AO122" i="3"/>
  <c r="AM122" i="3"/>
  <c r="AK122" i="3"/>
  <c r="AI122" i="3"/>
  <c r="AG122" i="3"/>
  <c r="AE122" i="3"/>
  <c r="AC122" i="3"/>
  <c r="AA122" i="3"/>
  <c r="Y122" i="3"/>
  <c r="W122" i="3"/>
  <c r="W123" i="3"/>
  <c r="U142" i="3"/>
  <c r="U122" i="3"/>
  <c r="AP122" i="3"/>
  <c r="AN122" i="3"/>
  <c r="AL122" i="3"/>
  <c r="AJ122" i="3"/>
  <c r="AH122" i="3"/>
  <c r="AF122" i="3"/>
  <c r="AD122" i="3"/>
  <c r="AB122" i="3"/>
  <c r="Z122" i="3"/>
  <c r="X122" i="3"/>
  <c r="V122" i="3"/>
  <c r="T122" i="3"/>
  <c r="T68" i="3"/>
  <c r="T67" i="3"/>
  <c r="T66" i="3"/>
  <c r="T62" i="3"/>
  <c r="AP66" i="3"/>
  <c r="AN66" i="3"/>
  <c r="AL66" i="3"/>
  <c r="AJ66" i="3"/>
  <c r="AH66" i="3"/>
  <c r="AF66" i="3"/>
  <c r="AD66" i="3"/>
  <c r="AB66" i="3"/>
  <c r="Z66" i="3"/>
  <c r="X66" i="3"/>
  <c r="V66" i="3"/>
  <c r="AP63" i="3"/>
  <c r="AN63" i="3"/>
  <c r="AL63" i="3"/>
  <c r="AJ63" i="3"/>
  <c r="AH63" i="3"/>
  <c r="AF63" i="3"/>
  <c r="AD63" i="3"/>
  <c r="AB63" i="3"/>
  <c r="Z63" i="3"/>
  <c r="X63" i="3"/>
  <c r="V63" i="3"/>
  <c r="T63" i="3"/>
  <c r="T61" i="3"/>
  <c r="S122" i="3" l="1"/>
  <c r="S142" i="3"/>
  <c r="S66" i="3"/>
  <c r="S63" i="3"/>
  <c r="F27" i="7" l="1"/>
  <c r="E27" i="7"/>
  <c r="D27" i="7"/>
  <c r="D28" i="7"/>
  <c r="C27" i="7" l="1"/>
  <c r="A40" i="7"/>
  <c r="D32" i="7" l="1"/>
  <c r="Y35" i="3"/>
  <c r="V134" i="3" l="1"/>
  <c r="W134" i="3"/>
  <c r="X134" i="3"/>
  <c r="Y134" i="3"/>
  <c r="Z134" i="3"/>
  <c r="AA134" i="3"/>
  <c r="AB134" i="3"/>
  <c r="AC134" i="3"/>
  <c r="AD134" i="3"/>
  <c r="AE134" i="3"/>
  <c r="AF134" i="3"/>
  <c r="AG134" i="3"/>
  <c r="AH134" i="3"/>
  <c r="AI134" i="3"/>
  <c r="AJ134" i="3"/>
  <c r="AK134" i="3"/>
  <c r="AL134" i="3"/>
  <c r="AM134" i="3"/>
  <c r="AN134" i="3"/>
  <c r="AO134" i="3"/>
  <c r="AP134" i="3"/>
  <c r="AQ134" i="3"/>
  <c r="U135" i="3"/>
  <c r="U134" i="3"/>
  <c r="T144" i="3" l="1"/>
  <c r="T98" i="3"/>
  <c r="V125" i="3"/>
  <c r="W125" i="3"/>
  <c r="X125" i="3"/>
  <c r="Y125" i="3"/>
  <c r="Z125" i="3"/>
  <c r="AA125" i="3"/>
  <c r="AB125" i="3"/>
  <c r="AC125" i="3"/>
  <c r="AD125" i="3"/>
  <c r="AE125" i="3"/>
  <c r="AF125" i="3"/>
  <c r="AG125" i="3"/>
  <c r="AH125" i="3"/>
  <c r="AI125" i="3"/>
  <c r="AJ125" i="3"/>
  <c r="AK125" i="3"/>
  <c r="AL125" i="3"/>
  <c r="AM125" i="3"/>
  <c r="AN125" i="3"/>
  <c r="AO125" i="3"/>
  <c r="AP125" i="3"/>
  <c r="AQ125" i="3"/>
  <c r="X123" i="3"/>
  <c r="Y123" i="3"/>
  <c r="Z123" i="3"/>
  <c r="AA123" i="3"/>
  <c r="AB123" i="3"/>
  <c r="AC123" i="3"/>
  <c r="AD123" i="3"/>
  <c r="AE123" i="3"/>
  <c r="AF123" i="3"/>
  <c r="AG123" i="3"/>
  <c r="AH123" i="3"/>
  <c r="AI123" i="3"/>
  <c r="AJ123" i="3"/>
  <c r="AK123" i="3"/>
  <c r="AL123" i="3"/>
  <c r="AM123" i="3"/>
  <c r="AN123" i="3"/>
  <c r="AO123" i="3"/>
  <c r="AP123" i="3"/>
  <c r="AQ123" i="3"/>
  <c r="U125" i="3"/>
  <c r="U123" i="3"/>
  <c r="T125" i="3"/>
  <c r="T123" i="3"/>
  <c r="V151" i="3"/>
  <c r="W151" i="3"/>
  <c r="X151" i="3"/>
  <c r="Y151" i="3"/>
  <c r="Z151" i="3"/>
  <c r="AA151" i="3"/>
  <c r="AB151" i="3"/>
  <c r="AC151" i="3"/>
  <c r="AD151" i="3"/>
  <c r="AE151" i="3"/>
  <c r="AF151" i="3"/>
  <c r="AG151" i="3"/>
  <c r="AH151" i="3"/>
  <c r="AI151" i="3"/>
  <c r="AJ151" i="3"/>
  <c r="AK151" i="3"/>
  <c r="AL151" i="3"/>
  <c r="AM151" i="3"/>
  <c r="AN151" i="3"/>
  <c r="AO151" i="3"/>
  <c r="AP151" i="3"/>
  <c r="AQ151" i="3"/>
  <c r="V147" i="3"/>
  <c r="W147" i="3"/>
  <c r="X147" i="3"/>
  <c r="Y147" i="3"/>
  <c r="Z147" i="3"/>
  <c r="AA147" i="3"/>
  <c r="AB147" i="3"/>
  <c r="AC147" i="3"/>
  <c r="AD147" i="3"/>
  <c r="AE147" i="3"/>
  <c r="AF147" i="3"/>
  <c r="AG147" i="3"/>
  <c r="AH147" i="3"/>
  <c r="AI147" i="3"/>
  <c r="AJ147" i="3"/>
  <c r="AK147" i="3"/>
  <c r="AL147" i="3"/>
  <c r="AM147" i="3"/>
  <c r="AN147" i="3"/>
  <c r="AO147" i="3"/>
  <c r="AP147" i="3"/>
  <c r="AQ147" i="3"/>
  <c r="V131" i="3"/>
  <c r="W131" i="3"/>
  <c r="X131" i="3"/>
  <c r="Y131" i="3"/>
  <c r="Z131" i="3"/>
  <c r="AA131" i="3"/>
  <c r="AB131" i="3"/>
  <c r="AC131" i="3"/>
  <c r="AD131" i="3"/>
  <c r="AE131" i="3"/>
  <c r="AF131" i="3"/>
  <c r="AG131" i="3"/>
  <c r="AH131" i="3"/>
  <c r="AI131" i="3"/>
  <c r="AJ131" i="3"/>
  <c r="AK131" i="3"/>
  <c r="AL131" i="3"/>
  <c r="AM131" i="3"/>
  <c r="AN131" i="3"/>
  <c r="AO131" i="3"/>
  <c r="AP131" i="3"/>
  <c r="AQ131" i="3"/>
  <c r="V127" i="3"/>
  <c r="W127" i="3"/>
  <c r="X127" i="3"/>
  <c r="Y127" i="3"/>
  <c r="Z127" i="3"/>
  <c r="AA127" i="3"/>
  <c r="AB127" i="3"/>
  <c r="AC127" i="3"/>
  <c r="AD127" i="3"/>
  <c r="AE127" i="3"/>
  <c r="AF127" i="3"/>
  <c r="AG127" i="3"/>
  <c r="AH127" i="3"/>
  <c r="AI127" i="3"/>
  <c r="AJ127" i="3"/>
  <c r="AK127" i="3"/>
  <c r="AL127" i="3"/>
  <c r="AM127" i="3"/>
  <c r="AN127" i="3"/>
  <c r="AO127" i="3"/>
  <c r="AP127" i="3"/>
  <c r="AQ127" i="3"/>
  <c r="U151" i="3"/>
  <c r="U147" i="3"/>
  <c r="U131" i="3"/>
  <c r="T147" i="3"/>
  <c r="U127" i="3"/>
  <c r="T131" i="3"/>
  <c r="T127" i="3"/>
  <c r="T151" i="3"/>
  <c r="V139" i="3"/>
  <c r="W139" i="3"/>
  <c r="X139" i="3"/>
  <c r="Y139" i="3"/>
  <c r="Z139" i="3"/>
  <c r="AA139" i="3"/>
  <c r="AB139" i="3"/>
  <c r="AC139" i="3"/>
  <c r="AD139" i="3"/>
  <c r="AE139" i="3"/>
  <c r="AF139" i="3"/>
  <c r="AG139" i="3"/>
  <c r="AH139" i="3"/>
  <c r="AI139" i="3"/>
  <c r="AJ139" i="3"/>
  <c r="AK139" i="3"/>
  <c r="AL139" i="3"/>
  <c r="AM139" i="3"/>
  <c r="AN139" i="3"/>
  <c r="AO139" i="3"/>
  <c r="AP139" i="3"/>
  <c r="AQ139" i="3"/>
  <c r="U139" i="3"/>
  <c r="T139" i="3"/>
  <c r="AQ148" i="3"/>
  <c r="AP148" i="3"/>
  <c r="AO148" i="3"/>
  <c r="AN148" i="3"/>
  <c r="AM148" i="3"/>
  <c r="AL148" i="3"/>
  <c r="AK148" i="3"/>
  <c r="AJ148" i="3"/>
  <c r="AI148" i="3"/>
  <c r="AH148" i="3"/>
  <c r="AG148" i="3"/>
  <c r="AF148" i="3"/>
  <c r="AE148" i="3"/>
  <c r="AD148" i="3"/>
  <c r="AC148" i="3"/>
  <c r="AB148" i="3"/>
  <c r="AA148" i="3"/>
  <c r="Z148" i="3"/>
  <c r="Y148" i="3"/>
  <c r="X148" i="3"/>
  <c r="W148" i="3"/>
  <c r="V148" i="3"/>
  <c r="U148" i="3"/>
  <c r="T148" i="3"/>
  <c r="AQ128" i="3"/>
  <c r="AP128" i="3"/>
  <c r="AO128" i="3"/>
  <c r="AN128" i="3"/>
  <c r="AM128" i="3"/>
  <c r="AL128" i="3"/>
  <c r="AK128" i="3"/>
  <c r="AJ128" i="3"/>
  <c r="AI128" i="3"/>
  <c r="AH128" i="3"/>
  <c r="AG128" i="3"/>
  <c r="AF128" i="3"/>
  <c r="AE128" i="3"/>
  <c r="AD128" i="3"/>
  <c r="AC128" i="3"/>
  <c r="AB128" i="3"/>
  <c r="AA128" i="3"/>
  <c r="Z128" i="3"/>
  <c r="Y128" i="3"/>
  <c r="X128" i="3"/>
  <c r="W128" i="3"/>
  <c r="V128" i="3"/>
  <c r="U128" i="3"/>
  <c r="T128" i="3"/>
  <c r="U129" i="3"/>
  <c r="AQ152" i="3"/>
  <c r="AP152" i="3"/>
  <c r="AO152" i="3"/>
  <c r="AN152" i="3"/>
  <c r="AM152" i="3"/>
  <c r="AL152" i="3"/>
  <c r="AK152" i="3"/>
  <c r="AJ152" i="3"/>
  <c r="AI152" i="3"/>
  <c r="AH152" i="3"/>
  <c r="AG152" i="3"/>
  <c r="AF152" i="3"/>
  <c r="AE152" i="3"/>
  <c r="AD152" i="3"/>
  <c r="AC152" i="3"/>
  <c r="AB152" i="3"/>
  <c r="AA152" i="3"/>
  <c r="Z152" i="3"/>
  <c r="Y152" i="3"/>
  <c r="X152" i="3"/>
  <c r="W152" i="3"/>
  <c r="V152" i="3"/>
  <c r="AQ137" i="3"/>
  <c r="AP137" i="3"/>
  <c r="AO137" i="3"/>
  <c r="AN137" i="3"/>
  <c r="AM137" i="3"/>
  <c r="AL137" i="3"/>
  <c r="AK137" i="3"/>
  <c r="AJ137" i="3"/>
  <c r="AI137" i="3"/>
  <c r="AH137" i="3"/>
  <c r="AG137" i="3"/>
  <c r="AF137" i="3"/>
  <c r="AE137" i="3"/>
  <c r="AD137" i="3"/>
  <c r="AC137" i="3"/>
  <c r="AB137" i="3"/>
  <c r="AA137" i="3"/>
  <c r="Z137" i="3"/>
  <c r="Y137" i="3"/>
  <c r="X137" i="3"/>
  <c r="W137" i="3"/>
  <c r="V137" i="3"/>
  <c r="AQ132" i="3"/>
  <c r="AP132" i="3"/>
  <c r="AO132" i="3"/>
  <c r="AN132" i="3"/>
  <c r="AM132" i="3"/>
  <c r="AL132" i="3"/>
  <c r="AK132" i="3"/>
  <c r="AJ132" i="3"/>
  <c r="AI132" i="3"/>
  <c r="AH132" i="3"/>
  <c r="AG132" i="3"/>
  <c r="AF132" i="3"/>
  <c r="AE132" i="3"/>
  <c r="AD132" i="3"/>
  <c r="AC132" i="3"/>
  <c r="AB132" i="3"/>
  <c r="AA132" i="3"/>
  <c r="Z132" i="3"/>
  <c r="Y132" i="3"/>
  <c r="X132" i="3"/>
  <c r="W132" i="3"/>
  <c r="V132" i="3"/>
  <c r="U152" i="3"/>
  <c r="U137" i="3"/>
  <c r="U132" i="3"/>
  <c r="T152" i="3"/>
  <c r="T137" i="3"/>
  <c r="T132" i="3"/>
  <c r="T130" i="3"/>
  <c r="AQ150" i="3"/>
  <c r="AP150" i="3"/>
  <c r="AO150" i="3"/>
  <c r="AN150" i="3"/>
  <c r="AM150" i="3"/>
  <c r="AL150" i="3"/>
  <c r="AK150" i="3"/>
  <c r="AJ150" i="3"/>
  <c r="AI150" i="3"/>
  <c r="AH150" i="3"/>
  <c r="AG150" i="3"/>
  <c r="AF150" i="3"/>
  <c r="AE150" i="3"/>
  <c r="AD150" i="3"/>
  <c r="AC150" i="3"/>
  <c r="AB150" i="3"/>
  <c r="AA150" i="3"/>
  <c r="Z150" i="3"/>
  <c r="Y150" i="3"/>
  <c r="X150" i="3"/>
  <c r="W150" i="3"/>
  <c r="V150" i="3"/>
  <c r="AQ136" i="3"/>
  <c r="AP136" i="3"/>
  <c r="AO136" i="3"/>
  <c r="AN136" i="3"/>
  <c r="AM136" i="3"/>
  <c r="AL136" i="3"/>
  <c r="AK136" i="3"/>
  <c r="AJ136" i="3"/>
  <c r="AI136" i="3"/>
  <c r="AH136" i="3"/>
  <c r="AG136" i="3"/>
  <c r="AF136" i="3"/>
  <c r="AE136" i="3"/>
  <c r="AD136" i="3"/>
  <c r="AC136" i="3"/>
  <c r="AB136" i="3"/>
  <c r="AA136" i="3"/>
  <c r="Z136" i="3"/>
  <c r="Y136" i="3"/>
  <c r="X136" i="3"/>
  <c r="W136" i="3"/>
  <c r="V136" i="3"/>
  <c r="AQ135" i="3"/>
  <c r="AP135" i="3"/>
  <c r="AO135" i="3"/>
  <c r="AN135" i="3"/>
  <c r="AM135" i="3"/>
  <c r="AL135" i="3"/>
  <c r="AK135" i="3"/>
  <c r="AJ135" i="3"/>
  <c r="AI135" i="3"/>
  <c r="AH135" i="3"/>
  <c r="AG135" i="3"/>
  <c r="AF135" i="3"/>
  <c r="AE135" i="3"/>
  <c r="AD135" i="3"/>
  <c r="AC135" i="3"/>
  <c r="AB135" i="3"/>
  <c r="AA135" i="3"/>
  <c r="Z135" i="3"/>
  <c r="Y135" i="3"/>
  <c r="X135" i="3"/>
  <c r="W135" i="3"/>
  <c r="V135" i="3"/>
  <c r="AQ133" i="3"/>
  <c r="AP133" i="3"/>
  <c r="AO133" i="3"/>
  <c r="AN133" i="3"/>
  <c r="AM133" i="3"/>
  <c r="AL133" i="3"/>
  <c r="AK133" i="3"/>
  <c r="AJ133" i="3"/>
  <c r="AI133" i="3"/>
  <c r="AH133" i="3"/>
  <c r="AG133" i="3"/>
  <c r="AF133" i="3"/>
  <c r="AE133" i="3"/>
  <c r="AD133" i="3"/>
  <c r="AC133" i="3"/>
  <c r="AB133" i="3"/>
  <c r="AA133" i="3"/>
  <c r="Z133" i="3"/>
  <c r="Y133" i="3"/>
  <c r="X133" i="3"/>
  <c r="W133" i="3"/>
  <c r="V133" i="3"/>
  <c r="AQ130" i="3"/>
  <c r="AP130" i="3"/>
  <c r="AO130" i="3"/>
  <c r="AN130" i="3"/>
  <c r="AM130" i="3"/>
  <c r="AL130" i="3"/>
  <c r="AK130" i="3"/>
  <c r="AJ130" i="3"/>
  <c r="AI130" i="3"/>
  <c r="AH130" i="3"/>
  <c r="AG130" i="3"/>
  <c r="AF130" i="3"/>
  <c r="AE130" i="3"/>
  <c r="AD130" i="3"/>
  <c r="AC130" i="3"/>
  <c r="AB130" i="3"/>
  <c r="AA130" i="3"/>
  <c r="Z130" i="3"/>
  <c r="Y130" i="3"/>
  <c r="X130" i="3"/>
  <c r="W130" i="3"/>
  <c r="V130" i="3"/>
  <c r="U150" i="3"/>
  <c r="U136" i="3"/>
  <c r="U133" i="3"/>
  <c r="U130" i="3"/>
  <c r="T150" i="3"/>
  <c r="T136" i="3"/>
  <c r="T135" i="3"/>
  <c r="T134" i="3"/>
  <c r="T133" i="3"/>
  <c r="T99" i="3"/>
  <c r="AQ140" i="3"/>
  <c r="AP140" i="3"/>
  <c r="AO140" i="3"/>
  <c r="AN140" i="3"/>
  <c r="AM140" i="3"/>
  <c r="AL140" i="3"/>
  <c r="AK140" i="3"/>
  <c r="AJ140" i="3"/>
  <c r="AI140" i="3"/>
  <c r="AH140" i="3"/>
  <c r="AG140" i="3"/>
  <c r="AF140" i="3"/>
  <c r="AE140" i="3"/>
  <c r="AD140" i="3"/>
  <c r="AC140" i="3"/>
  <c r="AB140" i="3"/>
  <c r="AA140" i="3"/>
  <c r="Z140" i="3"/>
  <c r="Y140" i="3"/>
  <c r="X140" i="3"/>
  <c r="W140" i="3"/>
  <c r="V140" i="3"/>
  <c r="U140" i="3"/>
  <c r="T140" i="3"/>
  <c r="AQ144" i="3"/>
  <c r="AP144" i="3"/>
  <c r="AO144" i="3"/>
  <c r="AN144" i="3"/>
  <c r="AM144" i="3"/>
  <c r="AL144" i="3"/>
  <c r="AK144" i="3"/>
  <c r="AJ144" i="3"/>
  <c r="AI144" i="3"/>
  <c r="AH144" i="3"/>
  <c r="AG144" i="3"/>
  <c r="AF144" i="3"/>
  <c r="AE144" i="3"/>
  <c r="AD144" i="3"/>
  <c r="AC144" i="3"/>
  <c r="AB144" i="3"/>
  <c r="AA144" i="3"/>
  <c r="Z144" i="3"/>
  <c r="Y144" i="3"/>
  <c r="X144" i="3"/>
  <c r="W144" i="3"/>
  <c r="V144" i="3"/>
  <c r="AQ124" i="3"/>
  <c r="AP124" i="3"/>
  <c r="AO124" i="3"/>
  <c r="AN124" i="3"/>
  <c r="AM124" i="3"/>
  <c r="AL124" i="3"/>
  <c r="AK124" i="3"/>
  <c r="AJ124" i="3"/>
  <c r="AI124" i="3"/>
  <c r="AH124" i="3"/>
  <c r="AG124" i="3"/>
  <c r="AF124" i="3"/>
  <c r="AE124" i="3"/>
  <c r="AD124" i="3"/>
  <c r="AC124" i="3"/>
  <c r="AB124" i="3"/>
  <c r="AA124" i="3"/>
  <c r="Z124" i="3"/>
  <c r="Y124" i="3"/>
  <c r="X124" i="3"/>
  <c r="W124" i="3"/>
  <c r="V124" i="3"/>
  <c r="U144" i="3"/>
  <c r="U124" i="3"/>
  <c r="T124" i="3"/>
  <c r="AQ154" i="3"/>
  <c r="AP154" i="3"/>
  <c r="AO154" i="3"/>
  <c r="AN154" i="3"/>
  <c r="AM154" i="3"/>
  <c r="AL154" i="3"/>
  <c r="AK154" i="3"/>
  <c r="AJ154" i="3"/>
  <c r="AI154" i="3"/>
  <c r="AH154" i="3"/>
  <c r="AG154" i="3"/>
  <c r="AF154" i="3"/>
  <c r="AE154" i="3"/>
  <c r="AD154" i="3"/>
  <c r="AC154" i="3"/>
  <c r="AB154" i="3"/>
  <c r="AA154" i="3"/>
  <c r="Z154" i="3"/>
  <c r="Y154" i="3"/>
  <c r="X154" i="3"/>
  <c r="W154" i="3"/>
  <c r="V154" i="3"/>
  <c r="AQ153" i="3"/>
  <c r="AP153" i="3"/>
  <c r="AO153" i="3"/>
  <c r="AN153" i="3"/>
  <c r="AM153" i="3"/>
  <c r="AL153" i="3"/>
  <c r="AK153" i="3"/>
  <c r="AJ153" i="3"/>
  <c r="AI153" i="3"/>
  <c r="AH153" i="3"/>
  <c r="AG153" i="3"/>
  <c r="AF153" i="3"/>
  <c r="AE153" i="3"/>
  <c r="AD153" i="3"/>
  <c r="AC153" i="3"/>
  <c r="AB153" i="3"/>
  <c r="AA153" i="3"/>
  <c r="Z153" i="3"/>
  <c r="Y153" i="3"/>
  <c r="X153" i="3"/>
  <c r="W153" i="3"/>
  <c r="V153" i="3"/>
  <c r="T153" i="3"/>
  <c r="U153" i="3"/>
  <c r="AQ146" i="3"/>
  <c r="AP146" i="3"/>
  <c r="AO146" i="3"/>
  <c r="AN146" i="3"/>
  <c r="AM146" i="3"/>
  <c r="AL146" i="3"/>
  <c r="AK146" i="3"/>
  <c r="AJ146" i="3"/>
  <c r="AI146" i="3"/>
  <c r="AH146" i="3"/>
  <c r="AG146" i="3"/>
  <c r="AF146" i="3"/>
  <c r="AE146" i="3"/>
  <c r="AD146" i="3"/>
  <c r="AC146" i="3"/>
  <c r="AB146" i="3"/>
  <c r="AA146" i="3"/>
  <c r="Z146" i="3"/>
  <c r="Y146" i="3"/>
  <c r="X146" i="3"/>
  <c r="W146" i="3"/>
  <c r="V146" i="3"/>
  <c r="AQ126" i="3"/>
  <c r="AP126" i="3"/>
  <c r="AO126" i="3"/>
  <c r="AN126" i="3"/>
  <c r="AM126" i="3"/>
  <c r="AL126" i="3"/>
  <c r="AK126" i="3"/>
  <c r="AJ126" i="3"/>
  <c r="AI126" i="3"/>
  <c r="AH126" i="3"/>
  <c r="AG126" i="3"/>
  <c r="AF126" i="3"/>
  <c r="AE126" i="3"/>
  <c r="AD126" i="3"/>
  <c r="AC126" i="3"/>
  <c r="AB126" i="3"/>
  <c r="AA126" i="3"/>
  <c r="Z126" i="3"/>
  <c r="Y126" i="3"/>
  <c r="X126" i="3"/>
  <c r="W126" i="3"/>
  <c r="V126" i="3"/>
  <c r="U154" i="3"/>
  <c r="U146" i="3"/>
  <c r="U126" i="3"/>
  <c r="T154" i="3"/>
  <c r="T146" i="3"/>
  <c r="T126" i="3"/>
  <c r="T138" i="3"/>
  <c r="T97" i="3"/>
  <c r="AP62" i="3"/>
  <c r="AN62" i="3"/>
  <c r="AL62" i="3"/>
  <c r="AJ62" i="3"/>
  <c r="AH62" i="3"/>
  <c r="AF62" i="3"/>
  <c r="AD62" i="3"/>
  <c r="AB62" i="3"/>
  <c r="Z62" i="3"/>
  <c r="X62" i="3"/>
  <c r="V62" i="3"/>
  <c r="F28" i="7"/>
  <c r="E28" i="7"/>
  <c r="O28" i="7"/>
  <c r="N28" i="7"/>
  <c r="M28" i="7"/>
  <c r="L28" i="7"/>
  <c r="K28" i="7"/>
  <c r="J28" i="7"/>
  <c r="I28" i="7"/>
  <c r="H28" i="7"/>
  <c r="G28" i="7"/>
  <c r="AP67" i="3"/>
  <c r="AN67" i="3"/>
  <c r="AL67" i="3"/>
  <c r="AJ67" i="3"/>
  <c r="AH67" i="3"/>
  <c r="AF67" i="3"/>
  <c r="AD67" i="3"/>
  <c r="AB67" i="3"/>
  <c r="Z67" i="3"/>
  <c r="X67" i="3"/>
  <c r="V67" i="3"/>
  <c r="O26" i="7"/>
  <c r="N26" i="7"/>
  <c r="M26" i="7"/>
  <c r="J26" i="7"/>
  <c r="K26" i="7"/>
  <c r="L26" i="7"/>
  <c r="E26" i="7"/>
  <c r="F26" i="7"/>
  <c r="G26" i="7"/>
  <c r="H26" i="7"/>
  <c r="I26" i="7"/>
  <c r="D26" i="7"/>
  <c r="A26" i="7"/>
  <c r="AP68" i="3"/>
  <c r="AN68" i="3"/>
  <c r="AL68" i="3"/>
  <c r="AJ68" i="3"/>
  <c r="AH68" i="3"/>
  <c r="AF68" i="3"/>
  <c r="AD68" i="3"/>
  <c r="AB68" i="3"/>
  <c r="Z68" i="3"/>
  <c r="X68" i="3"/>
  <c r="V68" i="3"/>
  <c r="Y69" i="3"/>
  <c r="Z69" i="3"/>
  <c r="Y70" i="3"/>
  <c r="Z70" i="3"/>
  <c r="Y71" i="3"/>
  <c r="Z71" i="3"/>
  <c r="Y72" i="3"/>
  <c r="Z72" i="3"/>
  <c r="Y73" i="3"/>
  <c r="Z73" i="3"/>
  <c r="Y74" i="3"/>
  <c r="Z74" i="3"/>
  <c r="Y75" i="3"/>
  <c r="Z75" i="3"/>
  <c r="Y76" i="3"/>
  <c r="Z76" i="3"/>
  <c r="Y77" i="3"/>
  <c r="Z77" i="3"/>
  <c r="AQ68" i="3"/>
  <c r="AO68" i="3"/>
  <c r="AM68" i="3"/>
  <c r="AK68" i="3"/>
  <c r="AI68" i="3"/>
  <c r="AG68" i="3"/>
  <c r="AE68" i="3"/>
  <c r="AQ67" i="3"/>
  <c r="AO67" i="3"/>
  <c r="AM67" i="3"/>
  <c r="AK67" i="3"/>
  <c r="AI67" i="3"/>
  <c r="AG67" i="3"/>
  <c r="AE67" i="3"/>
  <c r="AQ66" i="3"/>
  <c r="AO66" i="3"/>
  <c r="AM66" i="3"/>
  <c r="AK66" i="3"/>
  <c r="AI66" i="3"/>
  <c r="AG66" i="3"/>
  <c r="AE66" i="3"/>
  <c r="AQ65" i="3"/>
  <c r="AP65" i="3"/>
  <c r="AO65" i="3"/>
  <c r="AN65" i="3"/>
  <c r="AM65" i="3"/>
  <c r="AL65" i="3"/>
  <c r="AK65" i="3"/>
  <c r="AJ65" i="3"/>
  <c r="AI65" i="3"/>
  <c r="AH65" i="3"/>
  <c r="AG65" i="3"/>
  <c r="AF65" i="3"/>
  <c r="AE65" i="3"/>
  <c r="AD65" i="3"/>
  <c r="AQ64" i="3"/>
  <c r="AP64" i="3"/>
  <c r="AO64" i="3"/>
  <c r="AN64" i="3"/>
  <c r="AM64" i="3"/>
  <c r="AL64" i="3"/>
  <c r="AK64" i="3"/>
  <c r="AJ64" i="3"/>
  <c r="AI64" i="3"/>
  <c r="AH64" i="3"/>
  <c r="AG64" i="3"/>
  <c r="AF64" i="3"/>
  <c r="AE64" i="3"/>
  <c r="AD64" i="3"/>
  <c r="AQ63" i="3"/>
  <c r="AO63" i="3"/>
  <c r="AM63" i="3"/>
  <c r="AK63" i="3"/>
  <c r="AI63" i="3"/>
  <c r="AG63" i="3"/>
  <c r="AE63" i="3"/>
  <c r="AQ62" i="3"/>
  <c r="AO62" i="3"/>
  <c r="AM62" i="3"/>
  <c r="AK62" i="3"/>
  <c r="AI62" i="3"/>
  <c r="AG62" i="3"/>
  <c r="AE62" i="3"/>
  <c r="AQ61" i="3"/>
  <c r="AP61" i="3"/>
  <c r="AO61" i="3"/>
  <c r="AN61" i="3"/>
  <c r="AM61" i="3"/>
  <c r="AL61" i="3"/>
  <c r="AK61" i="3"/>
  <c r="AJ61" i="3"/>
  <c r="AI61" i="3"/>
  <c r="AH61" i="3"/>
  <c r="AG61" i="3"/>
  <c r="AF61" i="3"/>
  <c r="AE61" i="3"/>
  <c r="AD61" i="3"/>
  <c r="AC68" i="3"/>
  <c r="AC67" i="3"/>
  <c r="AC66" i="3"/>
  <c r="AC65" i="3"/>
  <c r="AB65" i="3"/>
  <c r="AC64" i="3"/>
  <c r="AB64" i="3"/>
  <c r="AC63" i="3"/>
  <c r="AC62" i="3"/>
  <c r="AC61" i="3"/>
  <c r="AB61" i="3"/>
  <c r="AA68" i="3"/>
  <c r="AA67" i="3"/>
  <c r="AA66" i="3"/>
  <c r="AA65" i="3"/>
  <c r="Z65" i="3"/>
  <c r="AA64" i="3"/>
  <c r="Z64" i="3"/>
  <c r="AA63" i="3"/>
  <c r="AA62" i="3"/>
  <c r="AA61" i="3"/>
  <c r="Z61" i="3"/>
  <c r="Y68" i="3"/>
  <c r="Y67" i="3"/>
  <c r="Y66" i="3"/>
  <c r="Y65" i="3"/>
  <c r="Y64" i="3"/>
  <c r="Y63" i="3"/>
  <c r="Y62" i="3"/>
  <c r="Y61" i="3"/>
  <c r="X65" i="3"/>
  <c r="X64" i="3"/>
  <c r="X61" i="3"/>
  <c r="AQ42" i="3"/>
  <c r="AQ50" i="3"/>
  <c r="AP50" i="3"/>
  <c r="AO50" i="3"/>
  <c r="AN50" i="3"/>
  <c r="AM50" i="3"/>
  <c r="AL50" i="3"/>
  <c r="AK50" i="3"/>
  <c r="AJ50" i="3"/>
  <c r="AI50" i="3"/>
  <c r="AH50" i="3"/>
  <c r="AG50" i="3"/>
  <c r="AF50" i="3"/>
  <c r="AE50" i="3"/>
  <c r="AD50" i="3"/>
  <c r="AC50" i="3"/>
  <c r="AB50" i="3"/>
  <c r="AA50" i="3"/>
  <c r="Z50" i="3"/>
  <c r="X50" i="3"/>
  <c r="Y50" i="3"/>
  <c r="AP54" i="3"/>
  <c r="AN54" i="3"/>
  <c r="AL54" i="3"/>
  <c r="AJ54" i="3"/>
  <c r="AH54" i="3"/>
  <c r="AF54" i="3"/>
  <c r="AD54" i="3"/>
  <c r="AB54" i="3"/>
  <c r="Z54" i="3"/>
  <c r="X54" i="3"/>
  <c r="AA54" i="3"/>
  <c r="AQ54" i="3"/>
  <c r="AO54" i="3"/>
  <c r="AM54" i="3"/>
  <c r="AK54" i="3"/>
  <c r="AI54" i="3"/>
  <c r="AG54" i="3"/>
  <c r="AE54" i="3"/>
  <c r="AC54" i="3"/>
  <c r="Y54" i="3"/>
  <c r="AQ59" i="3"/>
  <c r="AP59" i="3"/>
  <c r="AQ58" i="3"/>
  <c r="AP58" i="3"/>
  <c r="AQ57" i="3"/>
  <c r="AP57" i="3"/>
  <c r="AQ56" i="3"/>
  <c r="AP56" i="3"/>
  <c r="AO59" i="3"/>
  <c r="AN59" i="3"/>
  <c r="AO58" i="3"/>
  <c r="AN58" i="3"/>
  <c r="AO57" i="3"/>
  <c r="AN57" i="3"/>
  <c r="AO56" i="3"/>
  <c r="AN56" i="3"/>
  <c r="AM59" i="3"/>
  <c r="AL59" i="3"/>
  <c r="AM58" i="3"/>
  <c r="AL58" i="3"/>
  <c r="AM57" i="3"/>
  <c r="AL57" i="3"/>
  <c r="AM56" i="3"/>
  <c r="AL56" i="3"/>
  <c r="AK59" i="3"/>
  <c r="AJ59" i="3"/>
  <c r="AK58" i="3"/>
  <c r="AJ58" i="3"/>
  <c r="AK57" i="3"/>
  <c r="AJ57" i="3"/>
  <c r="AK56" i="3"/>
  <c r="AJ56" i="3"/>
  <c r="AI59" i="3"/>
  <c r="AH59" i="3"/>
  <c r="AI58" i="3"/>
  <c r="AH58" i="3"/>
  <c r="AI57" i="3"/>
  <c r="AH57" i="3"/>
  <c r="AI56" i="3"/>
  <c r="AH56" i="3"/>
  <c r="AG59" i="3"/>
  <c r="AF59" i="3"/>
  <c r="AG58" i="3"/>
  <c r="AF58" i="3"/>
  <c r="AG57" i="3"/>
  <c r="AF57" i="3"/>
  <c r="AG56" i="3"/>
  <c r="AF56" i="3"/>
  <c r="AE59" i="3"/>
  <c r="AD59" i="3"/>
  <c r="AE58" i="3"/>
  <c r="AD58" i="3"/>
  <c r="AE57" i="3"/>
  <c r="AD57" i="3"/>
  <c r="AE56" i="3"/>
  <c r="AD56" i="3"/>
  <c r="AC59" i="3"/>
  <c r="AB59" i="3"/>
  <c r="AC58" i="3"/>
  <c r="AB58" i="3"/>
  <c r="AC57" i="3"/>
  <c r="AB57" i="3"/>
  <c r="AC56" i="3"/>
  <c r="AB56" i="3"/>
  <c r="AA59" i="3"/>
  <c r="Z59" i="3"/>
  <c r="AA58" i="3"/>
  <c r="Z58" i="3"/>
  <c r="AA57" i="3"/>
  <c r="Z57" i="3"/>
  <c r="AA56" i="3"/>
  <c r="Z56" i="3"/>
  <c r="X58" i="3"/>
  <c r="X57" i="3"/>
  <c r="X56" i="3"/>
  <c r="Y59" i="3"/>
  <c r="Y58" i="3"/>
  <c r="Y57" i="3"/>
  <c r="Y56" i="3"/>
  <c r="X59" i="3"/>
  <c r="L48" i="3"/>
  <c r="AL48" i="3" s="1"/>
  <c r="AB48" i="3"/>
  <c r="AP45" i="3"/>
  <c r="AN45" i="3"/>
  <c r="AL45" i="3"/>
  <c r="AJ45" i="3"/>
  <c r="AH45" i="3"/>
  <c r="AF45" i="3"/>
  <c r="AD45" i="3"/>
  <c r="AB45" i="3"/>
  <c r="Z45" i="3"/>
  <c r="X45" i="3"/>
  <c r="V45" i="3"/>
  <c r="T45" i="3"/>
  <c r="W53" i="3"/>
  <c r="X11" i="3"/>
  <c r="AP40" i="3"/>
  <c r="AN40" i="3"/>
  <c r="AL40" i="3"/>
  <c r="AJ40" i="3"/>
  <c r="AH40" i="3"/>
  <c r="AF40" i="3"/>
  <c r="AD40" i="3"/>
  <c r="AB40" i="3"/>
  <c r="Z40" i="3"/>
  <c r="X40" i="3"/>
  <c r="V40" i="3"/>
  <c r="AP36" i="3"/>
  <c r="AN36" i="3"/>
  <c r="AL36" i="3"/>
  <c r="AJ36" i="3"/>
  <c r="AH36" i="3"/>
  <c r="AF36" i="3"/>
  <c r="AB36" i="3"/>
  <c r="Z36" i="3"/>
  <c r="X36" i="3"/>
  <c r="V36" i="3"/>
  <c r="T40" i="3"/>
  <c r="T36" i="3"/>
  <c r="AP35" i="3"/>
  <c r="AN35" i="3"/>
  <c r="AL35" i="3"/>
  <c r="AJ35" i="3"/>
  <c r="AH35" i="3"/>
  <c r="AF35" i="3"/>
  <c r="AD35" i="3"/>
  <c r="AB35" i="3"/>
  <c r="Z35" i="3"/>
  <c r="X35" i="3"/>
  <c r="V35" i="3"/>
  <c r="T35" i="3"/>
  <c r="AP55" i="3"/>
  <c r="AN55" i="3"/>
  <c r="AL55" i="3"/>
  <c r="AJ55" i="3"/>
  <c r="AH55" i="3"/>
  <c r="AF55" i="3"/>
  <c r="AD55" i="3"/>
  <c r="AB55" i="3"/>
  <c r="Z55" i="3"/>
  <c r="X55" i="3"/>
  <c r="V55" i="3"/>
  <c r="T55" i="3"/>
  <c r="AP53" i="3"/>
  <c r="AP52" i="3"/>
  <c r="AP51" i="3"/>
  <c r="AN53" i="3"/>
  <c r="AN52" i="3"/>
  <c r="AN51" i="3"/>
  <c r="AL53" i="3"/>
  <c r="AL52" i="3"/>
  <c r="AL51" i="3"/>
  <c r="AJ53" i="3"/>
  <c r="AJ52" i="3"/>
  <c r="AJ51" i="3"/>
  <c r="AH53" i="3"/>
  <c r="AH52" i="3"/>
  <c r="AH51" i="3"/>
  <c r="AF53" i="3"/>
  <c r="AF52" i="3"/>
  <c r="AF51" i="3"/>
  <c r="AD53" i="3"/>
  <c r="AD52" i="3"/>
  <c r="AD51" i="3"/>
  <c r="AB53" i="3"/>
  <c r="AB52" i="3"/>
  <c r="AB51" i="3"/>
  <c r="Z53" i="3"/>
  <c r="Z52" i="3"/>
  <c r="Z51" i="3"/>
  <c r="X53" i="3"/>
  <c r="X52" i="3"/>
  <c r="X51" i="3"/>
  <c r="V53" i="3"/>
  <c r="V52" i="3"/>
  <c r="V51" i="3"/>
  <c r="T53" i="3"/>
  <c r="T52" i="3"/>
  <c r="T51" i="3"/>
  <c r="AQ48" i="3"/>
  <c r="AO48" i="3"/>
  <c r="AM48" i="3"/>
  <c r="AK48" i="3"/>
  <c r="AI48" i="3"/>
  <c r="AG48" i="3"/>
  <c r="AE48" i="3"/>
  <c r="AC48" i="3"/>
  <c r="AA48" i="3"/>
  <c r="Y48" i="3"/>
  <c r="AQ45" i="3"/>
  <c r="AO45" i="3"/>
  <c r="AM45" i="3"/>
  <c r="AK45" i="3"/>
  <c r="AI45" i="3"/>
  <c r="AG45" i="3"/>
  <c r="AE45" i="3"/>
  <c r="AC45" i="3"/>
  <c r="AA45" i="3"/>
  <c r="Y45" i="3"/>
  <c r="AQ55" i="3"/>
  <c r="AO55" i="3"/>
  <c r="AM55" i="3"/>
  <c r="AK55" i="3"/>
  <c r="AI55" i="3"/>
  <c r="AG55" i="3"/>
  <c r="AE55" i="3"/>
  <c r="AC55" i="3"/>
  <c r="AA55" i="3"/>
  <c r="AQ53" i="3"/>
  <c r="AQ52" i="3"/>
  <c r="AQ51" i="3"/>
  <c r="AO53" i="3"/>
  <c r="AO52" i="3"/>
  <c r="AO51" i="3"/>
  <c r="AM53" i="3"/>
  <c r="AM52" i="3"/>
  <c r="AM51" i="3"/>
  <c r="AK53" i="3"/>
  <c r="AK52" i="3"/>
  <c r="AK51" i="3"/>
  <c r="AI53" i="3"/>
  <c r="AI52" i="3"/>
  <c r="AI51" i="3"/>
  <c r="AG53" i="3"/>
  <c r="AG52" i="3"/>
  <c r="AG51" i="3"/>
  <c r="AE53" i="3"/>
  <c r="AE52" i="3"/>
  <c r="AE51" i="3"/>
  <c r="AC53" i="3"/>
  <c r="AC52" i="3"/>
  <c r="AC51" i="3"/>
  <c r="AA53" i="3"/>
  <c r="AA52" i="3"/>
  <c r="AA51" i="3"/>
  <c r="Y55" i="3"/>
  <c r="Y53" i="3"/>
  <c r="Y52" i="3"/>
  <c r="AP60" i="3"/>
  <c r="AN60" i="3"/>
  <c r="AL60" i="3"/>
  <c r="AJ60" i="3"/>
  <c r="AH60" i="3"/>
  <c r="AF60" i="3"/>
  <c r="AD60" i="3"/>
  <c r="AB60" i="3"/>
  <c r="AQ60" i="3"/>
  <c r="AO60" i="3"/>
  <c r="AM60" i="3"/>
  <c r="AK60" i="3"/>
  <c r="AI60" i="3"/>
  <c r="AG60" i="3"/>
  <c r="AE60" i="3"/>
  <c r="AC60" i="3"/>
  <c r="AA60" i="3"/>
  <c r="Z60" i="3"/>
  <c r="X60" i="3"/>
  <c r="V60" i="3"/>
  <c r="T60" i="3"/>
  <c r="V33" i="3"/>
  <c r="AP33" i="3"/>
  <c r="AN33" i="3"/>
  <c r="AL33" i="3"/>
  <c r="AJ33" i="3"/>
  <c r="AH33" i="3"/>
  <c r="AF33" i="3"/>
  <c r="AD33" i="3"/>
  <c r="AB33" i="3"/>
  <c r="Z33" i="3"/>
  <c r="X33" i="3"/>
  <c r="T33" i="3"/>
  <c r="V32" i="3"/>
  <c r="AP32" i="3"/>
  <c r="AN32" i="3"/>
  <c r="AL32" i="3"/>
  <c r="AJ32" i="3"/>
  <c r="AH32" i="3"/>
  <c r="AF32" i="3"/>
  <c r="AD32" i="3"/>
  <c r="AB32" i="3"/>
  <c r="Z32" i="3"/>
  <c r="X32" i="3"/>
  <c r="T32" i="3"/>
  <c r="V28" i="3"/>
  <c r="AP28" i="3"/>
  <c r="AN28" i="3"/>
  <c r="AL28" i="3"/>
  <c r="AJ28" i="3"/>
  <c r="AH28" i="3"/>
  <c r="AF28" i="3"/>
  <c r="AD28" i="3"/>
  <c r="AB28" i="3"/>
  <c r="Z28" i="3"/>
  <c r="X28" i="3"/>
  <c r="T28" i="3"/>
  <c r="AB73" i="3"/>
  <c r="AC73" i="3"/>
  <c r="AD73" i="3"/>
  <c r="AE73" i="3"/>
  <c r="AF73" i="3"/>
  <c r="AG73" i="3"/>
  <c r="AH73" i="3"/>
  <c r="AI73" i="3"/>
  <c r="AJ73" i="3"/>
  <c r="AK73" i="3"/>
  <c r="AL73" i="3"/>
  <c r="AM73" i="3"/>
  <c r="AN73" i="3"/>
  <c r="AO73" i="3"/>
  <c r="AP73" i="3"/>
  <c r="AQ73" i="3"/>
  <c r="AB74" i="3"/>
  <c r="AC74" i="3"/>
  <c r="AD74" i="3"/>
  <c r="AE74" i="3"/>
  <c r="AF74" i="3"/>
  <c r="AG74" i="3"/>
  <c r="AH74" i="3"/>
  <c r="AI74" i="3"/>
  <c r="AJ74" i="3"/>
  <c r="AK74" i="3"/>
  <c r="AL74" i="3"/>
  <c r="AM74" i="3"/>
  <c r="AN74" i="3"/>
  <c r="AO74" i="3"/>
  <c r="AP74" i="3"/>
  <c r="AQ74" i="3"/>
  <c r="AB75" i="3"/>
  <c r="AC75" i="3"/>
  <c r="AD75" i="3"/>
  <c r="AE75" i="3"/>
  <c r="AF75" i="3"/>
  <c r="AG75" i="3"/>
  <c r="AH75" i="3"/>
  <c r="AI75" i="3"/>
  <c r="AJ75" i="3"/>
  <c r="AK75" i="3"/>
  <c r="AL75" i="3"/>
  <c r="AM75" i="3"/>
  <c r="AN75" i="3"/>
  <c r="AO75" i="3"/>
  <c r="AP75" i="3"/>
  <c r="AQ75" i="3"/>
  <c r="AA73" i="3"/>
  <c r="AA74" i="3"/>
  <c r="AA75" i="3"/>
  <c r="AB76" i="3"/>
  <c r="AC76" i="3"/>
  <c r="AD76" i="3"/>
  <c r="AE76" i="3"/>
  <c r="AF76" i="3"/>
  <c r="AG76" i="3"/>
  <c r="AH76" i="3"/>
  <c r="AI76" i="3"/>
  <c r="AJ76" i="3"/>
  <c r="AK76" i="3"/>
  <c r="AL76" i="3"/>
  <c r="AM76" i="3"/>
  <c r="AN76" i="3"/>
  <c r="AO76" i="3"/>
  <c r="AP76" i="3"/>
  <c r="AQ76" i="3"/>
  <c r="AB77" i="3"/>
  <c r="AC77" i="3"/>
  <c r="AD77" i="3"/>
  <c r="AE77" i="3"/>
  <c r="AF77" i="3"/>
  <c r="AG77" i="3"/>
  <c r="AH77" i="3"/>
  <c r="AI77" i="3"/>
  <c r="AJ77" i="3"/>
  <c r="AK77" i="3"/>
  <c r="AL77" i="3"/>
  <c r="AM77" i="3"/>
  <c r="AN77" i="3"/>
  <c r="AO77" i="3"/>
  <c r="AP77" i="3"/>
  <c r="AQ77" i="3"/>
  <c r="AB78" i="3"/>
  <c r="AC78" i="3"/>
  <c r="AD78" i="3"/>
  <c r="AE78" i="3"/>
  <c r="AF78" i="3"/>
  <c r="AG78" i="3"/>
  <c r="AH78" i="3"/>
  <c r="AI78" i="3"/>
  <c r="AJ78" i="3"/>
  <c r="AK78" i="3"/>
  <c r="AL78" i="3"/>
  <c r="AM78" i="3"/>
  <c r="AN78" i="3"/>
  <c r="AO78" i="3"/>
  <c r="AP78" i="3"/>
  <c r="AQ78" i="3"/>
  <c r="AB79" i="3"/>
  <c r="AC79" i="3"/>
  <c r="AD79" i="3"/>
  <c r="AE79" i="3"/>
  <c r="AF79" i="3"/>
  <c r="AG79" i="3"/>
  <c r="AH79" i="3"/>
  <c r="AI79" i="3"/>
  <c r="AJ79" i="3"/>
  <c r="AK79" i="3"/>
  <c r="AL79" i="3"/>
  <c r="AM79" i="3"/>
  <c r="AN79" i="3"/>
  <c r="AO79" i="3"/>
  <c r="AP79" i="3"/>
  <c r="AQ79" i="3"/>
  <c r="AB80" i="3"/>
  <c r="AC80" i="3"/>
  <c r="AD80" i="3"/>
  <c r="AE80" i="3"/>
  <c r="AF80" i="3"/>
  <c r="AG80" i="3"/>
  <c r="AH80" i="3"/>
  <c r="AI80" i="3"/>
  <c r="AJ80" i="3"/>
  <c r="AK80" i="3"/>
  <c r="AL80" i="3"/>
  <c r="AM80" i="3"/>
  <c r="AN80" i="3"/>
  <c r="AO80" i="3"/>
  <c r="AP80" i="3"/>
  <c r="AQ80" i="3"/>
  <c r="AA76" i="3"/>
  <c r="AA77" i="3"/>
  <c r="AA78" i="3"/>
  <c r="Z78" i="3"/>
  <c r="AA79" i="3"/>
  <c r="Z79" i="3"/>
  <c r="AA80" i="3"/>
  <c r="Z80" i="3"/>
  <c r="V92" i="3"/>
  <c r="W92" i="3"/>
  <c r="X92" i="3"/>
  <c r="Y92" i="3"/>
  <c r="Z92" i="3"/>
  <c r="AA92" i="3"/>
  <c r="AB92" i="3"/>
  <c r="AD92" i="3"/>
  <c r="AF92" i="3"/>
  <c r="AG92" i="3"/>
  <c r="AH92" i="3"/>
  <c r="AI92" i="3"/>
  <c r="AJ92" i="3"/>
  <c r="AK92" i="3"/>
  <c r="AL92" i="3"/>
  <c r="AM92" i="3"/>
  <c r="AN92" i="3"/>
  <c r="AO92" i="3"/>
  <c r="AP92" i="3"/>
  <c r="AQ92" i="3"/>
  <c r="U92" i="3"/>
  <c r="T92" i="3"/>
  <c r="V119" i="3"/>
  <c r="W119" i="3"/>
  <c r="X119" i="3"/>
  <c r="Y119" i="3"/>
  <c r="Z119" i="3"/>
  <c r="AA119" i="3"/>
  <c r="AB119" i="3"/>
  <c r="AC119" i="3"/>
  <c r="AD119" i="3"/>
  <c r="AE119" i="3"/>
  <c r="AF119" i="3"/>
  <c r="AG119" i="3"/>
  <c r="AH119" i="3"/>
  <c r="AI119" i="3"/>
  <c r="AJ119" i="3"/>
  <c r="AK119" i="3"/>
  <c r="AL119" i="3"/>
  <c r="AM119" i="3"/>
  <c r="AN119" i="3"/>
  <c r="AO119" i="3"/>
  <c r="AP119" i="3"/>
  <c r="AQ119" i="3"/>
  <c r="T119" i="3"/>
  <c r="T120" i="3"/>
  <c r="U119" i="3"/>
  <c r="AA110" i="3"/>
  <c r="AB110" i="3"/>
  <c r="AC110" i="3"/>
  <c r="AD110" i="3"/>
  <c r="AE110" i="3"/>
  <c r="AF110" i="3"/>
  <c r="AG110" i="3"/>
  <c r="AH110" i="3"/>
  <c r="AI110" i="3"/>
  <c r="AJ110" i="3"/>
  <c r="AK110" i="3"/>
  <c r="AL110" i="3"/>
  <c r="AM110" i="3"/>
  <c r="AN110" i="3"/>
  <c r="AO110" i="3"/>
  <c r="AP110" i="3"/>
  <c r="AQ110" i="3"/>
  <c r="AA111" i="3"/>
  <c r="AB111" i="3"/>
  <c r="AC111" i="3"/>
  <c r="AD111" i="3"/>
  <c r="AE111" i="3"/>
  <c r="AF111" i="3"/>
  <c r="AG111" i="3"/>
  <c r="AH111" i="3"/>
  <c r="AI111" i="3"/>
  <c r="AJ111" i="3"/>
  <c r="AK111" i="3"/>
  <c r="AL111" i="3"/>
  <c r="AM111" i="3"/>
  <c r="AN111" i="3"/>
  <c r="AO111" i="3"/>
  <c r="AP111" i="3"/>
  <c r="AQ111" i="3"/>
  <c r="AA112" i="3"/>
  <c r="AB112" i="3"/>
  <c r="AC112" i="3"/>
  <c r="AD112" i="3"/>
  <c r="AE112" i="3"/>
  <c r="AF112" i="3"/>
  <c r="AG112" i="3"/>
  <c r="AH112" i="3"/>
  <c r="AI112" i="3"/>
  <c r="AJ112" i="3"/>
  <c r="AK112" i="3"/>
  <c r="AL112" i="3"/>
  <c r="AM112" i="3"/>
  <c r="AN112" i="3"/>
  <c r="AO112" i="3"/>
  <c r="AP112" i="3"/>
  <c r="AQ112" i="3"/>
  <c r="AA113" i="3"/>
  <c r="AB113" i="3"/>
  <c r="AC113" i="3"/>
  <c r="AD113" i="3"/>
  <c r="AE113" i="3"/>
  <c r="AF113" i="3"/>
  <c r="AG113" i="3"/>
  <c r="AH113" i="3"/>
  <c r="AI113" i="3"/>
  <c r="AJ113" i="3"/>
  <c r="AK113" i="3"/>
  <c r="AL113" i="3"/>
  <c r="AM113" i="3"/>
  <c r="AN113" i="3"/>
  <c r="AO113" i="3"/>
  <c r="AP113" i="3"/>
  <c r="AQ113" i="3"/>
  <c r="Z113" i="3"/>
  <c r="Z112" i="3"/>
  <c r="Z111" i="3"/>
  <c r="Z110" i="3"/>
  <c r="Y60" i="3"/>
  <c r="Y51" i="3"/>
  <c r="AA49" i="3"/>
  <c r="AB49" i="3"/>
  <c r="AC49" i="3"/>
  <c r="AD49" i="3"/>
  <c r="AE49" i="3"/>
  <c r="AF49" i="3"/>
  <c r="AG49" i="3"/>
  <c r="AH49" i="3"/>
  <c r="AI49" i="3"/>
  <c r="AJ49" i="3"/>
  <c r="AK49" i="3"/>
  <c r="AL49" i="3"/>
  <c r="AM49" i="3"/>
  <c r="AN49" i="3"/>
  <c r="AO49" i="3"/>
  <c r="AP49" i="3"/>
  <c r="AQ49" i="3"/>
  <c r="Z49" i="3"/>
  <c r="AA46" i="3"/>
  <c r="AB46" i="3"/>
  <c r="AC46" i="3"/>
  <c r="AD46" i="3"/>
  <c r="AE46" i="3"/>
  <c r="AF46" i="3"/>
  <c r="AG46" i="3"/>
  <c r="AH46" i="3"/>
  <c r="AI46" i="3"/>
  <c r="AJ46" i="3"/>
  <c r="AK46" i="3"/>
  <c r="AL46" i="3"/>
  <c r="AM46" i="3"/>
  <c r="AN46" i="3"/>
  <c r="AO46" i="3"/>
  <c r="AP46" i="3"/>
  <c r="AQ46" i="3"/>
  <c r="AA47" i="3"/>
  <c r="AB47" i="3"/>
  <c r="AC47" i="3"/>
  <c r="AD47" i="3"/>
  <c r="AE47" i="3"/>
  <c r="AF47" i="3"/>
  <c r="AG47" i="3"/>
  <c r="AH47" i="3"/>
  <c r="AI47" i="3"/>
  <c r="AJ47" i="3"/>
  <c r="AK47" i="3"/>
  <c r="AL47" i="3"/>
  <c r="AM47" i="3"/>
  <c r="AN47" i="3"/>
  <c r="AO47" i="3"/>
  <c r="AP47" i="3"/>
  <c r="AQ47" i="3"/>
  <c r="Z47" i="3"/>
  <c r="Z46" i="3"/>
  <c r="AA43" i="3"/>
  <c r="AB43" i="3"/>
  <c r="AC43" i="3"/>
  <c r="AD43" i="3"/>
  <c r="AE43" i="3"/>
  <c r="AF43" i="3"/>
  <c r="AG43" i="3"/>
  <c r="AH43" i="3"/>
  <c r="AI43" i="3"/>
  <c r="AJ43" i="3"/>
  <c r="AK43" i="3"/>
  <c r="AL43" i="3"/>
  <c r="AM43" i="3"/>
  <c r="AN43" i="3"/>
  <c r="AO43" i="3"/>
  <c r="AP43" i="3"/>
  <c r="AQ43" i="3"/>
  <c r="AA44" i="3"/>
  <c r="AB44" i="3"/>
  <c r="AC44" i="3"/>
  <c r="AD44" i="3"/>
  <c r="AE44" i="3"/>
  <c r="AF44" i="3"/>
  <c r="AG44" i="3"/>
  <c r="AH44" i="3"/>
  <c r="AI44" i="3"/>
  <c r="AJ44" i="3"/>
  <c r="AK44" i="3"/>
  <c r="AL44" i="3"/>
  <c r="AM44" i="3"/>
  <c r="AN44" i="3"/>
  <c r="AO44" i="3"/>
  <c r="AP44" i="3"/>
  <c r="AQ44" i="3"/>
  <c r="Z44" i="3"/>
  <c r="Z43" i="3"/>
  <c r="AA38" i="3"/>
  <c r="AB38" i="3"/>
  <c r="AC38" i="3"/>
  <c r="AD38" i="3"/>
  <c r="AE38" i="3"/>
  <c r="AF38" i="3"/>
  <c r="AG38" i="3"/>
  <c r="AH38" i="3"/>
  <c r="AI38" i="3"/>
  <c r="AJ38" i="3"/>
  <c r="AK38" i="3"/>
  <c r="AL38" i="3"/>
  <c r="AM38" i="3"/>
  <c r="AN38" i="3"/>
  <c r="AO38" i="3"/>
  <c r="AP38" i="3"/>
  <c r="AQ38" i="3"/>
  <c r="Z38" i="3"/>
  <c r="O38" i="7"/>
  <c r="N39" i="7"/>
  <c r="N38" i="7"/>
  <c r="M39" i="7"/>
  <c r="M38" i="7"/>
  <c r="L39" i="7"/>
  <c r="L38" i="7"/>
  <c r="K39" i="7"/>
  <c r="K38" i="7"/>
  <c r="J39" i="7"/>
  <c r="J38" i="7"/>
  <c r="I39" i="7"/>
  <c r="H39" i="7"/>
  <c r="G39" i="7"/>
  <c r="F39" i="7"/>
  <c r="E39" i="7"/>
  <c r="D39" i="7"/>
  <c r="O39" i="7"/>
  <c r="I38" i="7"/>
  <c r="H38" i="7"/>
  <c r="G38" i="7"/>
  <c r="F38" i="7"/>
  <c r="E38" i="7"/>
  <c r="D38" i="7"/>
  <c r="O34" i="7"/>
  <c r="N34" i="7"/>
  <c r="M34" i="7"/>
  <c r="L34" i="7"/>
  <c r="K34" i="7"/>
  <c r="J34" i="7"/>
  <c r="I34" i="7"/>
  <c r="H34" i="7"/>
  <c r="G34" i="7"/>
  <c r="F34" i="7"/>
  <c r="D34" i="7"/>
  <c r="E34" i="7"/>
  <c r="A34" i="7"/>
  <c r="U40" i="3"/>
  <c r="W40" i="3"/>
  <c r="AA40" i="3"/>
  <c r="AC40" i="3"/>
  <c r="AE40" i="3"/>
  <c r="AG40" i="3"/>
  <c r="AI40" i="3"/>
  <c r="AK40" i="3"/>
  <c r="AM40" i="3"/>
  <c r="AO40" i="3"/>
  <c r="AQ40" i="3"/>
  <c r="Z41" i="3"/>
  <c r="AA41" i="3"/>
  <c r="AB41" i="3"/>
  <c r="AC41" i="3"/>
  <c r="AD41" i="3"/>
  <c r="AE41" i="3"/>
  <c r="AF41" i="3"/>
  <c r="AG41" i="3"/>
  <c r="AH41" i="3"/>
  <c r="AI41" i="3"/>
  <c r="AJ41" i="3"/>
  <c r="AK41" i="3"/>
  <c r="AL41" i="3"/>
  <c r="AM41" i="3"/>
  <c r="AN41" i="3"/>
  <c r="AO41" i="3"/>
  <c r="AP41" i="3"/>
  <c r="AQ41" i="3"/>
  <c r="Z42" i="3"/>
  <c r="AA42" i="3"/>
  <c r="AB42" i="3"/>
  <c r="AC42" i="3"/>
  <c r="AD42" i="3"/>
  <c r="AE42" i="3"/>
  <c r="AF42" i="3"/>
  <c r="AG42" i="3"/>
  <c r="AH42" i="3"/>
  <c r="AI42" i="3"/>
  <c r="AJ42" i="3"/>
  <c r="AK42" i="3"/>
  <c r="AL42" i="3"/>
  <c r="AM42" i="3"/>
  <c r="AN42" i="3"/>
  <c r="AO42" i="3"/>
  <c r="AP42" i="3"/>
  <c r="AA39" i="3"/>
  <c r="AB39" i="3"/>
  <c r="AC39" i="3"/>
  <c r="AD39" i="3"/>
  <c r="AE39" i="3"/>
  <c r="AF39" i="3"/>
  <c r="AG39" i="3"/>
  <c r="AH39" i="3"/>
  <c r="AI39" i="3"/>
  <c r="AJ39" i="3"/>
  <c r="AK39" i="3"/>
  <c r="AL39" i="3"/>
  <c r="AM39" i="3"/>
  <c r="AN39" i="3"/>
  <c r="AO39" i="3"/>
  <c r="AP39" i="3"/>
  <c r="AQ39" i="3"/>
  <c r="Z39" i="3"/>
  <c r="U36" i="3"/>
  <c r="W36" i="3"/>
  <c r="Y36" i="3"/>
  <c r="AC36" i="3"/>
  <c r="AG36" i="3"/>
  <c r="AI36" i="3"/>
  <c r="AK36" i="3"/>
  <c r="AM36" i="3"/>
  <c r="AO36" i="3"/>
  <c r="AQ36" i="3"/>
  <c r="O40" i="7"/>
  <c r="O33" i="7"/>
  <c r="N40" i="7"/>
  <c r="N33" i="7"/>
  <c r="M40" i="7"/>
  <c r="M33" i="7"/>
  <c r="L40" i="7"/>
  <c r="L33" i="7"/>
  <c r="K40" i="7"/>
  <c r="K33" i="7"/>
  <c r="J40" i="7"/>
  <c r="J33" i="7"/>
  <c r="I40" i="7"/>
  <c r="I33" i="7"/>
  <c r="H40" i="7"/>
  <c r="H33" i="7"/>
  <c r="G40" i="7"/>
  <c r="G33" i="7"/>
  <c r="F40" i="7"/>
  <c r="F33" i="7"/>
  <c r="E40" i="7"/>
  <c r="E33" i="7"/>
  <c r="D33" i="7"/>
  <c r="D40" i="7"/>
  <c r="A33" i="7"/>
  <c r="T94" i="3"/>
  <c r="U94" i="3"/>
  <c r="V94" i="3"/>
  <c r="W94" i="3"/>
  <c r="X94" i="3"/>
  <c r="Y94" i="3"/>
  <c r="Z94" i="3"/>
  <c r="AA94" i="3"/>
  <c r="AB94" i="3"/>
  <c r="AC94" i="3"/>
  <c r="AD94" i="3"/>
  <c r="AF94" i="3"/>
  <c r="AG94" i="3"/>
  <c r="AH94" i="3"/>
  <c r="AI94" i="3"/>
  <c r="AJ94" i="3"/>
  <c r="AK94" i="3"/>
  <c r="AL94" i="3"/>
  <c r="AM94" i="3"/>
  <c r="AN94" i="3"/>
  <c r="AO94" i="3"/>
  <c r="AP94" i="3"/>
  <c r="AQ94" i="3"/>
  <c r="T95" i="3"/>
  <c r="U95" i="3"/>
  <c r="V95" i="3"/>
  <c r="W95" i="3"/>
  <c r="X95" i="3"/>
  <c r="Y95" i="3"/>
  <c r="Z95" i="3"/>
  <c r="AA95" i="3"/>
  <c r="AB95" i="3"/>
  <c r="AC95" i="3"/>
  <c r="AD95" i="3"/>
  <c r="AE95" i="3"/>
  <c r="AF95" i="3"/>
  <c r="AG95" i="3"/>
  <c r="AH95" i="3"/>
  <c r="AI95" i="3"/>
  <c r="AJ95" i="3"/>
  <c r="AK95" i="3"/>
  <c r="AL95" i="3"/>
  <c r="AM95" i="3"/>
  <c r="AN95" i="3"/>
  <c r="AO95" i="3"/>
  <c r="AP95" i="3"/>
  <c r="AQ95" i="3"/>
  <c r="T96" i="3"/>
  <c r="U96" i="3"/>
  <c r="V96" i="3"/>
  <c r="W96" i="3"/>
  <c r="X96" i="3"/>
  <c r="Y96" i="3"/>
  <c r="Z96" i="3"/>
  <c r="AA96" i="3"/>
  <c r="AB96" i="3"/>
  <c r="AC96" i="3"/>
  <c r="AD96" i="3"/>
  <c r="AE96" i="3"/>
  <c r="AF96" i="3"/>
  <c r="AG96" i="3"/>
  <c r="AH96" i="3"/>
  <c r="AI96" i="3"/>
  <c r="AJ96" i="3"/>
  <c r="AK96" i="3"/>
  <c r="AL96" i="3"/>
  <c r="AM96" i="3"/>
  <c r="AN96" i="3"/>
  <c r="AO96" i="3"/>
  <c r="AP96" i="3"/>
  <c r="AQ96" i="3"/>
  <c r="U93" i="3"/>
  <c r="V93" i="3"/>
  <c r="W93" i="3"/>
  <c r="X93" i="3"/>
  <c r="Y93" i="3"/>
  <c r="Z93" i="3"/>
  <c r="AA93" i="3"/>
  <c r="AB93" i="3"/>
  <c r="AC93" i="3"/>
  <c r="AD93" i="3"/>
  <c r="AE93" i="3"/>
  <c r="AF93" i="3"/>
  <c r="AG93" i="3"/>
  <c r="AH93" i="3"/>
  <c r="AI93" i="3"/>
  <c r="AJ93" i="3"/>
  <c r="AK93" i="3"/>
  <c r="AL93" i="3"/>
  <c r="AM93" i="3"/>
  <c r="AN93" i="3"/>
  <c r="AO93" i="3"/>
  <c r="AP93" i="3"/>
  <c r="AQ93" i="3"/>
  <c r="T93" i="3"/>
  <c r="T2" i="3"/>
  <c r="T3" i="3"/>
  <c r="T4" i="3"/>
  <c r="T5" i="3"/>
  <c r="T6" i="3"/>
  <c r="T7" i="3"/>
  <c r="T8" i="3"/>
  <c r="T9" i="3"/>
  <c r="T10" i="3"/>
  <c r="T11" i="3"/>
  <c r="T12" i="3"/>
  <c r="T13" i="3"/>
  <c r="T14" i="3"/>
  <c r="T15" i="3"/>
  <c r="T16" i="3"/>
  <c r="T17" i="3"/>
  <c r="T18" i="3"/>
  <c r="T19" i="3"/>
  <c r="T20" i="3"/>
  <c r="T21" i="3"/>
  <c r="T22" i="3"/>
  <c r="T23" i="3"/>
  <c r="T24" i="3"/>
  <c r="T25" i="3"/>
  <c r="T26" i="3"/>
  <c r="T27" i="3"/>
  <c r="T29" i="3"/>
  <c r="T30" i="3"/>
  <c r="T31" i="3"/>
  <c r="T34" i="3"/>
  <c r="T37" i="3"/>
  <c r="T38" i="3"/>
  <c r="T39" i="3"/>
  <c r="T41" i="3"/>
  <c r="T42" i="3"/>
  <c r="T43" i="3"/>
  <c r="T44" i="3"/>
  <c r="T46" i="3"/>
  <c r="T47" i="3"/>
  <c r="T49" i="3"/>
  <c r="T50" i="3"/>
  <c r="T54" i="3"/>
  <c r="T56" i="3"/>
  <c r="T57" i="3"/>
  <c r="T58" i="3"/>
  <c r="T59" i="3"/>
  <c r="T64" i="3"/>
  <c r="T65" i="3"/>
  <c r="T69" i="3"/>
  <c r="T70" i="3"/>
  <c r="T71" i="3"/>
  <c r="T72" i="3"/>
  <c r="T73" i="3"/>
  <c r="T74" i="3"/>
  <c r="T75" i="3"/>
  <c r="T76" i="3"/>
  <c r="T77" i="3"/>
  <c r="T78" i="3"/>
  <c r="T79" i="3"/>
  <c r="T80" i="3"/>
  <c r="T81" i="3"/>
  <c r="T82" i="3"/>
  <c r="T83" i="3"/>
  <c r="T84" i="3"/>
  <c r="T85" i="3"/>
  <c r="T86" i="3"/>
  <c r="T87" i="3"/>
  <c r="T88" i="3"/>
  <c r="T89" i="3"/>
  <c r="T90" i="3"/>
  <c r="T91" i="3"/>
  <c r="T100" i="3"/>
  <c r="T101" i="3"/>
  <c r="T102" i="3"/>
  <c r="T103" i="3"/>
  <c r="T104" i="3"/>
  <c r="T105" i="3"/>
  <c r="T106" i="3"/>
  <c r="T107" i="3"/>
  <c r="T108" i="3"/>
  <c r="T109" i="3"/>
  <c r="T110" i="3"/>
  <c r="T111" i="3"/>
  <c r="T112" i="3"/>
  <c r="T113" i="3"/>
  <c r="T114" i="3"/>
  <c r="T115" i="3"/>
  <c r="T116" i="3"/>
  <c r="T117" i="3"/>
  <c r="T118" i="3"/>
  <c r="T121" i="3"/>
  <c r="T129" i="3"/>
  <c r="T141" i="3"/>
  <c r="T143" i="3"/>
  <c r="T145" i="3"/>
  <c r="T149" i="3"/>
  <c r="V72" i="3"/>
  <c r="A25" i="7"/>
  <c r="A24" i="7"/>
  <c r="A23" i="7"/>
  <c r="A22" i="7"/>
  <c r="A21" i="7"/>
  <c r="O37" i="7"/>
  <c r="N37" i="7"/>
  <c r="M37" i="7"/>
  <c r="L37" i="7"/>
  <c r="K37" i="7"/>
  <c r="J37" i="7"/>
  <c r="I37" i="7"/>
  <c r="H37" i="7"/>
  <c r="G37" i="7"/>
  <c r="F37" i="7"/>
  <c r="E37" i="7"/>
  <c r="D37" i="7"/>
  <c r="O32" i="7"/>
  <c r="N32" i="7"/>
  <c r="M32" i="7"/>
  <c r="L32" i="7"/>
  <c r="K32" i="7"/>
  <c r="J32" i="7"/>
  <c r="I32" i="7"/>
  <c r="H32" i="7"/>
  <c r="G32" i="7"/>
  <c r="F32" i="7"/>
  <c r="E32" i="7"/>
  <c r="O25" i="7"/>
  <c r="O24" i="7"/>
  <c r="O23" i="7"/>
  <c r="N25" i="7"/>
  <c r="N24" i="7"/>
  <c r="N23" i="7"/>
  <c r="O31" i="7"/>
  <c r="N31" i="7"/>
  <c r="M31" i="7"/>
  <c r="L31" i="7"/>
  <c r="K31" i="7"/>
  <c r="J31" i="7"/>
  <c r="I31" i="7"/>
  <c r="H31" i="7"/>
  <c r="G31" i="7"/>
  <c r="F31" i="7"/>
  <c r="E31" i="7"/>
  <c r="D31" i="7"/>
  <c r="AP22" i="3"/>
  <c r="AN22" i="3"/>
  <c r="AL22" i="3"/>
  <c r="AJ22" i="3"/>
  <c r="AH22" i="3"/>
  <c r="AF22" i="3"/>
  <c r="AD22" i="3"/>
  <c r="AB22" i="3"/>
  <c r="Z22" i="3"/>
  <c r="X22" i="3"/>
  <c r="V22" i="3"/>
  <c r="AP18" i="3"/>
  <c r="AN18" i="3"/>
  <c r="AL18" i="3"/>
  <c r="AJ18" i="3"/>
  <c r="AH18" i="3"/>
  <c r="AF18" i="3"/>
  <c r="AD18" i="3"/>
  <c r="AB18" i="3"/>
  <c r="Z18" i="3"/>
  <c r="X18" i="3"/>
  <c r="V18" i="3"/>
  <c r="AP7" i="3"/>
  <c r="AN7" i="3"/>
  <c r="AL7" i="3"/>
  <c r="AJ7" i="3"/>
  <c r="AH7" i="3"/>
  <c r="AF7" i="3"/>
  <c r="AD7" i="3"/>
  <c r="AB7" i="3"/>
  <c r="Z7" i="3"/>
  <c r="X7" i="3"/>
  <c r="V7" i="3"/>
  <c r="AP11" i="3"/>
  <c r="AN11" i="3"/>
  <c r="AL11" i="3"/>
  <c r="AJ11" i="3"/>
  <c r="AH11" i="3"/>
  <c r="AF11" i="3"/>
  <c r="AD11" i="3"/>
  <c r="AB11" i="3"/>
  <c r="Z11" i="3"/>
  <c r="V11" i="3"/>
  <c r="X12" i="3"/>
  <c r="A31" i="7"/>
  <c r="A32" i="7"/>
  <c r="A37" i="7"/>
  <c r="A38" i="7"/>
  <c r="A39" i="7"/>
  <c r="A20" i="7"/>
  <c r="M25" i="7"/>
  <c r="L25" i="7"/>
  <c r="K25" i="7"/>
  <c r="J25" i="7"/>
  <c r="I25" i="7"/>
  <c r="H25" i="7"/>
  <c r="G25" i="7"/>
  <c r="F25" i="7"/>
  <c r="E25" i="7"/>
  <c r="D25" i="7"/>
  <c r="M24" i="7"/>
  <c r="L24" i="7"/>
  <c r="K24" i="7"/>
  <c r="J24" i="7"/>
  <c r="I24" i="7"/>
  <c r="H24" i="7"/>
  <c r="G24" i="7"/>
  <c r="F24" i="7"/>
  <c r="E24" i="7"/>
  <c r="D24" i="7"/>
  <c r="M23" i="7"/>
  <c r="L23" i="7"/>
  <c r="K23" i="7"/>
  <c r="J23" i="7"/>
  <c r="I23" i="7"/>
  <c r="H23" i="7"/>
  <c r="G23" i="7"/>
  <c r="F23" i="7"/>
  <c r="E23" i="7"/>
  <c r="D23" i="7"/>
  <c r="O22" i="7"/>
  <c r="N22" i="7"/>
  <c r="M22" i="7"/>
  <c r="L22" i="7"/>
  <c r="K22" i="7"/>
  <c r="J22" i="7"/>
  <c r="I22" i="7"/>
  <c r="H22" i="7"/>
  <c r="G22" i="7"/>
  <c r="F22" i="7"/>
  <c r="E22" i="7"/>
  <c r="D22" i="7"/>
  <c r="O21" i="7"/>
  <c r="N21" i="7"/>
  <c r="M21" i="7"/>
  <c r="L21" i="7"/>
  <c r="K21" i="7"/>
  <c r="J21" i="7"/>
  <c r="I21" i="7"/>
  <c r="H21" i="7"/>
  <c r="G21" i="7"/>
  <c r="F21" i="7"/>
  <c r="E21" i="7"/>
  <c r="D21" i="7"/>
  <c r="O20" i="7"/>
  <c r="N20" i="7"/>
  <c r="M20" i="7"/>
  <c r="L20" i="7"/>
  <c r="K20" i="7"/>
  <c r="J20" i="7"/>
  <c r="I20" i="7"/>
  <c r="H20" i="7"/>
  <c r="G20" i="7"/>
  <c r="F20" i="7"/>
  <c r="E20" i="7"/>
  <c r="D20" i="7"/>
  <c r="W48" i="3"/>
  <c r="U48" i="3"/>
  <c r="AQ138" i="3"/>
  <c r="AP138" i="3"/>
  <c r="AO138" i="3"/>
  <c r="AN138" i="3"/>
  <c r="AM138" i="3"/>
  <c r="AL138" i="3"/>
  <c r="AK138" i="3"/>
  <c r="AJ138" i="3"/>
  <c r="AI138" i="3"/>
  <c r="AH138" i="3"/>
  <c r="AG138" i="3"/>
  <c r="AF138" i="3"/>
  <c r="AE138" i="3"/>
  <c r="AD138" i="3"/>
  <c r="AC138" i="3"/>
  <c r="AB138" i="3"/>
  <c r="AA138" i="3"/>
  <c r="Z138" i="3"/>
  <c r="Y138" i="3"/>
  <c r="X138" i="3"/>
  <c r="W138" i="3"/>
  <c r="V138" i="3"/>
  <c r="U138" i="3"/>
  <c r="AQ118" i="3"/>
  <c r="AP118" i="3"/>
  <c r="AO118" i="3"/>
  <c r="AN118" i="3"/>
  <c r="AM118" i="3"/>
  <c r="AL118" i="3"/>
  <c r="AK118" i="3"/>
  <c r="AJ118" i="3"/>
  <c r="AI118" i="3"/>
  <c r="AH118" i="3"/>
  <c r="AG118" i="3"/>
  <c r="AF118" i="3"/>
  <c r="AE118" i="3"/>
  <c r="AD118" i="3"/>
  <c r="AC118" i="3"/>
  <c r="AB118" i="3"/>
  <c r="AA118" i="3"/>
  <c r="Z118" i="3"/>
  <c r="Y118" i="3"/>
  <c r="X118" i="3"/>
  <c r="W118" i="3"/>
  <c r="V118" i="3"/>
  <c r="U118" i="3"/>
  <c r="U70" i="3"/>
  <c r="V70" i="3"/>
  <c r="W70" i="3"/>
  <c r="X70" i="3"/>
  <c r="AA70" i="3"/>
  <c r="AB70" i="3"/>
  <c r="AC70" i="3"/>
  <c r="AD70" i="3"/>
  <c r="AF70" i="3"/>
  <c r="AG70" i="3"/>
  <c r="AH70" i="3"/>
  <c r="AI70" i="3"/>
  <c r="AJ70" i="3"/>
  <c r="AK70" i="3"/>
  <c r="AL70" i="3"/>
  <c r="AM70" i="3"/>
  <c r="AN70" i="3"/>
  <c r="AO70" i="3"/>
  <c r="AP70" i="3"/>
  <c r="AQ70" i="3"/>
  <c r="U71" i="3"/>
  <c r="V71" i="3"/>
  <c r="W71" i="3"/>
  <c r="X71" i="3"/>
  <c r="AA71" i="3"/>
  <c r="AB71" i="3"/>
  <c r="AC71" i="3"/>
  <c r="AD71" i="3"/>
  <c r="AE71" i="3"/>
  <c r="AF71" i="3"/>
  <c r="AG71" i="3"/>
  <c r="AH71" i="3"/>
  <c r="AI71" i="3"/>
  <c r="AJ71" i="3"/>
  <c r="AK71" i="3"/>
  <c r="AL71" i="3"/>
  <c r="AM71" i="3"/>
  <c r="AN71" i="3"/>
  <c r="AO71" i="3"/>
  <c r="AP71" i="3"/>
  <c r="AQ71" i="3"/>
  <c r="U72" i="3"/>
  <c r="W72" i="3"/>
  <c r="X72" i="3"/>
  <c r="AA72" i="3"/>
  <c r="AB72" i="3"/>
  <c r="AC72" i="3"/>
  <c r="AD72" i="3"/>
  <c r="AE72" i="3"/>
  <c r="AF72" i="3"/>
  <c r="AG72" i="3"/>
  <c r="AH72" i="3"/>
  <c r="AI72" i="3"/>
  <c r="AJ72" i="3"/>
  <c r="AK72" i="3"/>
  <c r="AL72" i="3"/>
  <c r="AM72" i="3"/>
  <c r="AN72" i="3"/>
  <c r="AO72" i="3"/>
  <c r="AP72" i="3"/>
  <c r="AQ72" i="3"/>
  <c r="U69" i="3"/>
  <c r="V69" i="3"/>
  <c r="W69" i="3"/>
  <c r="X69" i="3"/>
  <c r="AA69" i="3"/>
  <c r="AB69" i="3"/>
  <c r="AC69" i="3"/>
  <c r="AD69" i="3"/>
  <c r="AE69" i="3"/>
  <c r="AF69" i="3"/>
  <c r="AG69" i="3"/>
  <c r="AH69" i="3"/>
  <c r="AI69" i="3"/>
  <c r="AJ69" i="3"/>
  <c r="AK69" i="3"/>
  <c r="AL69" i="3"/>
  <c r="AM69" i="3"/>
  <c r="AN69" i="3"/>
  <c r="AO69" i="3"/>
  <c r="AP69" i="3"/>
  <c r="AQ69" i="3"/>
  <c r="V129" i="3"/>
  <c r="W129" i="3"/>
  <c r="X129" i="3"/>
  <c r="Y129" i="3"/>
  <c r="Z129" i="3"/>
  <c r="AA129" i="3"/>
  <c r="AB129" i="3"/>
  <c r="AC129" i="3"/>
  <c r="AD129" i="3"/>
  <c r="AE129" i="3"/>
  <c r="AF129" i="3"/>
  <c r="AG129" i="3"/>
  <c r="AH129" i="3"/>
  <c r="AI129" i="3"/>
  <c r="AJ129" i="3"/>
  <c r="AK129" i="3"/>
  <c r="AL129" i="3"/>
  <c r="AM129" i="3"/>
  <c r="AN129" i="3"/>
  <c r="AO129" i="3"/>
  <c r="AP129" i="3"/>
  <c r="AQ129" i="3"/>
  <c r="U141" i="3"/>
  <c r="V141" i="3"/>
  <c r="W141" i="3"/>
  <c r="X141" i="3"/>
  <c r="Y141" i="3"/>
  <c r="Z141" i="3"/>
  <c r="AA141" i="3"/>
  <c r="AB141" i="3"/>
  <c r="AC141" i="3"/>
  <c r="AD141" i="3"/>
  <c r="AE141" i="3"/>
  <c r="AF141" i="3"/>
  <c r="AG141" i="3"/>
  <c r="AH141" i="3"/>
  <c r="AI141" i="3"/>
  <c r="AJ141" i="3"/>
  <c r="AK141" i="3"/>
  <c r="AL141" i="3"/>
  <c r="AM141" i="3"/>
  <c r="AN141" i="3"/>
  <c r="AO141" i="3"/>
  <c r="AP141" i="3"/>
  <c r="AQ141" i="3"/>
  <c r="U143" i="3"/>
  <c r="V143" i="3"/>
  <c r="W143" i="3"/>
  <c r="X143" i="3"/>
  <c r="Y143" i="3"/>
  <c r="Z143" i="3"/>
  <c r="AA143" i="3"/>
  <c r="AB143" i="3"/>
  <c r="AC143" i="3"/>
  <c r="AD143" i="3"/>
  <c r="AE143" i="3"/>
  <c r="AF143" i="3"/>
  <c r="AG143" i="3"/>
  <c r="AH143" i="3"/>
  <c r="AI143" i="3"/>
  <c r="AJ143" i="3"/>
  <c r="AK143" i="3"/>
  <c r="AL143" i="3"/>
  <c r="AM143" i="3"/>
  <c r="AN143" i="3"/>
  <c r="AO143" i="3"/>
  <c r="AP143" i="3"/>
  <c r="AQ143" i="3"/>
  <c r="U145" i="3"/>
  <c r="V145" i="3"/>
  <c r="W145" i="3"/>
  <c r="X145" i="3"/>
  <c r="Y145" i="3"/>
  <c r="Z145" i="3"/>
  <c r="AA145" i="3"/>
  <c r="AB145" i="3"/>
  <c r="AC145" i="3"/>
  <c r="AD145" i="3"/>
  <c r="AE145" i="3"/>
  <c r="AF145" i="3"/>
  <c r="AG145" i="3"/>
  <c r="AH145" i="3"/>
  <c r="AI145" i="3"/>
  <c r="AJ145" i="3"/>
  <c r="AK145" i="3"/>
  <c r="AL145" i="3"/>
  <c r="AM145" i="3"/>
  <c r="AN145" i="3"/>
  <c r="AO145" i="3"/>
  <c r="AP145" i="3"/>
  <c r="AQ145" i="3"/>
  <c r="U149" i="3"/>
  <c r="V149" i="3"/>
  <c r="W149" i="3"/>
  <c r="X149" i="3"/>
  <c r="Y149" i="3"/>
  <c r="Z149" i="3"/>
  <c r="AA149" i="3"/>
  <c r="AB149" i="3"/>
  <c r="AC149" i="3"/>
  <c r="AD149" i="3"/>
  <c r="AE149" i="3"/>
  <c r="AF149" i="3"/>
  <c r="AG149" i="3"/>
  <c r="AH149" i="3"/>
  <c r="AI149" i="3"/>
  <c r="AJ149" i="3"/>
  <c r="AK149" i="3"/>
  <c r="AL149" i="3"/>
  <c r="AM149" i="3"/>
  <c r="AN149" i="3"/>
  <c r="AO149" i="3"/>
  <c r="AP149" i="3"/>
  <c r="AQ149" i="3"/>
  <c r="AQ121" i="3"/>
  <c r="AP121" i="3"/>
  <c r="AO121" i="3"/>
  <c r="AN121" i="3"/>
  <c r="AM121" i="3"/>
  <c r="AL121" i="3"/>
  <c r="AK121" i="3"/>
  <c r="AJ121" i="3"/>
  <c r="AI121" i="3"/>
  <c r="AH121" i="3"/>
  <c r="AG121" i="3"/>
  <c r="AF121" i="3"/>
  <c r="AE121" i="3"/>
  <c r="AD121" i="3"/>
  <c r="AC121" i="3"/>
  <c r="AB121" i="3"/>
  <c r="AA121" i="3"/>
  <c r="Z121" i="3"/>
  <c r="Y121" i="3"/>
  <c r="X121" i="3"/>
  <c r="W121" i="3"/>
  <c r="V121" i="3"/>
  <c r="U121" i="3"/>
  <c r="Z3" i="3"/>
  <c r="AA3" i="3"/>
  <c r="AB3" i="3"/>
  <c r="AC3" i="3"/>
  <c r="AD3" i="3"/>
  <c r="AE3" i="3"/>
  <c r="AF3" i="3"/>
  <c r="AG3" i="3"/>
  <c r="AH3" i="3"/>
  <c r="AI3" i="3"/>
  <c r="AJ3" i="3"/>
  <c r="AK3" i="3"/>
  <c r="AL3" i="3"/>
  <c r="AM3" i="3"/>
  <c r="AN3" i="3"/>
  <c r="AO3" i="3"/>
  <c r="AP3" i="3"/>
  <c r="AQ3" i="3"/>
  <c r="Z4" i="3"/>
  <c r="AA4" i="3"/>
  <c r="AB4" i="3"/>
  <c r="AC4" i="3"/>
  <c r="AD4" i="3"/>
  <c r="AE4" i="3"/>
  <c r="AF4" i="3"/>
  <c r="AG4" i="3"/>
  <c r="AH4" i="3"/>
  <c r="AI4" i="3"/>
  <c r="AJ4" i="3"/>
  <c r="AK4" i="3"/>
  <c r="AL4" i="3"/>
  <c r="AM4" i="3"/>
  <c r="AN4" i="3"/>
  <c r="AO4" i="3"/>
  <c r="AP4" i="3"/>
  <c r="AQ4" i="3"/>
  <c r="Z5" i="3"/>
  <c r="AA5" i="3"/>
  <c r="AB5" i="3"/>
  <c r="AC5" i="3"/>
  <c r="AD5" i="3"/>
  <c r="AE5" i="3"/>
  <c r="AF5" i="3"/>
  <c r="AG5" i="3"/>
  <c r="AH5" i="3"/>
  <c r="AI5" i="3"/>
  <c r="AJ5" i="3"/>
  <c r="AK5" i="3"/>
  <c r="AL5" i="3"/>
  <c r="AM5" i="3"/>
  <c r="AN5" i="3"/>
  <c r="AO5" i="3"/>
  <c r="AP5" i="3"/>
  <c r="AQ5" i="3"/>
  <c r="Z6" i="3"/>
  <c r="AA6" i="3"/>
  <c r="AB6" i="3"/>
  <c r="AC6" i="3"/>
  <c r="AD6" i="3"/>
  <c r="AE6" i="3"/>
  <c r="AF6" i="3"/>
  <c r="AG6" i="3"/>
  <c r="AH6" i="3"/>
  <c r="AI6" i="3"/>
  <c r="AJ6" i="3"/>
  <c r="AK6" i="3"/>
  <c r="AL6" i="3"/>
  <c r="AM6" i="3"/>
  <c r="AN6" i="3"/>
  <c r="AO6" i="3"/>
  <c r="AP6" i="3"/>
  <c r="AQ6" i="3"/>
  <c r="AA7" i="3"/>
  <c r="AC7" i="3"/>
  <c r="AE7" i="3"/>
  <c r="AG7" i="3"/>
  <c r="AI7" i="3"/>
  <c r="AK7" i="3"/>
  <c r="AM7" i="3"/>
  <c r="AO7" i="3"/>
  <c r="AQ7" i="3"/>
  <c r="Z8" i="3"/>
  <c r="AA8" i="3"/>
  <c r="AB8" i="3"/>
  <c r="AC8" i="3"/>
  <c r="AD8" i="3"/>
  <c r="AE8" i="3"/>
  <c r="AF8" i="3"/>
  <c r="AG8" i="3"/>
  <c r="AH8" i="3"/>
  <c r="AI8" i="3"/>
  <c r="AJ8" i="3"/>
  <c r="AK8" i="3"/>
  <c r="AL8" i="3"/>
  <c r="AM8" i="3"/>
  <c r="AN8" i="3"/>
  <c r="AO8" i="3"/>
  <c r="AP8" i="3"/>
  <c r="AQ8" i="3"/>
  <c r="Z9" i="3"/>
  <c r="AA9" i="3"/>
  <c r="AB9" i="3"/>
  <c r="AC9" i="3"/>
  <c r="AD9" i="3"/>
  <c r="AE9" i="3"/>
  <c r="AF9" i="3"/>
  <c r="AG9" i="3"/>
  <c r="AH9" i="3"/>
  <c r="AI9" i="3"/>
  <c r="AJ9" i="3"/>
  <c r="AK9" i="3"/>
  <c r="AL9" i="3"/>
  <c r="AM9" i="3"/>
  <c r="AN9" i="3"/>
  <c r="AO9" i="3"/>
  <c r="AP9" i="3"/>
  <c r="AQ9" i="3"/>
  <c r="Z10" i="3"/>
  <c r="AA10" i="3"/>
  <c r="AB10" i="3"/>
  <c r="AC10" i="3"/>
  <c r="AD10" i="3"/>
  <c r="AE10" i="3"/>
  <c r="AF10" i="3"/>
  <c r="AG10" i="3"/>
  <c r="AH10" i="3"/>
  <c r="AI10" i="3"/>
  <c r="AJ10" i="3"/>
  <c r="AK10" i="3"/>
  <c r="AL10" i="3"/>
  <c r="AM10" i="3"/>
  <c r="AN10" i="3"/>
  <c r="AO10" i="3"/>
  <c r="AP10" i="3"/>
  <c r="AQ10" i="3"/>
  <c r="AA11" i="3"/>
  <c r="AC11" i="3"/>
  <c r="AE11" i="3"/>
  <c r="AG11" i="3"/>
  <c r="AI11" i="3"/>
  <c r="AK11" i="3"/>
  <c r="AM11" i="3"/>
  <c r="AO11" i="3"/>
  <c r="AQ11" i="3"/>
  <c r="Z12" i="3"/>
  <c r="AA12" i="3"/>
  <c r="AB12" i="3"/>
  <c r="AC12" i="3"/>
  <c r="AD12" i="3"/>
  <c r="AE12" i="3"/>
  <c r="AF12" i="3"/>
  <c r="AG12" i="3"/>
  <c r="AH12" i="3"/>
  <c r="AI12" i="3"/>
  <c r="AJ12" i="3"/>
  <c r="AK12" i="3"/>
  <c r="AL12" i="3"/>
  <c r="AM12" i="3"/>
  <c r="AN12" i="3"/>
  <c r="AO12" i="3"/>
  <c r="AP12" i="3"/>
  <c r="AQ12" i="3"/>
  <c r="Z13" i="3"/>
  <c r="AA13" i="3"/>
  <c r="AB13" i="3"/>
  <c r="AC13" i="3"/>
  <c r="AD13" i="3"/>
  <c r="AE13" i="3"/>
  <c r="AF13" i="3"/>
  <c r="AG13" i="3"/>
  <c r="AH13" i="3"/>
  <c r="AI13" i="3"/>
  <c r="AJ13" i="3"/>
  <c r="AK13" i="3"/>
  <c r="AL13" i="3"/>
  <c r="AM13" i="3"/>
  <c r="AN13" i="3"/>
  <c r="AO13" i="3"/>
  <c r="AP13" i="3"/>
  <c r="AQ13" i="3"/>
  <c r="Z14" i="3"/>
  <c r="AA14" i="3"/>
  <c r="AB14" i="3"/>
  <c r="AC14" i="3"/>
  <c r="AD14" i="3"/>
  <c r="AE14" i="3"/>
  <c r="AF14" i="3"/>
  <c r="AG14" i="3"/>
  <c r="AH14" i="3"/>
  <c r="AI14" i="3"/>
  <c r="AJ14" i="3"/>
  <c r="AK14" i="3"/>
  <c r="AL14" i="3"/>
  <c r="AM14" i="3"/>
  <c r="AN14" i="3"/>
  <c r="AO14" i="3"/>
  <c r="AP14" i="3"/>
  <c r="AQ14" i="3"/>
  <c r="Z15" i="3"/>
  <c r="AA15" i="3"/>
  <c r="AB15" i="3"/>
  <c r="AC15" i="3"/>
  <c r="AD15" i="3"/>
  <c r="AE15" i="3"/>
  <c r="AF15" i="3"/>
  <c r="AG15" i="3"/>
  <c r="AH15" i="3"/>
  <c r="AI15" i="3"/>
  <c r="AJ15" i="3"/>
  <c r="AK15" i="3"/>
  <c r="AL15" i="3"/>
  <c r="AM15" i="3"/>
  <c r="AN15" i="3"/>
  <c r="AO15" i="3"/>
  <c r="AP15" i="3"/>
  <c r="AQ15" i="3"/>
  <c r="Z16" i="3"/>
  <c r="AA16" i="3"/>
  <c r="AB16" i="3"/>
  <c r="AC16" i="3"/>
  <c r="AD16" i="3"/>
  <c r="AE16" i="3"/>
  <c r="AF16" i="3"/>
  <c r="AG16" i="3"/>
  <c r="AH16" i="3"/>
  <c r="AI16" i="3"/>
  <c r="AJ16" i="3"/>
  <c r="AK16" i="3"/>
  <c r="AL16" i="3"/>
  <c r="AM16" i="3"/>
  <c r="AN16" i="3"/>
  <c r="AO16" i="3"/>
  <c r="AP16" i="3"/>
  <c r="AQ16" i="3"/>
  <c r="Z17" i="3"/>
  <c r="AA17" i="3"/>
  <c r="AB17" i="3"/>
  <c r="AC17" i="3"/>
  <c r="AD17" i="3"/>
  <c r="AE17" i="3"/>
  <c r="AF17" i="3"/>
  <c r="AG17" i="3"/>
  <c r="AH17" i="3"/>
  <c r="AI17" i="3"/>
  <c r="AJ17" i="3"/>
  <c r="AK17" i="3"/>
  <c r="AL17" i="3"/>
  <c r="AM17" i="3"/>
  <c r="AN17" i="3"/>
  <c r="AO17" i="3"/>
  <c r="AP17" i="3"/>
  <c r="AQ17" i="3"/>
  <c r="AA18" i="3"/>
  <c r="AC18" i="3"/>
  <c r="AE18" i="3"/>
  <c r="AG18" i="3"/>
  <c r="AI18" i="3"/>
  <c r="AK18" i="3"/>
  <c r="AM18" i="3"/>
  <c r="AO18" i="3"/>
  <c r="AQ18" i="3"/>
  <c r="Z19" i="3"/>
  <c r="AA19" i="3"/>
  <c r="AB19" i="3"/>
  <c r="AC19" i="3"/>
  <c r="AD19" i="3"/>
  <c r="AE19" i="3"/>
  <c r="AF19" i="3"/>
  <c r="AG19" i="3"/>
  <c r="AH19" i="3"/>
  <c r="AI19" i="3"/>
  <c r="AJ19" i="3"/>
  <c r="AK19" i="3"/>
  <c r="AL19" i="3"/>
  <c r="AM19" i="3"/>
  <c r="AN19" i="3"/>
  <c r="AO19" i="3"/>
  <c r="AP19" i="3"/>
  <c r="AQ19" i="3"/>
  <c r="Z20" i="3"/>
  <c r="AA20" i="3"/>
  <c r="AB20" i="3"/>
  <c r="AC20" i="3"/>
  <c r="AD20" i="3"/>
  <c r="AE20" i="3"/>
  <c r="AF20" i="3"/>
  <c r="AG20" i="3"/>
  <c r="AH20" i="3"/>
  <c r="AI20" i="3"/>
  <c r="AJ20" i="3"/>
  <c r="AK20" i="3"/>
  <c r="AL20" i="3"/>
  <c r="AM20" i="3"/>
  <c r="AN20" i="3"/>
  <c r="AO20" i="3"/>
  <c r="AP20" i="3"/>
  <c r="AQ20" i="3"/>
  <c r="Z21" i="3"/>
  <c r="AA21" i="3"/>
  <c r="AB21" i="3"/>
  <c r="AC21" i="3"/>
  <c r="AD21" i="3"/>
  <c r="AE21" i="3"/>
  <c r="AF21" i="3"/>
  <c r="AG21" i="3"/>
  <c r="AH21" i="3"/>
  <c r="AI21" i="3"/>
  <c r="AJ21" i="3"/>
  <c r="AK21" i="3"/>
  <c r="AL21" i="3"/>
  <c r="AM21" i="3"/>
  <c r="AN21" i="3"/>
  <c r="AO21" i="3"/>
  <c r="AP21" i="3"/>
  <c r="AQ21" i="3"/>
  <c r="AA22" i="3"/>
  <c r="AC22" i="3"/>
  <c r="AE22" i="3"/>
  <c r="AG22" i="3"/>
  <c r="AI22" i="3"/>
  <c r="AK22" i="3"/>
  <c r="AM22" i="3"/>
  <c r="AO22" i="3"/>
  <c r="AQ22" i="3"/>
  <c r="Z23" i="3"/>
  <c r="AA23" i="3"/>
  <c r="AB23" i="3"/>
  <c r="AC23" i="3"/>
  <c r="AD23" i="3"/>
  <c r="AE23" i="3"/>
  <c r="AF23" i="3"/>
  <c r="AG23" i="3"/>
  <c r="AH23" i="3"/>
  <c r="AI23" i="3"/>
  <c r="AJ23" i="3"/>
  <c r="AK23" i="3"/>
  <c r="AL23" i="3"/>
  <c r="AM23" i="3"/>
  <c r="AN23" i="3"/>
  <c r="AO23" i="3"/>
  <c r="AP23" i="3"/>
  <c r="AQ23" i="3"/>
  <c r="Z24" i="3"/>
  <c r="AA24" i="3"/>
  <c r="AB24" i="3"/>
  <c r="AC24" i="3"/>
  <c r="AD24" i="3"/>
  <c r="AE24" i="3"/>
  <c r="AF24" i="3"/>
  <c r="AG24" i="3"/>
  <c r="AH24" i="3"/>
  <c r="AI24" i="3"/>
  <c r="AJ24" i="3"/>
  <c r="AK24" i="3"/>
  <c r="AL24" i="3"/>
  <c r="AM24" i="3"/>
  <c r="AN24" i="3"/>
  <c r="AO24" i="3"/>
  <c r="AP24" i="3"/>
  <c r="AQ24" i="3"/>
  <c r="Z25" i="3"/>
  <c r="AA25" i="3"/>
  <c r="AB25" i="3"/>
  <c r="AC25" i="3"/>
  <c r="AD25" i="3"/>
  <c r="AE25" i="3"/>
  <c r="AF25" i="3"/>
  <c r="AG25" i="3"/>
  <c r="AH25" i="3"/>
  <c r="AI25" i="3"/>
  <c r="AJ25" i="3"/>
  <c r="AK25" i="3"/>
  <c r="AL25" i="3"/>
  <c r="AM25" i="3"/>
  <c r="AN25" i="3"/>
  <c r="AO25" i="3"/>
  <c r="AP25" i="3"/>
  <c r="AQ25" i="3"/>
  <c r="Z26" i="3"/>
  <c r="AA26" i="3"/>
  <c r="AB26" i="3"/>
  <c r="AC26" i="3"/>
  <c r="AD26" i="3"/>
  <c r="AE26" i="3"/>
  <c r="AF26" i="3"/>
  <c r="AG26" i="3"/>
  <c r="AH26" i="3"/>
  <c r="AI26" i="3"/>
  <c r="AJ26" i="3"/>
  <c r="AK26" i="3"/>
  <c r="AL26" i="3"/>
  <c r="AM26" i="3"/>
  <c r="AN26" i="3"/>
  <c r="AO26" i="3"/>
  <c r="AP26" i="3"/>
  <c r="AQ26" i="3"/>
  <c r="Z27" i="3"/>
  <c r="AA27" i="3"/>
  <c r="AB27" i="3"/>
  <c r="AC27" i="3"/>
  <c r="AD27" i="3"/>
  <c r="AE27" i="3"/>
  <c r="AF27" i="3"/>
  <c r="AG27" i="3"/>
  <c r="AH27" i="3"/>
  <c r="AI27" i="3"/>
  <c r="AJ27" i="3"/>
  <c r="AK27" i="3"/>
  <c r="AL27" i="3"/>
  <c r="AM27" i="3"/>
  <c r="AN27" i="3"/>
  <c r="AO27" i="3"/>
  <c r="AP27" i="3"/>
  <c r="AQ27" i="3"/>
  <c r="AA28" i="3"/>
  <c r="AC28" i="3"/>
  <c r="AG28" i="3"/>
  <c r="AI28" i="3"/>
  <c r="AK28" i="3"/>
  <c r="AM28" i="3"/>
  <c r="AO28" i="3"/>
  <c r="AQ28" i="3"/>
  <c r="Z29" i="3"/>
  <c r="AA29" i="3"/>
  <c r="AB29" i="3"/>
  <c r="AC29" i="3"/>
  <c r="AD29" i="3"/>
  <c r="AE29" i="3"/>
  <c r="AF29" i="3"/>
  <c r="AG29" i="3"/>
  <c r="AH29" i="3"/>
  <c r="AI29" i="3"/>
  <c r="AJ29" i="3"/>
  <c r="AK29" i="3"/>
  <c r="AL29" i="3"/>
  <c r="AM29" i="3"/>
  <c r="AN29" i="3"/>
  <c r="AO29" i="3"/>
  <c r="AP29" i="3"/>
  <c r="AQ29" i="3"/>
  <c r="Z30" i="3"/>
  <c r="AA30" i="3"/>
  <c r="AB30" i="3"/>
  <c r="AC30" i="3"/>
  <c r="AD30" i="3"/>
  <c r="AE30" i="3"/>
  <c r="AF30" i="3"/>
  <c r="AG30" i="3"/>
  <c r="AH30" i="3"/>
  <c r="AI30" i="3"/>
  <c r="AJ30" i="3"/>
  <c r="AK30" i="3"/>
  <c r="AL30" i="3"/>
  <c r="AM30" i="3"/>
  <c r="AN30" i="3"/>
  <c r="AO30" i="3"/>
  <c r="AP30" i="3"/>
  <c r="AQ30" i="3"/>
  <c r="Z31" i="3"/>
  <c r="AA31" i="3"/>
  <c r="AB31" i="3"/>
  <c r="AC31" i="3"/>
  <c r="AD31" i="3"/>
  <c r="AE31" i="3"/>
  <c r="AF31" i="3"/>
  <c r="AG31" i="3"/>
  <c r="AH31" i="3"/>
  <c r="AI31" i="3"/>
  <c r="AJ31" i="3"/>
  <c r="AK31" i="3"/>
  <c r="AL31" i="3"/>
  <c r="AM31" i="3"/>
  <c r="AN31" i="3"/>
  <c r="AO31" i="3"/>
  <c r="AP31" i="3"/>
  <c r="AQ31" i="3"/>
  <c r="AA32" i="3"/>
  <c r="AC32" i="3"/>
  <c r="AE32" i="3"/>
  <c r="AG32" i="3"/>
  <c r="AI32" i="3"/>
  <c r="AK32" i="3"/>
  <c r="AM32" i="3"/>
  <c r="AO32" i="3"/>
  <c r="AQ32" i="3"/>
  <c r="AA33" i="3"/>
  <c r="AC33" i="3"/>
  <c r="AE33" i="3"/>
  <c r="AG33" i="3"/>
  <c r="AI33" i="3"/>
  <c r="AK33" i="3"/>
  <c r="AM33" i="3"/>
  <c r="AO33" i="3"/>
  <c r="AQ33" i="3"/>
  <c r="Z34" i="3"/>
  <c r="AA34" i="3"/>
  <c r="AB34" i="3"/>
  <c r="AC34" i="3"/>
  <c r="AD34" i="3"/>
  <c r="AE34" i="3"/>
  <c r="AF34" i="3"/>
  <c r="AG34" i="3"/>
  <c r="AH34" i="3"/>
  <c r="AI34" i="3"/>
  <c r="AJ34" i="3"/>
  <c r="AK34" i="3"/>
  <c r="AL34" i="3"/>
  <c r="AM34" i="3"/>
  <c r="AN34" i="3"/>
  <c r="AO34" i="3"/>
  <c r="AP34" i="3"/>
  <c r="AQ34" i="3"/>
  <c r="AA35" i="3"/>
  <c r="AG35" i="3"/>
  <c r="AI35" i="3"/>
  <c r="AK35" i="3"/>
  <c r="AM35" i="3"/>
  <c r="AO35" i="3"/>
  <c r="AQ35" i="3"/>
  <c r="Z37" i="3"/>
  <c r="AA37" i="3"/>
  <c r="AB37" i="3"/>
  <c r="AC37" i="3"/>
  <c r="AD37" i="3"/>
  <c r="AE37" i="3"/>
  <c r="AF37" i="3"/>
  <c r="AG37" i="3"/>
  <c r="AH37" i="3"/>
  <c r="AI37" i="3"/>
  <c r="AJ37" i="3"/>
  <c r="AK37" i="3"/>
  <c r="AL37" i="3"/>
  <c r="AM37" i="3"/>
  <c r="AN37" i="3"/>
  <c r="AO37" i="3"/>
  <c r="AP37" i="3"/>
  <c r="AQ37" i="3"/>
  <c r="AA2" i="3"/>
  <c r="AB2" i="3"/>
  <c r="AC2" i="3"/>
  <c r="AD2" i="3"/>
  <c r="AE2" i="3"/>
  <c r="AF2" i="3"/>
  <c r="AG2" i="3"/>
  <c r="AH2" i="3"/>
  <c r="AI2" i="3"/>
  <c r="AJ2" i="3"/>
  <c r="AK2" i="3"/>
  <c r="AL2" i="3"/>
  <c r="AM2" i="3"/>
  <c r="AN2" i="3"/>
  <c r="AO2" i="3"/>
  <c r="AP2" i="3"/>
  <c r="AQ2" i="3"/>
  <c r="AF115" i="3"/>
  <c r="AG115" i="3"/>
  <c r="AH115" i="3"/>
  <c r="AI115" i="3"/>
  <c r="AJ115" i="3"/>
  <c r="AK115" i="3"/>
  <c r="AL115" i="3"/>
  <c r="AM115" i="3"/>
  <c r="AN115" i="3"/>
  <c r="AO115" i="3"/>
  <c r="AP115" i="3"/>
  <c r="AQ115" i="3"/>
  <c r="AF116" i="3"/>
  <c r="AG116" i="3"/>
  <c r="AH116" i="3"/>
  <c r="AI116" i="3"/>
  <c r="AJ116" i="3"/>
  <c r="AK116" i="3"/>
  <c r="AL116" i="3"/>
  <c r="AM116" i="3"/>
  <c r="AN116" i="3"/>
  <c r="AO116" i="3"/>
  <c r="AP116" i="3"/>
  <c r="AQ116" i="3"/>
  <c r="AF117" i="3"/>
  <c r="AG117" i="3"/>
  <c r="AH117" i="3"/>
  <c r="AI117" i="3"/>
  <c r="AJ117" i="3"/>
  <c r="AK117" i="3"/>
  <c r="AL117" i="3"/>
  <c r="AM117" i="3"/>
  <c r="AN117" i="3"/>
  <c r="AO117" i="3"/>
  <c r="AP117" i="3"/>
  <c r="AQ117" i="3"/>
  <c r="AQ114" i="3"/>
  <c r="AP114" i="3"/>
  <c r="AO114" i="3"/>
  <c r="AN114" i="3"/>
  <c r="AM114" i="3"/>
  <c r="AL114" i="3"/>
  <c r="AK114" i="3"/>
  <c r="AJ114" i="3"/>
  <c r="AI114" i="3"/>
  <c r="AH114" i="3"/>
  <c r="AG114" i="3"/>
  <c r="AF114" i="3"/>
  <c r="AF82" i="3"/>
  <c r="AG82" i="3"/>
  <c r="AH82" i="3"/>
  <c r="AI82" i="3"/>
  <c r="AJ82" i="3"/>
  <c r="AK82" i="3"/>
  <c r="AL82" i="3"/>
  <c r="AM82" i="3"/>
  <c r="AN82" i="3"/>
  <c r="AO82" i="3"/>
  <c r="AP82" i="3"/>
  <c r="AQ82" i="3"/>
  <c r="AF83" i="3"/>
  <c r="AG83" i="3"/>
  <c r="AH83" i="3"/>
  <c r="AI83" i="3"/>
  <c r="AJ83" i="3"/>
  <c r="AK83" i="3"/>
  <c r="AL83" i="3"/>
  <c r="AM83" i="3"/>
  <c r="AN83" i="3"/>
  <c r="AO83" i="3"/>
  <c r="AP83" i="3"/>
  <c r="AQ83" i="3"/>
  <c r="AF84" i="3"/>
  <c r="AG84" i="3"/>
  <c r="AH84" i="3"/>
  <c r="AI84" i="3"/>
  <c r="AJ84" i="3"/>
  <c r="AK84" i="3"/>
  <c r="AL84" i="3"/>
  <c r="AM84" i="3"/>
  <c r="AN84" i="3"/>
  <c r="AO84" i="3"/>
  <c r="AP84" i="3"/>
  <c r="AQ84" i="3"/>
  <c r="AF85" i="3"/>
  <c r="AG85" i="3"/>
  <c r="AH85" i="3"/>
  <c r="AI85" i="3"/>
  <c r="AJ85" i="3"/>
  <c r="AK85" i="3"/>
  <c r="AL85" i="3"/>
  <c r="AM85" i="3"/>
  <c r="AN85" i="3"/>
  <c r="AO85" i="3"/>
  <c r="AP85" i="3"/>
  <c r="AQ85" i="3"/>
  <c r="AF86" i="3"/>
  <c r="AG86" i="3"/>
  <c r="AH86" i="3"/>
  <c r="AI86" i="3"/>
  <c r="AJ86" i="3"/>
  <c r="AK86" i="3"/>
  <c r="AL86" i="3"/>
  <c r="AM86" i="3"/>
  <c r="AN86" i="3"/>
  <c r="AO86" i="3"/>
  <c r="AP86" i="3"/>
  <c r="AQ86" i="3"/>
  <c r="AF87" i="3"/>
  <c r="AG87" i="3"/>
  <c r="AH87" i="3"/>
  <c r="AI87" i="3"/>
  <c r="AJ87" i="3"/>
  <c r="AK87" i="3"/>
  <c r="AL87" i="3"/>
  <c r="AM87" i="3"/>
  <c r="AN87" i="3"/>
  <c r="AO87" i="3"/>
  <c r="AP87" i="3"/>
  <c r="AQ87" i="3"/>
  <c r="AF88" i="3"/>
  <c r="AG88" i="3"/>
  <c r="AH88" i="3"/>
  <c r="AI88" i="3"/>
  <c r="AJ88" i="3"/>
  <c r="AK88" i="3"/>
  <c r="AL88" i="3"/>
  <c r="AM88" i="3"/>
  <c r="AN88" i="3"/>
  <c r="AO88" i="3"/>
  <c r="AP88" i="3"/>
  <c r="AQ88" i="3"/>
  <c r="AF89" i="3"/>
  <c r="AG89" i="3"/>
  <c r="AH89" i="3"/>
  <c r="AI89" i="3"/>
  <c r="AJ89" i="3"/>
  <c r="AK89" i="3"/>
  <c r="AL89" i="3"/>
  <c r="AM89" i="3"/>
  <c r="AN89" i="3"/>
  <c r="AO89" i="3"/>
  <c r="AP89" i="3"/>
  <c r="AQ89" i="3"/>
  <c r="AF90" i="3"/>
  <c r="AG90" i="3"/>
  <c r="AH90" i="3"/>
  <c r="AI90" i="3"/>
  <c r="AJ90" i="3"/>
  <c r="AK90" i="3"/>
  <c r="AL90" i="3"/>
  <c r="AM90" i="3"/>
  <c r="AN90" i="3"/>
  <c r="AO90" i="3"/>
  <c r="AP90" i="3"/>
  <c r="AQ90" i="3"/>
  <c r="AF91" i="3"/>
  <c r="AG91" i="3"/>
  <c r="AH91" i="3"/>
  <c r="AI91" i="3"/>
  <c r="AJ91" i="3"/>
  <c r="AK91" i="3"/>
  <c r="AL91" i="3"/>
  <c r="AM91" i="3"/>
  <c r="AN91" i="3"/>
  <c r="AO91" i="3"/>
  <c r="AP91" i="3"/>
  <c r="AQ91" i="3"/>
  <c r="AF97" i="3"/>
  <c r="AG97" i="3"/>
  <c r="AH97" i="3"/>
  <c r="AI97" i="3"/>
  <c r="AJ97" i="3"/>
  <c r="AK97" i="3"/>
  <c r="AL97" i="3"/>
  <c r="AM97" i="3"/>
  <c r="AN97" i="3"/>
  <c r="AO97" i="3"/>
  <c r="AP97" i="3"/>
  <c r="AQ97" i="3"/>
  <c r="AF98" i="3"/>
  <c r="AG98" i="3"/>
  <c r="AH98" i="3"/>
  <c r="AI98" i="3"/>
  <c r="AJ98" i="3"/>
  <c r="AK98" i="3"/>
  <c r="AL98" i="3"/>
  <c r="AM98" i="3"/>
  <c r="AN98" i="3"/>
  <c r="AO98" i="3"/>
  <c r="AP98" i="3"/>
  <c r="AQ98" i="3"/>
  <c r="AF99" i="3"/>
  <c r="AG99" i="3"/>
  <c r="AH99" i="3"/>
  <c r="AI99" i="3"/>
  <c r="AJ99" i="3"/>
  <c r="AK99" i="3"/>
  <c r="AL99" i="3"/>
  <c r="AM99" i="3"/>
  <c r="AN99" i="3"/>
  <c r="AO99" i="3"/>
  <c r="AP99" i="3"/>
  <c r="AQ99" i="3"/>
  <c r="AF100" i="3"/>
  <c r="AG100" i="3"/>
  <c r="AH100" i="3"/>
  <c r="AI100" i="3"/>
  <c r="AJ100" i="3"/>
  <c r="AK100" i="3"/>
  <c r="AL100" i="3"/>
  <c r="AM100" i="3"/>
  <c r="AN100" i="3"/>
  <c r="AO100" i="3"/>
  <c r="AP100" i="3"/>
  <c r="AQ100" i="3"/>
  <c r="AF101" i="3"/>
  <c r="AG101" i="3"/>
  <c r="AH101" i="3"/>
  <c r="AI101" i="3"/>
  <c r="AJ101" i="3"/>
  <c r="AK101" i="3"/>
  <c r="AL101" i="3"/>
  <c r="AM101" i="3"/>
  <c r="AN101" i="3"/>
  <c r="AO101" i="3"/>
  <c r="AP101" i="3"/>
  <c r="AQ101" i="3"/>
  <c r="AF102" i="3"/>
  <c r="AG102" i="3"/>
  <c r="AH102" i="3"/>
  <c r="AI102" i="3"/>
  <c r="AJ102" i="3"/>
  <c r="AK102" i="3"/>
  <c r="AL102" i="3"/>
  <c r="AM102" i="3"/>
  <c r="AN102" i="3"/>
  <c r="AO102" i="3"/>
  <c r="AP102" i="3"/>
  <c r="AQ102" i="3"/>
  <c r="AF103" i="3"/>
  <c r="AG103" i="3"/>
  <c r="AH103" i="3"/>
  <c r="AI103" i="3"/>
  <c r="AJ103" i="3"/>
  <c r="AK103" i="3"/>
  <c r="AL103" i="3"/>
  <c r="AM103" i="3"/>
  <c r="AN103" i="3"/>
  <c r="AO103" i="3"/>
  <c r="AP103" i="3"/>
  <c r="AQ103" i="3"/>
  <c r="AF104" i="3"/>
  <c r="AG104" i="3"/>
  <c r="AH104" i="3"/>
  <c r="AI104" i="3"/>
  <c r="AJ104" i="3"/>
  <c r="AK104" i="3"/>
  <c r="AL104" i="3"/>
  <c r="AM104" i="3"/>
  <c r="AN104" i="3"/>
  <c r="AO104" i="3"/>
  <c r="AP104" i="3"/>
  <c r="AQ104" i="3"/>
  <c r="AF105" i="3"/>
  <c r="AG105" i="3"/>
  <c r="AH105" i="3"/>
  <c r="AI105" i="3"/>
  <c r="AJ105" i="3"/>
  <c r="AK105" i="3"/>
  <c r="AL105" i="3"/>
  <c r="AM105" i="3"/>
  <c r="AN105" i="3"/>
  <c r="AO105" i="3"/>
  <c r="AP105" i="3"/>
  <c r="AQ105" i="3"/>
  <c r="AF106" i="3"/>
  <c r="AG106" i="3"/>
  <c r="AH106" i="3"/>
  <c r="AI106" i="3"/>
  <c r="AJ106" i="3"/>
  <c r="AK106" i="3"/>
  <c r="AL106" i="3"/>
  <c r="AM106" i="3"/>
  <c r="AN106" i="3"/>
  <c r="AO106" i="3"/>
  <c r="AP106" i="3"/>
  <c r="AQ106" i="3"/>
  <c r="AF107" i="3"/>
  <c r="AG107" i="3"/>
  <c r="AH107" i="3"/>
  <c r="AI107" i="3"/>
  <c r="AJ107" i="3"/>
  <c r="AK107" i="3"/>
  <c r="AL107" i="3"/>
  <c r="AM107" i="3"/>
  <c r="AN107" i="3"/>
  <c r="AO107" i="3"/>
  <c r="AP107" i="3"/>
  <c r="AQ107" i="3"/>
  <c r="AF108" i="3"/>
  <c r="AG108" i="3"/>
  <c r="AH108" i="3"/>
  <c r="AI108" i="3"/>
  <c r="AJ108" i="3"/>
  <c r="AK108" i="3"/>
  <c r="AL108" i="3"/>
  <c r="AM108" i="3"/>
  <c r="AN108" i="3"/>
  <c r="AO108" i="3"/>
  <c r="AP108" i="3"/>
  <c r="AQ108" i="3"/>
  <c r="AF109" i="3"/>
  <c r="AG109" i="3"/>
  <c r="AH109" i="3"/>
  <c r="AI109" i="3"/>
  <c r="AJ109" i="3"/>
  <c r="AK109" i="3"/>
  <c r="AL109" i="3"/>
  <c r="AM109" i="3"/>
  <c r="AN109" i="3"/>
  <c r="AO109" i="3"/>
  <c r="AP109" i="3"/>
  <c r="AQ109" i="3"/>
  <c r="AF120" i="3"/>
  <c r="AG120" i="3"/>
  <c r="AH120" i="3"/>
  <c r="AI120" i="3"/>
  <c r="AJ120" i="3"/>
  <c r="AK120" i="3"/>
  <c r="AL120" i="3"/>
  <c r="AM120" i="3"/>
  <c r="AN120" i="3"/>
  <c r="AO120" i="3"/>
  <c r="AP120" i="3"/>
  <c r="AQ120" i="3"/>
  <c r="AQ81" i="3"/>
  <c r="AP81" i="3"/>
  <c r="AO81" i="3"/>
  <c r="AN81" i="3"/>
  <c r="AM81" i="3"/>
  <c r="AL81" i="3"/>
  <c r="AK81" i="3"/>
  <c r="AJ81" i="3"/>
  <c r="AI81" i="3"/>
  <c r="AH81" i="3"/>
  <c r="AG81" i="3"/>
  <c r="AF81" i="3"/>
  <c r="W60" i="3"/>
  <c r="U60" i="3"/>
  <c r="X49" i="3"/>
  <c r="Y49" i="3"/>
  <c r="W49" i="3"/>
  <c r="V49" i="3"/>
  <c r="U49" i="3"/>
  <c r="Y24" i="3"/>
  <c r="V115" i="3"/>
  <c r="W115" i="3"/>
  <c r="X115" i="3"/>
  <c r="Y115" i="3"/>
  <c r="Z115" i="3"/>
  <c r="AA115" i="3"/>
  <c r="AB115" i="3"/>
  <c r="AC115" i="3"/>
  <c r="AD115" i="3"/>
  <c r="AE115" i="3"/>
  <c r="V116" i="3"/>
  <c r="W116" i="3"/>
  <c r="X116" i="3"/>
  <c r="Y116" i="3"/>
  <c r="Z116" i="3"/>
  <c r="AA116" i="3"/>
  <c r="AB116" i="3"/>
  <c r="AC116" i="3"/>
  <c r="AD116" i="3"/>
  <c r="AE116" i="3"/>
  <c r="V117" i="3"/>
  <c r="W117" i="3"/>
  <c r="X117" i="3"/>
  <c r="Y117" i="3"/>
  <c r="Z117" i="3"/>
  <c r="AA117" i="3"/>
  <c r="AB117" i="3"/>
  <c r="AC117" i="3"/>
  <c r="AD117" i="3"/>
  <c r="AE117" i="3"/>
  <c r="AE114" i="3"/>
  <c r="AD114" i="3"/>
  <c r="AC114" i="3"/>
  <c r="AB114" i="3"/>
  <c r="AA114" i="3"/>
  <c r="Z114" i="3"/>
  <c r="Y114" i="3"/>
  <c r="X114" i="3"/>
  <c r="W114" i="3"/>
  <c r="V114" i="3"/>
  <c r="U117" i="3"/>
  <c r="U116" i="3"/>
  <c r="U115" i="3"/>
  <c r="U114" i="3"/>
  <c r="U82" i="3"/>
  <c r="V82" i="3"/>
  <c r="W82" i="3"/>
  <c r="X82" i="3"/>
  <c r="Y82" i="3"/>
  <c r="Z82" i="3"/>
  <c r="AA82" i="3"/>
  <c r="AB82" i="3"/>
  <c r="AC82" i="3"/>
  <c r="AD82" i="3"/>
  <c r="AE82" i="3"/>
  <c r="U83" i="3"/>
  <c r="V83" i="3"/>
  <c r="W83" i="3"/>
  <c r="X83" i="3"/>
  <c r="Y83" i="3"/>
  <c r="Z83" i="3"/>
  <c r="AA83" i="3"/>
  <c r="AB83" i="3"/>
  <c r="AC83" i="3"/>
  <c r="AD83" i="3"/>
  <c r="AE83" i="3"/>
  <c r="U84" i="3"/>
  <c r="V84" i="3"/>
  <c r="W84" i="3"/>
  <c r="X84" i="3"/>
  <c r="Y84" i="3"/>
  <c r="Z84" i="3"/>
  <c r="AA84" i="3"/>
  <c r="AB84" i="3"/>
  <c r="AC84" i="3"/>
  <c r="AD84" i="3"/>
  <c r="AE84" i="3"/>
  <c r="U85" i="3"/>
  <c r="V85" i="3"/>
  <c r="W85" i="3"/>
  <c r="X85" i="3"/>
  <c r="Y85" i="3"/>
  <c r="Z85" i="3"/>
  <c r="AA85" i="3"/>
  <c r="AB85" i="3"/>
  <c r="AC85" i="3"/>
  <c r="AD85" i="3"/>
  <c r="AE85" i="3"/>
  <c r="U86" i="3"/>
  <c r="V86" i="3"/>
  <c r="W86" i="3"/>
  <c r="X86" i="3"/>
  <c r="Y86" i="3"/>
  <c r="Z86" i="3"/>
  <c r="AA86" i="3"/>
  <c r="AB86" i="3"/>
  <c r="AC86" i="3"/>
  <c r="AD86" i="3"/>
  <c r="AE86" i="3"/>
  <c r="U87" i="3"/>
  <c r="V87" i="3"/>
  <c r="W87" i="3"/>
  <c r="X87" i="3"/>
  <c r="Y87" i="3"/>
  <c r="Z87" i="3"/>
  <c r="AB87" i="3"/>
  <c r="AC87" i="3"/>
  <c r="AD87" i="3"/>
  <c r="AE87" i="3"/>
  <c r="U88" i="3"/>
  <c r="V88" i="3"/>
  <c r="W88" i="3"/>
  <c r="X88" i="3"/>
  <c r="Y88" i="3"/>
  <c r="Z88" i="3"/>
  <c r="AA88" i="3"/>
  <c r="AB88" i="3"/>
  <c r="AC88" i="3"/>
  <c r="AD88" i="3"/>
  <c r="AE88" i="3"/>
  <c r="U89" i="3"/>
  <c r="V89" i="3"/>
  <c r="W89" i="3"/>
  <c r="X89" i="3"/>
  <c r="Y89" i="3"/>
  <c r="Z89" i="3"/>
  <c r="AA89" i="3"/>
  <c r="AB89" i="3"/>
  <c r="AC89" i="3"/>
  <c r="AD89" i="3"/>
  <c r="AE89" i="3"/>
  <c r="U90" i="3"/>
  <c r="V90" i="3"/>
  <c r="W90" i="3"/>
  <c r="X90" i="3"/>
  <c r="Y90" i="3"/>
  <c r="Z90" i="3"/>
  <c r="AA90" i="3"/>
  <c r="AB90" i="3"/>
  <c r="AC90" i="3"/>
  <c r="AD90" i="3"/>
  <c r="AE90" i="3"/>
  <c r="U91" i="3"/>
  <c r="V91" i="3"/>
  <c r="W91" i="3"/>
  <c r="X91" i="3"/>
  <c r="Y91" i="3"/>
  <c r="Z91" i="3"/>
  <c r="AA91" i="3"/>
  <c r="AB91" i="3"/>
  <c r="AC91" i="3"/>
  <c r="AD91" i="3"/>
  <c r="AE91" i="3"/>
  <c r="AE81" i="3"/>
  <c r="AD81" i="3"/>
  <c r="AC81" i="3"/>
  <c r="AB81" i="3"/>
  <c r="AA81" i="3"/>
  <c r="Z81" i="3"/>
  <c r="Y81" i="3"/>
  <c r="X81" i="3"/>
  <c r="W81" i="3"/>
  <c r="V81" i="3"/>
  <c r="U81" i="3"/>
  <c r="U97" i="3"/>
  <c r="U98" i="3"/>
  <c r="U99" i="3"/>
  <c r="L49" i="3"/>
  <c r="L47" i="3"/>
  <c r="V74" i="3"/>
  <c r="X74" i="3"/>
  <c r="W74" i="3"/>
  <c r="V75" i="3"/>
  <c r="W75" i="3"/>
  <c r="X75" i="3"/>
  <c r="V76" i="3"/>
  <c r="W76" i="3"/>
  <c r="X76" i="3"/>
  <c r="V77" i="3"/>
  <c r="X77" i="3"/>
  <c r="W77" i="3"/>
  <c r="V78" i="3"/>
  <c r="X78" i="3"/>
  <c r="W78" i="3"/>
  <c r="Y78" i="3"/>
  <c r="V79" i="3"/>
  <c r="X79" i="3"/>
  <c r="W79" i="3"/>
  <c r="Y79" i="3"/>
  <c r="V80" i="3"/>
  <c r="X80" i="3"/>
  <c r="W80" i="3"/>
  <c r="Y80" i="3"/>
  <c r="X73" i="3"/>
  <c r="W73" i="3"/>
  <c r="V73" i="3"/>
  <c r="U80" i="3"/>
  <c r="U79" i="3"/>
  <c r="U78" i="3"/>
  <c r="U77" i="3"/>
  <c r="U76" i="3"/>
  <c r="U74" i="3"/>
  <c r="U75" i="3"/>
  <c r="U73" i="3"/>
  <c r="Y113" i="3"/>
  <c r="Y112" i="3"/>
  <c r="Y111" i="3"/>
  <c r="Y110" i="3"/>
  <c r="W113" i="3"/>
  <c r="W112" i="3"/>
  <c r="W111" i="3"/>
  <c r="W110" i="3"/>
  <c r="U113" i="3"/>
  <c r="U112" i="3"/>
  <c r="U111" i="3"/>
  <c r="U110" i="3"/>
  <c r="X113" i="3"/>
  <c r="X112" i="3"/>
  <c r="X111" i="3"/>
  <c r="X110" i="3"/>
  <c r="V113" i="3"/>
  <c r="V112" i="3"/>
  <c r="V111" i="3"/>
  <c r="V110" i="3"/>
  <c r="W68" i="3"/>
  <c r="W67" i="3"/>
  <c r="W66" i="3"/>
  <c r="W65" i="3"/>
  <c r="W64" i="3"/>
  <c r="W63" i="3"/>
  <c r="W62" i="3"/>
  <c r="W61" i="3"/>
  <c r="W59" i="3"/>
  <c r="W58" i="3"/>
  <c r="W57" i="3"/>
  <c r="W56" i="3"/>
  <c r="W55" i="3"/>
  <c r="W54" i="3"/>
  <c r="V64" i="3"/>
  <c r="V65" i="3"/>
  <c r="V61" i="3"/>
  <c r="W50" i="3"/>
  <c r="W52" i="3"/>
  <c r="W51" i="3"/>
  <c r="V54" i="3"/>
  <c r="V56" i="3"/>
  <c r="V57" i="3"/>
  <c r="V58" i="3"/>
  <c r="V59" i="3"/>
  <c r="V50" i="3"/>
  <c r="U51" i="3"/>
  <c r="U52" i="3"/>
  <c r="U53" i="3"/>
  <c r="U54" i="3"/>
  <c r="U55" i="3"/>
  <c r="U56" i="3"/>
  <c r="U57" i="3"/>
  <c r="U58" i="3"/>
  <c r="U59" i="3"/>
  <c r="U50" i="3"/>
  <c r="Y39" i="3"/>
  <c r="Y40" i="3"/>
  <c r="Y41" i="3"/>
  <c r="Y42" i="3"/>
  <c r="Y38" i="3"/>
  <c r="X39" i="3"/>
  <c r="X41" i="3"/>
  <c r="X42" i="3"/>
  <c r="X38" i="3"/>
  <c r="W42" i="3"/>
  <c r="W41" i="3"/>
  <c r="W39" i="3"/>
  <c r="W38" i="3"/>
  <c r="Y44" i="3"/>
  <c r="Y46" i="3"/>
  <c r="Y47" i="3"/>
  <c r="Y43" i="3"/>
  <c r="X44" i="3"/>
  <c r="X46" i="3"/>
  <c r="X47" i="3"/>
  <c r="X43" i="3"/>
  <c r="W44" i="3"/>
  <c r="W45" i="3"/>
  <c r="W46" i="3"/>
  <c r="W47" i="3"/>
  <c r="W43" i="3"/>
  <c r="V44" i="3"/>
  <c r="V46" i="3"/>
  <c r="V47" i="3"/>
  <c r="V43" i="3"/>
  <c r="U44" i="3"/>
  <c r="U45" i="3"/>
  <c r="U46" i="3"/>
  <c r="U47" i="3"/>
  <c r="U43" i="3"/>
  <c r="V42" i="3"/>
  <c r="V41" i="3"/>
  <c r="V39" i="3"/>
  <c r="V38" i="3"/>
  <c r="U2" i="3"/>
  <c r="V2" i="3"/>
  <c r="X2" i="3"/>
  <c r="Z2" i="3"/>
  <c r="V24" i="3"/>
  <c r="X24" i="3"/>
  <c r="V6" i="3"/>
  <c r="X6" i="3"/>
  <c r="V26" i="3"/>
  <c r="X26" i="3"/>
  <c r="Y34" i="3"/>
  <c r="V37" i="3"/>
  <c r="X37" i="3"/>
  <c r="Y37" i="3"/>
  <c r="X34" i="3"/>
  <c r="Y33" i="3"/>
  <c r="Y32" i="3"/>
  <c r="Y31" i="3"/>
  <c r="X31" i="3"/>
  <c r="X30" i="3"/>
  <c r="Y29" i="3"/>
  <c r="Y30" i="3"/>
  <c r="X29" i="3"/>
  <c r="Y28" i="3"/>
  <c r="Y27" i="3"/>
  <c r="Y26" i="3"/>
  <c r="Y25" i="3"/>
  <c r="Y23" i="3"/>
  <c r="X23" i="3"/>
  <c r="Y22" i="3"/>
  <c r="Y21" i="3"/>
  <c r="X21" i="3"/>
  <c r="V20" i="3"/>
  <c r="X20" i="3"/>
  <c r="Y20" i="3"/>
  <c r="Y19" i="3"/>
  <c r="X19" i="3"/>
  <c r="Y18" i="3"/>
  <c r="Y17" i="3"/>
  <c r="X17" i="3"/>
  <c r="X16" i="3"/>
  <c r="Y16" i="3"/>
  <c r="Y15" i="3"/>
  <c r="X15" i="3"/>
  <c r="Y14" i="3"/>
  <c r="Y13" i="3"/>
  <c r="Y12" i="3"/>
  <c r="Y11" i="3"/>
  <c r="Y10" i="3"/>
  <c r="Y9" i="3"/>
  <c r="Y8" i="3"/>
  <c r="Y7" i="3"/>
  <c r="Y6" i="3"/>
  <c r="Y5" i="3"/>
  <c r="Y4" i="3"/>
  <c r="Y3" i="3"/>
  <c r="Y2" i="3"/>
  <c r="X14" i="3"/>
  <c r="X13" i="3"/>
  <c r="V12" i="3"/>
  <c r="X10" i="3"/>
  <c r="X9" i="3"/>
  <c r="X25" i="3"/>
  <c r="X27" i="3"/>
  <c r="X8" i="3"/>
  <c r="X5" i="3"/>
  <c r="X4" i="3"/>
  <c r="V4" i="3"/>
  <c r="X3" i="3"/>
  <c r="V3" i="3"/>
  <c r="W3" i="3"/>
  <c r="W4" i="3"/>
  <c r="V5" i="3"/>
  <c r="W5" i="3"/>
  <c r="W6" i="3"/>
  <c r="W7" i="3"/>
  <c r="V8" i="3"/>
  <c r="W8" i="3"/>
  <c r="V9" i="3"/>
  <c r="W9" i="3"/>
  <c r="V10" i="3"/>
  <c r="W10" i="3"/>
  <c r="W11" i="3"/>
  <c r="W12" i="3"/>
  <c r="V13" i="3"/>
  <c r="W13" i="3"/>
  <c r="V14" i="3"/>
  <c r="W14" i="3"/>
  <c r="V15" i="3"/>
  <c r="W15" i="3"/>
  <c r="V16" i="3"/>
  <c r="W16" i="3"/>
  <c r="V17" i="3"/>
  <c r="W17" i="3"/>
  <c r="W18" i="3"/>
  <c r="V19" i="3"/>
  <c r="W19" i="3"/>
  <c r="W20" i="3"/>
  <c r="V21" i="3"/>
  <c r="W21" i="3"/>
  <c r="W22" i="3"/>
  <c r="V23" i="3"/>
  <c r="W23" i="3"/>
  <c r="W24" i="3"/>
  <c r="V25" i="3"/>
  <c r="W25" i="3"/>
  <c r="W26" i="3"/>
  <c r="V27" i="3"/>
  <c r="W27" i="3"/>
  <c r="W28" i="3"/>
  <c r="V29" i="3"/>
  <c r="W29" i="3"/>
  <c r="V30" i="3"/>
  <c r="W30" i="3"/>
  <c r="V31" i="3"/>
  <c r="W31" i="3"/>
  <c r="W32" i="3"/>
  <c r="W33" i="3"/>
  <c r="V34" i="3"/>
  <c r="W34" i="3"/>
  <c r="W35" i="3"/>
  <c r="W37" i="3"/>
  <c r="W2" i="3"/>
  <c r="U3" i="3"/>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7" i="3"/>
  <c r="U38" i="3"/>
  <c r="U39" i="3"/>
  <c r="U41" i="3"/>
  <c r="U42" i="3"/>
  <c r="U61" i="3"/>
  <c r="U62" i="3"/>
  <c r="U63" i="3"/>
  <c r="U64" i="3"/>
  <c r="U65" i="3"/>
  <c r="U66" i="3"/>
  <c r="U67" i="3"/>
  <c r="U68" i="3"/>
  <c r="U100" i="3"/>
  <c r="U101" i="3"/>
  <c r="U102" i="3"/>
  <c r="U103" i="3"/>
  <c r="U104" i="3"/>
  <c r="U105" i="3"/>
  <c r="U106" i="3"/>
  <c r="U107" i="3"/>
  <c r="U108" i="3"/>
  <c r="U109" i="3"/>
  <c r="U120" i="3"/>
  <c r="AE120" i="3"/>
  <c r="AD120" i="3"/>
  <c r="AC120" i="3"/>
  <c r="AB120" i="3"/>
  <c r="AA120" i="3"/>
  <c r="Z120" i="3"/>
  <c r="Y120" i="3"/>
  <c r="X120" i="3"/>
  <c r="W120" i="3"/>
  <c r="V120" i="3"/>
  <c r="AE109" i="3"/>
  <c r="AD109" i="3"/>
  <c r="AC109" i="3"/>
  <c r="AB109" i="3"/>
  <c r="AA109" i="3"/>
  <c r="Z109" i="3"/>
  <c r="Y109" i="3"/>
  <c r="X109" i="3"/>
  <c r="V109" i="3"/>
  <c r="W109" i="3"/>
  <c r="AE108" i="3"/>
  <c r="AD108" i="3"/>
  <c r="AC108" i="3"/>
  <c r="AB108" i="3"/>
  <c r="AA108" i="3"/>
  <c r="Z108" i="3"/>
  <c r="Y108" i="3"/>
  <c r="X108" i="3"/>
  <c r="V108" i="3"/>
  <c r="W108" i="3"/>
  <c r="AE107" i="3"/>
  <c r="AD107" i="3"/>
  <c r="AC107" i="3"/>
  <c r="AB107" i="3"/>
  <c r="AA107" i="3"/>
  <c r="Z107" i="3"/>
  <c r="Y107" i="3"/>
  <c r="X107" i="3"/>
  <c r="V107" i="3"/>
  <c r="W107" i="3"/>
  <c r="AE106" i="3"/>
  <c r="AD106" i="3"/>
  <c r="AC106" i="3"/>
  <c r="AB106" i="3"/>
  <c r="AA106" i="3"/>
  <c r="Z106" i="3"/>
  <c r="Y106" i="3"/>
  <c r="X106" i="3"/>
  <c r="W106" i="3"/>
  <c r="V106" i="3"/>
  <c r="V99" i="3"/>
  <c r="W99" i="3"/>
  <c r="X99" i="3"/>
  <c r="Y99" i="3"/>
  <c r="Z99" i="3"/>
  <c r="AA99" i="3"/>
  <c r="AB99" i="3"/>
  <c r="AC99" i="3"/>
  <c r="AD99" i="3"/>
  <c r="AE99" i="3"/>
  <c r="AE105" i="3"/>
  <c r="AD105" i="3"/>
  <c r="AC105" i="3"/>
  <c r="AB105" i="3"/>
  <c r="AA105" i="3"/>
  <c r="Z105" i="3"/>
  <c r="Y105" i="3"/>
  <c r="X105" i="3"/>
  <c r="W105" i="3"/>
  <c r="V105" i="3"/>
  <c r="AE104" i="3"/>
  <c r="AD104" i="3"/>
  <c r="AC104" i="3"/>
  <c r="AB104" i="3"/>
  <c r="AA104" i="3"/>
  <c r="Z104" i="3"/>
  <c r="Y104" i="3"/>
  <c r="X104" i="3"/>
  <c r="W104" i="3"/>
  <c r="V104" i="3"/>
  <c r="AE103" i="3"/>
  <c r="AD103" i="3"/>
  <c r="AC103" i="3"/>
  <c r="AB103" i="3"/>
  <c r="AA103" i="3"/>
  <c r="Z103" i="3"/>
  <c r="Y103" i="3"/>
  <c r="X103" i="3"/>
  <c r="W103" i="3"/>
  <c r="V103" i="3"/>
  <c r="AE102" i="3"/>
  <c r="AD102" i="3"/>
  <c r="AC102" i="3"/>
  <c r="AB102" i="3"/>
  <c r="AA102" i="3"/>
  <c r="Z102" i="3"/>
  <c r="Y102" i="3"/>
  <c r="X102" i="3"/>
  <c r="W102" i="3"/>
  <c r="V102" i="3"/>
  <c r="AE101" i="3"/>
  <c r="AD101" i="3"/>
  <c r="AC101" i="3"/>
  <c r="AB101" i="3"/>
  <c r="AA101" i="3"/>
  <c r="Z101" i="3"/>
  <c r="Y101" i="3"/>
  <c r="X101" i="3"/>
  <c r="W101" i="3"/>
  <c r="V101" i="3"/>
  <c r="AE100" i="3"/>
  <c r="AD100" i="3"/>
  <c r="AC100" i="3"/>
  <c r="AB100" i="3"/>
  <c r="AA100" i="3"/>
  <c r="Z100" i="3"/>
  <c r="Y100" i="3"/>
  <c r="X100" i="3"/>
  <c r="V100" i="3"/>
  <c r="W100" i="3"/>
  <c r="AE98" i="3"/>
  <c r="AD98" i="3"/>
  <c r="AC98" i="3"/>
  <c r="AB98" i="3"/>
  <c r="AA98" i="3"/>
  <c r="Z98" i="3"/>
  <c r="Y98" i="3"/>
  <c r="X98" i="3"/>
  <c r="W98" i="3"/>
  <c r="V98" i="3"/>
  <c r="V97" i="3"/>
  <c r="X97" i="3"/>
  <c r="Z97" i="3"/>
  <c r="AB97" i="3"/>
  <c r="AD97" i="3"/>
  <c r="W97" i="3"/>
  <c r="Y97" i="3"/>
  <c r="AA97" i="3"/>
  <c r="AC97" i="3"/>
  <c r="AE97"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L46" i="3"/>
  <c r="S11" i="3" l="1"/>
  <c r="Z48" i="3"/>
  <c r="AN48" i="3"/>
  <c r="I41" i="7"/>
  <c r="D29" i="7"/>
  <c r="E29" i="7"/>
  <c r="S65" i="3"/>
  <c r="S64" i="3"/>
  <c r="S62" i="3"/>
  <c r="S68" i="3"/>
  <c r="S67" i="3"/>
  <c r="C24" i="7"/>
  <c r="S132" i="3"/>
  <c r="C26" i="7"/>
  <c r="T48" i="3"/>
  <c r="V48" i="3"/>
  <c r="AF48" i="3"/>
  <c r="X48" i="3"/>
  <c r="AJ48" i="3"/>
  <c r="C23" i="7"/>
  <c r="C25" i="7"/>
  <c r="C28" i="7"/>
  <c r="AH48" i="3"/>
  <c r="AP48" i="3"/>
  <c r="AD48" i="3"/>
  <c r="G29" i="7"/>
  <c r="K29" i="7"/>
  <c r="O29" i="7"/>
  <c r="H29" i="7"/>
  <c r="I29" i="7"/>
  <c r="M29" i="7"/>
  <c r="L29" i="7"/>
  <c r="F29" i="7"/>
  <c r="J29" i="7"/>
  <c r="N29" i="7"/>
  <c r="S133" i="3"/>
  <c r="S28" i="3"/>
  <c r="S86" i="3"/>
  <c r="G35" i="7"/>
  <c r="K41" i="7"/>
  <c r="S138" i="3"/>
  <c r="K35" i="7"/>
  <c r="O35" i="7"/>
  <c r="M35" i="7"/>
  <c r="S14" i="3"/>
  <c r="S145" i="3"/>
  <c r="S71" i="3"/>
  <c r="M41" i="7"/>
  <c r="S111" i="3"/>
  <c r="S77" i="3"/>
  <c r="S81" i="3"/>
  <c r="S49" i="3"/>
  <c r="S87" i="3"/>
  <c r="S116" i="3"/>
  <c r="S10" i="3"/>
  <c r="E35" i="7"/>
  <c r="S144" i="3"/>
  <c r="S135" i="3"/>
  <c r="S61" i="3"/>
  <c r="S12" i="3"/>
  <c r="D41" i="7"/>
  <c r="H17" i="7"/>
  <c r="O41" i="7"/>
  <c r="M14" i="7"/>
  <c r="S53" i="3"/>
  <c r="S35" i="3"/>
  <c r="S40" i="3"/>
  <c r="S140" i="3"/>
  <c r="S136" i="3"/>
  <c r="S92" i="3"/>
  <c r="K16" i="7"/>
  <c r="S76" i="3"/>
  <c r="S44" i="3"/>
  <c r="S15" i="3"/>
  <c r="S118" i="3"/>
  <c r="G41" i="7"/>
  <c r="S105" i="3"/>
  <c r="S78" i="3"/>
  <c r="L15" i="7"/>
  <c r="S41" i="3"/>
  <c r="S43" i="3"/>
  <c r="S59" i="3"/>
  <c r="S54" i="3"/>
  <c r="H41" i="7"/>
  <c r="S31" i="3"/>
  <c r="S120" i="3"/>
  <c r="S30" i="3"/>
  <c r="S25" i="3"/>
  <c r="S17" i="3"/>
  <c r="S21" i="3"/>
  <c r="N41" i="7"/>
  <c r="I14" i="7"/>
  <c r="S149" i="3"/>
  <c r="S129" i="3"/>
  <c r="S112" i="3"/>
  <c r="S101" i="3"/>
  <c r="S89" i="3"/>
  <c r="S85" i="3"/>
  <c r="J16" i="7"/>
  <c r="S73" i="3"/>
  <c r="S56" i="3"/>
  <c r="S42" i="3"/>
  <c r="S37" i="3"/>
  <c r="S29" i="3"/>
  <c r="S24" i="3"/>
  <c r="S16" i="3"/>
  <c r="S8" i="3"/>
  <c r="S4" i="3"/>
  <c r="S95" i="3"/>
  <c r="L17" i="7"/>
  <c r="C40" i="7"/>
  <c r="C33" i="7"/>
  <c r="S146" i="3"/>
  <c r="S124" i="3"/>
  <c r="S128" i="3"/>
  <c r="S148" i="3"/>
  <c r="S123" i="3"/>
  <c r="S98" i="3"/>
  <c r="S70" i="3"/>
  <c r="S102" i="3"/>
  <c r="S103" i="3"/>
  <c r="S57" i="3"/>
  <c r="S75" i="3"/>
  <c r="C31" i="7"/>
  <c r="H35" i="7"/>
  <c r="J35" i="7"/>
  <c r="F41" i="7"/>
  <c r="L41" i="7"/>
  <c r="H14" i="7"/>
  <c r="S121" i="3"/>
  <c r="S84" i="3"/>
  <c r="S27" i="3"/>
  <c r="S3" i="3"/>
  <c r="S93" i="3"/>
  <c r="S97" i="3"/>
  <c r="S154" i="3"/>
  <c r="S153" i="3"/>
  <c r="S152" i="3"/>
  <c r="S137" i="3"/>
  <c r="K15" i="7"/>
  <c r="S119" i="3"/>
  <c r="S106" i="3"/>
  <c r="S117" i="3"/>
  <c r="M16" i="7"/>
  <c r="S5" i="3"/>
  <c r="S141" i="3"/>
  <c r="S22" i="3"/>
  <c r="J41" i="7"/>
  <c r="C34" i="7"/>
  <c r="C38" i="7"/>
  <c r="S33" i="3"/>
  <c r="S51" i="3"/>
  <c r="S36" i="3"/>
  <c r="S108" i="3"/>
  <c r="S104" i="3"/>
  <c r="K17" i="7"/>
  <c r="H15" i="7"/>
  <c r="S47" i="3"/>
  <c r="S32" i="3"/>
  <c r="L16" i="7"/>
  <c r="S100" i="3"/>
  <c r="S19" i="3"/>
  <c r="S13" i="3"/>
  <c r="S99" i="3"/>
  <c r="S90" i="3"/>
  <c r="S88" i="3"/>
  <c r="S82" i="3"/>
  <c r="S115" i="3"/>
  <c r="J15" i="7"/>
  <c r="C21" i="7"/>
  <c r="C22" i="7"/>
  <c r="C37" i="7"/>
  <c r="E41" i="7"/>
  <c r="S139" i="3"/>
  <c r="S147" i="3"/>
  <c r="S151" i="3"/>
  <c r="S34" i="3"/>
  <c r="F35" i="7"/>
  <c r="S143" i="3"/>
  <c r="S114" i="3"/>
  <c r="S110" i="3"/>
  <c r="S91" i="3"/>
  <c r="S83" i="3"/>
  <c r="I16" i="7"/>
  <c r="S58" i="3"/>
  <c r="S50" i="3"/>
  <c r="S39" i="3"/>
  <c r="S26" i="3"/>
  <c r="S18" i="3"/>
  <c r="S6" i="3"/>
  <c r="S2" i="3"/>
  <c r="J17" i="7"/>
  <c r="S94" i="3"/>
  <c r="I35" i="7"/>
  <c r="C39" i="7"/>
  <c r="K14" i="7"/>
  <c r="S60" i="3"/>
  <c r="S52" i="3"/>
  <c r="S55" i="3"/>
  <c r="S45" i="3"/>
  <c r="S131" i="3"/>
  <c r="M15" i="7"/>
  <c r="S20" i="3"/>
  <c r="M17" i="7"/>
  <c r="S80" i="3"/>
  <c r="S9" i="3"/>
  <c r="S38" i="3"/>
  <c r="S46" i="3"/>
  <c r="S113" i="3"/>
  <c r="S107" i="3"/>
  <c r="S109" i="3"/>
  <c r="S23" i="3"/>
  <c r="S74" i="3"/>
  <c r="S69" i="3"/>
  <c r="S7" i="3"/>
  <c r="N35" i="7"/>
  <c r="D35" i="7"/>
  <c r="L35" i="7"/>
  <c r="S72" i="3"/>
  <c r="S126" i="3"/>
  <c r="S134" i="3"/>
  <c r="S130" i="3"/>
  <c r="S150" i="3"/>
  <c r="S127" i="3"/>
  <c r="S125" i="3"/>
  <c r="H16" i="7"/>
  <c r="S79" i="3"/>
  <c r="I15" i="7"/>
  <c r="C20" i="7"/>
  <c r="C32" i="7"/>
  <c r="L14" i="7"/>
  <c r="J14" i="7"/>
  <c r="I17" i="7"/>
  <c r="S96" i="3"/>
  <c r="H7" i="7" l="1"/>
  <c r="J6" i="7"/>
  <c r="J7" i="7"/>
  <c r="G15" i="7"/>
  <c r="I7" i="7"/>
  <c r="C29" i="7"/>
  <c r="S48" i="3"/>
  <c r="I6" i="7"/>
  <c r="C41" i="7"/>
  <c r="H6" i="7"/>
  <c r="L5" i="7"/>
  <c r="K6" i="7"/>
  <c r="H5" i="7"/>
  <c r="G14" i="7"/>
  <c r="G16" i="7"/>
  <c r="M5" i="7"/>
  <c r="G5" i="7" s="1"/>
  <c r="C35" i="7"/>
  <c r="K5" i="7"/>
  <c r="G17" i="7"/>
  <c r="L6" i="7"/>
  <c r="M6" i="7"/>
  <c r="G6" i="7" s="1"/>
  <c r="L7" i="7"/>
  <c r="M7" i="7"/>
  <c r="G7" i="7" s="1"/>
  <c r="K7" i="7"/>
  <c r="G2" i="7" l="1"/>
  <c r="B2" i="6" s="1"/>
  <c r="G13" i="7"/>
  <c r="G10" i="7" s="1"/>
  <c r="B3" i="6" s="1"/>
  <c r="B4" i="6" l="1"/>
</calcChain>
</file>

<file path=xl/comments1.xml><?xml version="1.0" encoding="utf-8"?>
<comments xmlns="http://schemas.openxmlformats.org/spreadsheetml/2006/main">
  <authors>
    <author>Sara Paola Rivera Moreno</author>
  </authors>
  <commentList>
    <comment ref="N2" authorId="0" shapeId="0">
      <text>
        <r>
          <rPr>
            <b/>
            <sz val="9"/>
            <color indexed="81"/>
            <rFont val="Tahoma"/>
            <family val="2"/>
          </rPr>
          <t>OAP:</t>
        </r>
        <r>
          <rPr>
            <sz val="9"/>
            <color indexed="81"/>
            <rFont val="Tahoma"/>
            <family val="2"/>
          </rPr>
          <t xml:space="preserve">
1. 158.568.150
2.168.168.150</t>
        </r>
      </text>
    </comment>
    <comment ref="N12" authorId="0" shapeId="0">
      <text>
        <r>
          <rPr>
            <sz val="9"/>
            <color indexed="81"/>
            <rFont val="Tahoma"/>
            <family val="2"/>
          </rPr>
          <t>OAP:
1. 58.612.080
2. 38.800.000</t>
        </r>
      </text>
    </comment>
    <comment ref="N24" authorId="0" shapeId="0">
      <text>
        <r>
          <rPr>
            <b/>
            <sz val="9"/>
            <color indexed="81"/>
            <rFont val="Tahoma"/>
            <family val="2"/>
          </rPr>
          <t>OAP:</t>
        </r>
        <r>
          <rPr>
            <sz val="9"/>
            <color indexed="81"/>
            <rFont val="Tahoma"/>
            <family val="2"/>
          </rPr>
          <t xml:space="preserve">
1. 13.298465
2. 23.510.545</t>
        </r>
      </text>
    </comment>
    <comment ref="N32" authorId="0" shapeId="0">
      <text>
        <r>
          <rPr>
            <b/>
            <sz val="9"/>
            <color indexed="81"/>
            <rFont val="Tahoma"/>
            <family val="2"/>
          </rPr>
          <t>OAP:</t>
        </r>
        <r>
          <rPr>
            <sz val="9"/>
            <color indexed="81"/>
            <rFont val="Tahoma"/>
            <family val="2"/>
          </rPr>
          <t xml:space="preserve">
1. 13.068.328
2. 11.168.326</t>
        </r>
      </text>
    </comment>
    <comment ref="N34" authorId="0" shapeId="0">
      <text>
        <r>
          <rPr>
            <b/>
            <sz val="9"/>
            <color indexed="81"/>
            <rFont val="Tahoma"/>
            <family val="2"/>
          </rPr>
          <t>OAP:</t>
        </r>
        <r>
          <rPr>
            <sz val="9"/>
            <color indexed="81"/>
            <rFont val="Tahoma"/>
            <family val="2"/>
          </rPr>
          <t xml:space="preserve">
1. 22.594.256
2.  24.494.256</t>
        </r>
      </text>
    </comment>
    <comment ref="N43" authorId="0" shapeId="0">
      <text>
        <r>
          <rPr>
            <b/>
            <sz val="9"/>
            <color indexed="81"/>
            <rFont val="Tahoma"/>
            <family val="2"/>
          </rPr>
          <t>OAP:</t>
        </r>
        <r>
          <rPr>
            <sz val="9"/>
            <color indexed="81"/>
            <rFont val="Tahoma"/>
            <family val="2"/>
          </rPr>
          <t xml:space="preserve">
1. 149.400.000
2. 214.400.000</t>
        </r>
      </text>
    </comment>
    <comment ref="N46" authorId="0" shapeId="0">
      <text>
        <r>
          <rPr>
            <b/>
            <sz val="9"/>
            <color indexed="81"/>
            <rFont val="Tahoma"/>
            <family val="2"/>
          </rPr>
          <t>OAP:</t>
        </r>
        <r>
          <rPr>
            <sz val="9"/>
            <color indexed="81"/>
            <rFont val="Tahoma"/>
            <family val="2"/>
          </rPr>
          <t xml:space="preserve">
1. 730.384.614
2. 665.384.614</t>
        </r>
      </text>
    </comment>
    <comment ref="N93" authorId="0" shapeId="0">
      <text>
        <r>
          <rPr>
            <b/>
            <sz val="9"/>
            <color indexed="81"/>
            <rFont val="Tahoma"/>
            <family val="2"/>
          </rPr>
          <t>OAP:</t>
        </r>
        <r>
          <rPr>
            <sz val="9"/>
            <color indexed="81"/>
            <rFont val="Tahoma"/>
            <family val="2"/>
          </rPr>
          <t xml:space="preserve">
1. 158.615.000
2. 151.262.441</t>
        </r>
      </text>
    </comment>
    <comment ref="N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<sst xmlns="http://schemas.openxmlformats.org/spreadsheetml/2006/main" count="2012" uniqueCount="393">
  <si>
    <t>#</t>
  </si>
  <si>
    <t>Proceso Responsable</t>
  </si>
  <si>
    <t>ODS</t>
  </si>
  <si>
    <t>Dimensiones del Modelo Integrado de Planeación y Gestión</t>
  </si>
  <si>
    <t>Proyecto</t>
  </si>
  <si>
    <t>Objetivo Institucional</t>
  </si>
  <si>
    <t>Objetivo Especifico</t>
  </si>
  <si>
    <t>Producto</t>
  </si>
  <si>
    <t>Sub Grupo de trabajo</t>
  </si>
  <si>
    <t>Meta</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</si>
  <si>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</si>
  <si>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</si>
  <si>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</si>
  <si>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</si>
  <si>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</si>
  <si>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</si>
  <si>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</si>
  <si>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</si>
  <si>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</si>
  <si>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</si>
  <si>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</si>
  <si>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</si>
  <si>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</si>
  <si>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Seguimiento Marzo</t>
  </si>
  <si>
    <t>Observación Marzo</t>
  </si>
  <si>
    <t>Seguimiento Abril</t>
  </si>
  <si>
    <t>Observación Abril</t>
  </si>
  <si>
    <t>Seguimiento Mayo</t>
  </si>
  <si>
    <t>Observación Mayo</t>
  </si>
  <si>
    <t>Seguimiento Junio</t>
  </si>
  <si>
    <t>Observación Junio</t>
  </si>
  <si>
    <t>Seguimiento Julio</t>
  </si>
  <si>
    <t>Observación Julio</t>
  </si>
  <si>
    <t>Seguimiento Agosto</t>
  </si>
  <si>
    <t>Observación Agosto</t>
  </si>
  <si>
    <t>Seguimiento Septiembre</t>
  </si>
  <si>
    <t>Observación Septiembre</t>
  </si>
  <si>
    <t>Seguimiento Octubre</t>
  </si>
  <si>
    <t>Observación Octubre</t>
  </si>
  <si>
    <t>Seguimiento Noviembre</t>
  </si>
  <si>
    <t>Observación Noviembre</t>
  </si>
  <si>
    <t>Seguimiento Diciembre</t>
  </si>
  <si>
    <t>Observación Diciembre</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</si>
  <si>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</si>
  <si>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</si>
  <si>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</si>
  <si>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</si>
  <si>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</si>
  <si>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</si>
  <si>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Servicio de asistencia técnica en educación con enfoque incluyente y de calidad</t>
  </si>
  <si>
    <t>Asistencia técnica</t>
  </si>
  <si>
    <t>Brindar asistencia técnica en educación a las entidades territoriales certificadas para  el mejoramiento de los procesos de atención de las personas con discapacidad visual</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</si>
  <si>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</si>
  <si>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</si>
  <si>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</si>
  <si>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</si>
  <si>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</si>
  <si>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</si>
  <si>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</si>
  <si>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</si>
  <si>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</si>
  <si>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</si>
  <si>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</si>
  <si>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</si>
  <si>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</si>
  <si>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</si>
  <si>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</si>
  <si>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</si>
  <si>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</si>
  <si>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</si>
  <si>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</si>
  <si>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</si>
  <si>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</si>
  <si>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</si>
  <si>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</si>
  <si>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</si>
  <si>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</si>
  <si>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</si>
  <si>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</si>
  <si>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</si>
  <si>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</si>
  <si>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Servicio de promoción y divulgación de los derechos de las personas con discapacidad</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</si>
  <si>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</si>
  <si>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</si>
  <si>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</si>
  <si>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</si>
  <si>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</si>
  <si>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</si>
  <si>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</si>
  <si>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</si>
  <si>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</si>
  <si>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</si>
  <si>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</si>
  <si>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</si>
  <si>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</si>
  <si>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</si>
  <si>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</si>
  <si>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</si>
  <si>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</si>
  <si>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</si>
  <si>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</si>
  <si>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</si>
  <si>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</si>
  <si>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</si>
  <si>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</si>
  <si>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</si>
  <si>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</si>
  <si>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</si>
  <si>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</si>
  <si>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</si>
  <si>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</si>
  <si>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</si>
  <si>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</si>
  <si>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</si>
  <si>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</si>
  <si>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</si>
  <si>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</si>
  <si>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</si>
  <si>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</si>
  <si>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</si>
  <si>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</si>
  <si>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</si>
  <si>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</si>
  <si>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</si>
  <si>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</si>
  <si>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</si>
  <si>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</si>
  <si>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</si>
  <si>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</si>
  <si>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</si>
  <si>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</si>
  <si>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</si>
  <si>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</si>
  <si>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</si>
  <si>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</si>
  <si>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</si>
  <si>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</si>
  <si>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</si>
  <si>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</si>
  <si>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</si>
  <si>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</si>
  <si>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</si>
  <si>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</si>
  <si>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</si>
  <si>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</si>
  <si>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</si>
  <si>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</si>
  <si>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</si>
  <si>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</si>
  <si>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</si>
  <si>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</si>
  <si>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</si>
  <si>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</si>
  <si>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</si>
  <si>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</si>
  <si>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</si>
  <si>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</si>
  <si>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</si>
  <si>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</si>
  <si>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</si>
  <si>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</si>
  <si>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</si>
  <si>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</si>
  <si>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</si>
  <si>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</si>
  <si>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</si>
  <si>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Fortalecimiento de procesos y recursos del INCI para contribuir con el mejoramiento de servicios a las personas con discapacidad visual nacional</t>
  </si>
  <si>
    <t>Fortalecer la capacidad institucional para apoyar la gestión de los procesos misionales y el cumplimiento de los objetivos del INCI</t>
  </si>
  <si>
    <t>Mejorar gestión de los procesos de apoyo</t>
  </si>
  <si>
    <t>Servicio de gestión documental</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</si>
  <si>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</si>
  <si>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</si>
  <si>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</si>
  <si>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</si>
  <si>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</si>
  <si>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</si>
  <si>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</si>
  <si>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</si>
  <si>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</si>
  <si>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</si>
  <si>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</si>
  <si>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</si>
  <si>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Servicio de Educación Informal para la Gestión Administrativa</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</si>
  <si>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</si>
  <si>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</si>
  <si>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</si>
  <si>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</si>
  <si>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</si>
  <si>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</si>
  <si>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</si>
  <si>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</si>
  <si>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</si>
  <si>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</si>
  <si>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</si>
  <si>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Servicio de Implementación Sistemas de Gestión</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</si>
  <si>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</si>
  <si>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</si>
  <si>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</si>
  <si>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</si>
  <si>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</si>
  <si>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</si>
  <si>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</si>
  <si>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</si>
  <si>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</si>
  <si>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</si>
  <si>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</si>
  <si>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</si>
  <si>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</si>
  <si>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</si>
  <si>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</si>
  <si>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</si>
  <si>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</si>
  <si>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</si>
  <si>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</si>
  <si>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</si>
  <si>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Sedes adecuadas</t>
  </si>
  <si>
    <t>Mejorar los espacios físicos y accesibilidad de la entidad Fase 1</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</si>
  <si>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</si>
  <si>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</si>
  <si>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</si>
  <si>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</si>
  <si>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</si>
  <si>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Actualizar la plataforma tecnológica de la entidad</t>
  </si>
  <si>
    <t>Politica del MIPG ¨gobierno digital¨ implimentada</t>
  </si>
  <si>
    <t>Formular planes de informatica y tecnologia</t>
  </si>
  <si>
    <t>Ejecutar y hacer seguimiento al Plan de informatica y tecnologia</t>
  </si>
  <si>
    <t>Mejorar la seguridad de la información</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</si>
  <si>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</si>
  <si>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</si>
  <si>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</si>
  <si>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</si>
  <si>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</si>
  <si>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</si>
  <si>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</si>
  <si>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</si>
  <si>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</si>
  <si>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</si>
  <si>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</si>
  <si>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</si>
  <si>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</si>
  <si>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</si>
  <si>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</si>
  <si>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</si>
  <si>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</si>
  <si>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</si>
  <si>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</si>
  <si>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</si>
  <si>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</si>
  <si>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</si>
  <si>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</si>
  <si>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</si>
  <si>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</si>
  <si>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</si>
  <si>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</si>
  <si>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</si>
  <si>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</si>
  <si>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</si>
  <si>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</si>
  <si>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</si>
  <si>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</si>
  <si>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</si>
  <si>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</si>
  <si>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</si>
  <si>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</si>
  <si>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</si>
  <si>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</si>
  <si>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</si>
  <si>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</si>
  <si>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</si>
  <si>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</si>
  <si>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</si>
  <si>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</si>
  <si>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</si>
  <si>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</si>
  <si>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</si>
  <si>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</si>
  <si>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</si>
  <si>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</si>
  <si>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</si>
  <si>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</si>
  <si>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</si>
  <si>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</si>
  <si>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</si>
  <si>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</si>
  <si>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</si>
  <si>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</si>
  <si>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</si>
  <si>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</si>
  <si>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</si>
  <si>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</si>
  <si>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</si>
  <si>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</si>
  <si>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</si>
  <si>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</si>
  <si>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</si>
  <si>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</si>
  <si>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</si>
  <si>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</si>
  <si>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</si>
  <si>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</si>
  <si>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</si>
  <si>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</si>
  <si>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</si>
  <si>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</si>
  <si>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</si>
  <si>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</si>
  <si>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</si>
  <si>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</si>
  <si>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</si>
  <si>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</si>
  <si>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</si>
  <si>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</si>
  <si>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</si>
  <si>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</si>
  <si>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</si>
  <si>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</si>
  <si>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MEJORAMIENTO DE LAS CONDICIONES PARA LA GARANTIA DE LOS DERECHOS DE LAS PERSONAS CON DISCAPACIDAD VISUAL EN EL PAÍS. NACIONAL</t>
  </si>
  <si>
    <t>METAS</t>
  </si>
  <si>
    <t>Indicador</t>
  </si>
  <si>
    <t>U. medida</t>
  </si>
  <si>
    <t>Meta de producto Cuatrienio</t>
  </si>
  <si>
    <t>% Avance</t>
  </si>
  <si>
    <t xml:space="preserve">Observaciones </t>
  </si>
  <si>
    <t>Entidades, organizaciones y núcleos familiares asistidos técnicamente</t>
  </si>
  <si>
    <t>Número de entidades, organizaciones y núcleos familiares</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</si>
  <si>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</si>
  <si>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</si>
  <si>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</si>
  <si>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</si>
  <si>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</si>
  <si>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Personas capacitadas </t>
  </si>
  <si>
    <t xml:space="preserve">Número de personas </t>
  </si>
  <si>
    <t>Número de sedes</t>
  </si>
  <si>
    <t>Sistema de gestión documental implementad</t>
  </si>
  <si>
    <t>Número de sistemas</t>
  </si>
  <si>
    <t xml:space="preserve">Sistema de Gestión implementado </t>
  </si>
  <si>
    <t>Servicios de información actualizado</t>
  </si>
  <si>
    <t xml:space="preserve">Sistemas de información actualizados </t>
  </si>
  <si>
    <t>Número de sistemas de información</t>
  </si>
  <si>
    <t>Dotar (600)</t>
  </si>
  <si>
    <t>Tienda (1000)</t>
  </si>
  <si>
    <t>Imprenda (462000)</t>
  </si>
  <si>
    <t>Centro Cultural - Talleres (50)</t>
  </si>
  <si>
    <t>Centro Cultural - Biblioteca (400)</t>
  </si>
  <si>
    <t>Centro Cultural - Exposiciones (4)</t>
  </si>
  <si>
    <t xml:space="preserve">Total </t>
  </si>
  <si>
    <t>Comunicaciones (10)</t>
  </si>
  <si>
    <t>Investigación (1 -</t>
  </si>
  <si>
    <t>Documentos Normativos - Territorio (1-50%)</t>
  </si>
  <si>
    <t>PROYECTO</t>
  </si>
  <si>
    <t>EFICACIA 
(Logro Unidades de Meta)</t>
  </si>
  <si>
    <t>EJECUCIÓN PRESUPUESTAL</t>
  </si>
  <si>
    <t xml:space="preserve">NACION </t>
  </si>
  <si>
    <t xml:space="preserve">PROPIOS </t>
  </si>
  <si>
    <t>FORTALECIMIENTO DE PROCESOS Y RECURSOS DEL INCI PARA CONTRIBUIR CON EL MEJORAMIENTO DE SERVICIOS A LAS PERSONAS CON DISCAPACIDAD VISUAL NACIONAL</t>
  </si>
  <si>
    <t>TOTAL</t>
  </si>
  <si>
    <t>Nivel</t>
  </si>
  <si>
    <t>Metas</t>
  </si>
  <si>
    <t xml:space="preserve">Alto     &gt; </t>
  </si>
  <si>
    <t xml:space="preserve">Medio    &lt;     &gt;  </t>
  </si>
  <si>
    <t xml:space="preserve">Bajo   &lt; </t>
  </si>
  <si>
    <t xml:space="preserve">gestion documental </t>
  </si>
  <si>
    <t>(4)Tablas de valoración Documental - Organización de Fondos Acumulados</t>
  </si>
  <si>
    <t>Tablas de control del acceso</t>
  </si>
  <si>
    <t>Actividades para alinear la gestión documental a la política ambiental</t>
  </si>
  <si>
    <t>Meta 2019</t>
  </si>
  <si>
    <t>Avance a febrero de 2019</t>
  </si>
  <si>
    <t>Avance a abril de 2019</t>
  </si>
  <si>
    <t>Avance a junio de 2019</t>
  </si>
  <si>
    <t>Avance a Agosto de 2019</t>
  </si>
  <si>
    <t>Avance a Octubre de 2019</t>
  </si>
  <si>
    <t>Avance a Diciembre de 2019</t>
  </si>
  <si>
    <t>Actualizar requerimientos de la Agencia Nacional con el sistema eKOGUI</t>
  </si>
  <si>
    <t>Audivisual 60</t>
  </si>
  <si>
    <t>Producción audiovisual incluye adaptaciones de audiodescripción</t>
  </si>
  <si>
    <t>Emisora (600) Porgramas</t>
  </si>
  <si>
    <t>Emisora (400) Contenidos radiales</t>
  </si>
  <si>
    <r>
      <t xml:space="preserve">EFICACIA 
</t>
    </r>
    <r>
      <rPr>
        <sz val="11"/>
        <color theme="0"/>
        <rFont val="Aharoni"/>
        <charset val="177"/>
      </rPr>
      <t>(Logro Unidades de Meta)</t>
    </r>
  </si>
  <si>
    <t>Asesorías educación (56)</t>
  </si>
  <si>
    <t>Asesorías accesibilidad (50)</t>
  </si>
  <si>
    <t>Asesorías empleabilidad (5)</t>
  </si>
  <si>
    <t>Documentos Normativos - Legislativo (1-50%)</t>
  </si>
  <si>
    <t>Asesorías organizaciones (10)</t>
  </si>
  <si>
    <t>MEJORAMIENTO DE LAS CONDICIONES PARA LA GARANTÍA DE LOS DERECHOS DE LAS PERSONAS CON DISCAPACIDAD VISUAL EN EL PAÍS. NACIONAL</t>
  </si>
  <si>
    <t xml:space="preserve">NACIÓN </t>
  </si>
  <si>
    <t>Material dotado (26)
Adquisición en la tienda (521)
Material impreso (42830)
Talleres realizado (31)
Textos estructurados (214)
Vídeos con audio-descripción (27)
Producción de la emisora (635)</t>
  </si>
  <si>
    <t>Se contrato ingeniero que actualmente se encuentra elaborando las especificaciones técnicas y de presupuesto con los APUs  de la obra a realizar en el cuarto piso</t>
  </si>
  <si>
    <t>Se ejecutaron transferencias documentales
Se da continuidad al Proceso de Reprografia con la Digitalizacion de la Nomina Seccional Bogota</t>
  </si>
  <si>
    <t>En ejecucíon contratos:
Telefonía IP y mantenimiento de equipos y redes
Actualizaciones MV y Server Center.
Mantenimiento y soporte a la infraestructura del protocolo IPv6 y renovación del pool de direcciones</t>
  </si>
  <si>
    <t>La ANDJE aprueba la política de prevención del daño antijurídico remitida por la entidad en el mes de marzo de 2019.
Borrador de resolución  "Por medio de la cual se adopta la politica de prevención al daño antijurídico"
Reunión de seguimiento bimensual por parte de la ARL AXA Colpatria, con el fin de programar y ejecutar actividades del SG -SST.</t>
  </si>
  <si>
    <t>Organizaciones: 4 
Encuentro de organizaciónes realizado en bogotá a traves del convenio con FECODIV
Gestión para fortalecimiento organizacional  en el municipio de Itagui;  Almeida del Departamento de Boyacá; Vaupez;  Puerto Boyacá; Santander.</t>
  </si>
  <si>
    <t>Empleabilidad: 3 ( Asesoría a la agencia pública del  SENA)
Se han realizado  5 campañas institucionales</t>
  </si>
  <si>
    <t>*Gestión de eventos Asesorar virtual y/o presencialmente a organizaciones sociales, familia y  otros colectivos de personas con discapacidad visual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</si>
</sst>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quot;$&quot;\ * #,##0_-;\-&quot;$&quot;\ * #,##0_-;_-&quot;$&quot;\ * &quot;-&quot;_-;_-@_-"/>
    <numFmt numFmtId="165" formatCode="_-* #,##0_-;\-* #,##0_-;_-* &quot;-&quot;_-;_-@_-"/>
    <numFmt numFmtId="166" formatCode="_-* #,##0.00_-;\-* #,##0.00_-;_-* &quot;-&quot;??_-;_-@_-"/>
    <numFmt numFmtId="167" formatCode="_(* #,##0_);_(* \(#,##0\);_(* &quot;-&quot;??_);_(@_)"/>
    <numFmt numFmtId="168" formatCode="0.0%"/>
  </numFmts>
  <fonts count="3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1"/>
      <color theme="1"/>
      <name val="Arial"/>
      <family val="2"/>
    </font>
    <font>
      <b/>
      <sz val="11"/>
      <color rgb="FFFFFFFF"/>
      <name val="Arial"/>
      <family val="2"/>
    </font>
    <font>
      <b/>
      <sz val="11"/>
      <color rgb="FF000000"/>
      <name val="Arial"/>
      <family val="2"/>
    </font>
    <font>
      <sz val="12"/>
      <color theme="1"/>
      <name val="Arial"/>
      <family val="2"/>
    </font>
    <font>
      <b/>
      <sz val="11"/>
      <name val="Arial"/>
      <family val="2"/>
    </font>
    <font>
      <b/>
      <sz val="11"/>
      <color theme="1"/>
      <name val="Times"/>
      <family val="1"/>
    </font>
    <font>
      <sz val="11"/>
      <color theme="1"/>
      <name val="Times"/>
      <family val="1"/>
    </font>
    <font>
      <b/>
      <i/>
      <u/>
      <sz val="11"/>
      <color theme="1"/>
      <name val="Times"/>
      <family val="1"/>
    </font>
    <font>
      <sz val="12"/>
      <color indexed="8"/>
      <name val="Times"/>
      <family val="1"/>
    </font>
    <font>
      <sz val="14"/>
      <color theme="0"/>
      <name val="Aharoni"/>
      <charset val="177"/>
    </font>
    <font>
      <sz val="11"/>
      <color theme="0"/>
      <name val="Aharoni"/>
      <charset val="177"/>
    </font>
    <font>
      <sz val="10"/>
      <color indexed="8"/>
      <name val="Arial"/>
      <family val="2"/>
    </font>
    <font>
      <b/>
      <sz val="10"/>
      <color indexed="8"/>
      <name val="Arial"/>
      <family val="2"/>
    </font>
    <font>
      <sz val="12"/>
      <color indexed="8"/>
      <name val="Calibri"/>
      <family val="2"/>
      <scheme val="minor"/>
    </font>
    <font>
      <b/>
      <sz val="12"/>
      <color indexed="8"/>
      <name val="Calibri"/>
      <family val="2"/>
      <scheme val="minor"/>
    </font>
    <font>
      <sz val="12"/>
      <color indexed="8"/>
      <name val="Arial"/>
      <family val="2"/>
    </font>
    <font>
      <sz val="9"/>
      <color indexed="81"/>
      <name val="Tahoma"/>
      <family val="2"/>
    </font>
    <font>
      <b/>
      <sz val="9"/>
      <color indexed="81"/>
      <name val="Tahoma"/>
      <family val="2"/>
    </font>
    <font>
      <sz val="12"/>
      <color theme="0"/>
      <name val="Aharoni"/>
      <charset val="177"/>
    </font>
    <font>
      <sz val="11"/>
      <color theme="0"/>
      <name val="Times"/>
      <family val="1"/>
    </font>
    <font>
      <sz val="12"/>
      <color theme="0"/>
      <name val="Arial"/>
      <family val="2"/>
    </font>
    <font>
      <sz val="11"/>
      <color theme="0"/>
      <name val="Arial"/>
      <family val="2"/>
    </font>
  </fonts>
  <fills count="37">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31849B"/>
        <bgColor indexed="64"/>
      </patternFill>
    </fill>
    <fill>
      <patternFill patternType="solid">
        <fgColor theme="4" tint="-0.499984740745262"/>
        <bgColor indexed="64"/>
      </patternFill>
    </fill>
  </fills>
  <borders count="3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auto="1"/>
      </left>
      <right style="hair">
        <color auto="1"/>
      </right>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9">
    <xf numFmtId="0" fontId="0" fillId="0" borderId="0"/>
    <xf numFmtId="165" fontId="4" fillId="0" borderId="0" applyFont="0" applyFill="0" applyBorder="0" applyAlignment="0" applyProtection="0"/>
    <xf numFmtId="165" fontId="5" fillId="0" borderId="0" applyFont="0" applyFill="0" applyBorder="0" applyAlignment="0" applyProtection="0"/>
    <xf numFmtId="0" fontId="6" fillId="0" borderId="0"/>
    <xf numFmtId="164" fontId="4" fillId="0" borderId="0" applyFont="0" applyFill="0" applyBorder="0" applyAlignment="0" applyProtection="0"/>
    <xf numFmtId="9" fontId="4" fillId="0" borderId="0" applyFont="0" applyFill="0" applyBorder="0" applyAlignment="0" applyProtection="0"/>
    <xf numFmtId="166" fontId="3" fillId="0" borderId="0" applyFont="0" applyFill="0" applyBorder="0" applyAlignment="0" applyProtection="0"/>
    <xf numFmtId="0" fontId="9" fillId="0" borderId="0"/>
    <xf numFmtId="0" fontId="1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166" fontId="2" fillId="0" borderId="0" applyFont="0" applyFill="0" applyBorder="0" applyAlignment="0" applyProtection="0"/>
    <xf numFmtId="0" fontId="12" fillId="0" borderId="0"/>
    <xf numFmtId="9" fontId="12" fillId="0" borderId="0" applyFont="0" applyFill="0" applyBorder="0" applyAlignment="0" applyProtection="0"/>
    <xf numFmtId="166" fontId="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5" fontId="12" fillId="0" borderId="0" applyFont="0" applyFill="0" applyBorder="0" applyAlignment="0" applyProtection="0"/>
    <xf numFmtId="0" fontId="1" fillId="0" borderId="0"/>
    <xf numFmtId="0" fontId="1" fillId="0" borderId="0"/>
  </cellStyleXfs>
  <cellXfs count="218">
    <xf numFmtId="0" fontId="0" fillId="0" borderId="0" xfId="0"/>
    <xf numFmtId="0" fontId="8" fillId="0" borderId="0" xfId="0" applyFont="1" applyAlignment="1">
      <alignment horizontal="center" vertical="center" wrapText="1"/>
    </xf>
    <xf numFmtId="167" fontId="8" fillId="0" borderId="1" xfId="6"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8" fillId="0" borderId="0" xfId="0" applyNumberFormat="1" applyFont="1" applyAlignment="1">
      <alignment horizontal="center" vertical="center" wrapText="1"/>
    </xf>
    <xf numFmtId="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0" borderId="1" xfId="0" applyFont="1" applyFill="1" applyBorder="1" applyAlignment="1">
      <alignment horizontal="center" vertical="center" wrapText="1"/>
    </xf>
    <xf numFmtId="164" fontId="8" fillId="0" borderId="1" xfId="4" applyFont="1" applyBorder="1" applyAlignment="1">
      <alignment horizontal="center" vertical="center" wrapText="1"/>
    </xf>
    <xf numFmtId="0" fontId="8" fillId="9" borderId="1" xfId="3" applyFont="1" applyFill="1" applyBorder="1" applyAlignment="1">
      <alignment horizontal="center" vertical="center" wrapText="1"/>
    </xf>
    <xf numFmtId="9" fontId="8" fillId="0" borderId="1" xfId="5" applyFont="1" applyBorder="1" applyAlignment="1">
      <alignment horizontal="center" vertical="center" wrapText="1"/>
    </xf>
    <xf numFmtId="49" fontId="8" fillId="32" borderId="1" xfId="0" applyNumberFormat="1" applyFont="1" applyFill="1" applyBorder="1" applyAlignment="1">
      <alignment horizontal="center" vertical="center" wrapText="1"/>
    </xf>
    <xf numFmtId="165" fontId="7" fillId="4" borderId="3" xfId="2"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3" borderId="3" xfId="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9" fontId="7" fillId="4" borderId="3" xfId="2" applyNumberFormat="1" applyFont="1" applyFill="1" applyBorder="1" applyAlignment="1">
      <alignment horizontal="center" vertical="center" wrapText="1"/>
    </xf>
    <xf numFmtId="0" fontId="8" fillId="15" borderId="1" xfId="0" applyFont="1" applyFill="1" applyBorder="1" applyAlignment="1">
      <alignment horizontal="center" vertical="center" textRotation="90" wrapText="1"/>
    </xf>
    <xf numFmtId="0" fontId="8" fillId="9" borderId="1" xfId="3" applyFont="1" applyFill="1" applyBorder="1" applyAlignment="1">
      <alignment horizontal="center" vertical="center" textRotation="90" wrapText="1"/>
    </xf>
    <xf numFmtId="0" fontId="8" fillId="21"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49" fontId="8" fillId="0" borderId="1" xfId="5" applyNumberFormat="1" applyFont="1" applyBorder="1" applyAlignment="1">
      <alignment horizontal="center" vertical="center" wrapText="1"/>
    </xf>
    <xf numFmtId="0" fontId="8" fillId="17" borderId="1" xfId="3" applyFont="1" applyFill="1" applyBorder="1" applyAlignment="1">
      <alignment horizontal="center" vertical="center" textRotation="90" wrapText="1"/>
    </xf>
    <xf numFmtId="0" fontId="8" fillId="6" borderId="1" xfId="3" applyFont="1" applyFill="1" applyBorder="1" applyAlignment="1">
      <alignment horizontal="center" vertical="center" wrapText="1"/>
    </xf>
    <xf numFmtId="0" fontId="8" fillId="10" borderId="1" xfId="3" applyFont="1" applyFill="1" applyBorder="1" applyAlignment="1">
      <alignment horizontal="center" vertical="center" wrapText="1"/>
    </xf>
    <xf numFmtId="0" fontId="8" fillId="10" borderId="1" xfId="3" applyFont="1" applyFill="1" applyBorder="1" applyAlignment="1">
      <alignment horizontal="center" vertical="center" textRotation="90" wrapText="1"/>
    </xf>
    <xf numFmtId="0" fontId="8" fillId="20" borderId="1"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22"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9" fontId="8" fillId="32" borderId="1" xfId="0" applyNumberFormat="1" applyFont="1" applyFill="1" applyBorder="1" applyAlignment="1">
      <alignment horizontal="center" vertical="center" wrapText="1"/>
    </xf>
    <xf numFmtId="0" fontId="8" fillId="16" borderId="1" xfId="3"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23" borderId="1" xfId="3" applyFont="1" applyFill="1" applyBorder="1" applyAlignment="1">
      <alignment horizontal="center" vertical="center" wrapText="1"/>
    </xf>
    <xf numFmtId="0" fontId="8" fillId="29" borderId="1" xfId="3" applyFont="1" applyFill="1" applyBorder="1" applyAlignment="1">
      <alignment horizontal="center" vertical="center" wrapText="1"/>
    </xf>
    <xf numFmtId="0" fontId="8" fillId="27" borderId="1" xfId="0" applyFont="1" applyFill="1" applyBorder="1" applyAlignment="1" applyProtection="1">
      <alignment horizontal="center" vertical="center" wrapText="1"/>
      <protection locked="0"/>
    </xf>
    <xf numFmtId="0" fontId="8" fillId="19" borderId="1" xfId="3" applyFont="1" applyFill="1" applyBorder="1" applyAlignment="1">
      <alignment horizontal="center" vertical="center" wrapText="1"/>
    </xf>
    <xf numFmtId="0" fontId="8" fillId="26" borderId="1" xfId="3" applyFont="1" applyFill="1" applyBorder="1" applyAlignment="1">
      <alignment horizontal="center" vertical="center" wrapText="1"/>
    </xf>
    <xf numFmtId="0" fontId="8" fillId="30" borderId="1" xfId="3" applyFont="1" applyFill="1" applyBorder="1" applyAlignment="1">
      <alignment horizontal="center" vertical="center" wrapText="1"/>
    </xf>
    <xf numFmtId="0" fontId="8" fillId="15" borderId="1" xfId="3" applyFont="1" applyFill="1" applyBorder="1" applyAlignment="1">
      <alignment horizontal="center" vertical="center" wrapText="1"/>
    </xf>
    <xf numFmtId="0" fontId="8" fillId="18" borderId="1" xfId="3" applyFont="1" applyFill="1" applyBorder="1" applyAlignment="1">
      <alignment horizontal="center" vertical="center" wrapText="1"/>
    </xf>
    <xf numFmtId="0" fontId="8" fillId="21" borderId="1" xfId="0" applyFont="1" applyFill="1" applyBorder="1" applyAlignment="1">
      <alignment horizontal="center" vertical="center" textRotation="90" wrapText="1"/>
    </xf>
    <xf numFmtId="0" fontId="8" fillId="13" borderId="1" xfId="0" applyFont="1" applyFill="1" applyBorder="1" applyAlignment="1">
      <alignment horizontal="center" vertical="center" textRotation="90"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5"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49" fontId="8" fillId="32" borderId="1" xfId="5" applyNumberFormat="1" applyFont="1" applyFill="1" applyBorder="1" applyAlignment="1">
      <alignment horizontal="center" vertical="center" wrapText="1"/>
    </xf>
    <xf numFmtId="1" fontId="8" fillId="0" borderId="1" xfId="5" applyNumberFormat="1" applyFont="1" applyBorder="1" applyAlignment="1">
      <alignment horizontal="center" vertical="center" wrapText="1"/>
    </xf>
    <xf numFmtId="9" fontId="8" fillId="5" borderId="1" xfId="5" applyFont="1" applyFill="1" applyBorder="1" applyAlignment="1">
      <alignment horizontal="center" vertical="center" wrapText="1"/>
    </xf>
    <xf numFmtId="9" fontId="8" fillId="23" borderId="1" xfId="5" applyFont="1" applyFill="1" applyBorder="1" applyAlignment="1">
      <alignment horizontal="center" vertical="center" wrapText="1"/>
    </xf>
    <xf numFmtId="9" fontId="8" fillId="32" borderId="1" xfId="5" applyFont="1" applyFill="1" applyBorder="1" applyAlignment="1">
      <alignment horizontal="center" vertical="center" wrapText="1"/>
    </xf>
    <xf numFmtId="0" fontId="13" fillId="0" borderId="0" xfId="9" applyFont="1" applyAlignment="1">
      <alignment wrapText="1"/>
    </xf>
    <xf numFmtId="0" fontId="15" fillId="9" borderId="2" xfId="9" applyFont="1" applyFill="1" applyBorder="1" applyAlignment="1">
      <alignment horizontal="center" vertical="center" wrapText="1"/>
    </xf>
    <xf numFmtId="3" fontId="16" fillId="0" borderId="7" xfId="9" applyNumberFormat="1" applyFont="1" applyBorder="1" applyAlignment="1">
      <alignment horizontal="center" vertical="center"/>
    </xf>
    <xf numFmtId="0" fontId="16" fillId="0" borderId="0" xfId="9" applyFont="1" applyAlignment="1">
      <alignment wrapText="1"/>
    </xf>
    <xf numFmtId="0" fontId="8" fillId="0" borderId="7" xfId="9" applyFont="1" applyBorder="1" applyAlignment="1">
      <alignment horizontal="left" vertical="center" wrapText="1"/>
    </xf>
    <xf numFmtId="9" fontId="19" fillId="0" borderId="17" xfId="18" applyFont="1" applyBorder="1" applyAlignment="1">
      <alignment horizontal="center" vertical="center"/>
    </xf>
    <xf numFmtId="10" fontId="20" fillId="0" borderId="15" xfId="9" applyNumberFormat="1" applyFont="1" applyBorder="1" applyAlignment="1">
      <alignment horizontal="center" vertical="center"/>
    </xf>
    <xf numFmtId="9" fontId="20" fillId="0" borderId="16" xfId="18" applyFont="1" applyBorder="1" applyAlignment="1">
      <alignment horizontal="center" vertical="center"/>
    </xf>
    <xf numFmtId="0" fontId="19" fillId="34" borderId="8" xfId="9" applyFont="1" applyFill="1" applyBorder="1" applyAlignment="1">
      <alignment horizontal="center" vertical="center"/>
    </xf>
    <xf numFmtId="9" fontId="19" fillId="34" borderId="13" xfId="18" quotePrefix="1" applyFont="1" applyFill="1" applyBorder="1" applyAlignment="1">
      <alignment horizontal="center" vertical="center"/>
    </xf>
    <xf numFmtId="0" fontId="19" fillId="33" borderId="9" xfId="9" applyFont="1" applyFill="1" applyBorder="1" applyAlignment="1">
      <alignment horizontal="center" vertical="center"/>
    </xf>
    <xf numFmtId="9" fontId="19" fillId="33" borderId="10" xfId="18" quotePrefix="1" applyFont="1" applyFill="1" applyBorder="1" applyAlignment="1">
      <alignment horizontal="center" vertical="center"/>
    </xf>
    <xf numFmtId="0" fontId="19" fillId="18" borderId="11" xfId="9" applyFont="1" applyFill="1" applyBorder="1" applyAlignment="1">
      <alignment horizontal="center" vertical="center"/>
    </xf>
    <xf numFmtId="9" fontId="19" fillId="18" borderId="12" xfId="18" quotePrefix="1" applyFont="1" applyFill="1" applyBorder="1" applyAlignment="1">
      <alignment horizontal="center" vertical="center"/>
    </xf>
    <xf numFmtId="0" fontId="21" fillId="0" borderId="0" xfId="0" applyFont="1"/>
    <xf numFmtId="0" fontId="18" fillId="16" borderId="0" xfId="9" applyFont="1" applyFill="1" applyAlignment="1">
      <alignment horizontal="center" vertical="center"/>
    </xf>
    <xf numFmtId="0" fontId="18" fillId="16" borderId="20" xfId="9" applyFont="1" applyFill="1" applyBorder="1" applyAlignment="1">
      <alignment horizontal="center" vertical="center" wrapText="1"/>
    </xf>
    <xf numFmtId="0" fontId="18" fillId="16" borderId="0" xfId="9" applyFont="1" applyFill="1" applyAlignment="1">
      <alignment horizontal="center" vertical="center" wrapText="1"/>
    </xf>
    <xf numFmtId="0" fontId="18" fillId="16" borderId="21" xfId="9" applyFont="1" applyFill="1" applyBorder="1" applyAlignment="1">
      <alignment horizontal="center" vertical="center" wrapText="1"/>
    </xf>
    <xf numFmtId="0" fontId="19" fillId="0" borderId="18" xfId="9" applyFont="1" applyBorder="1" applyAlignment="1">
      <alignment horizontal="left" vertical="center" wrapText="1"/>
    </xf>
    <xf numFmtId="0" fontId="19" fillId="0" borderId="19" xfId="9" applyFont="1" applyBorder="1" applyAlignment="1">
      <alignment horizontal="left" vertical="center" wrapText="1"/>
    </xf>
    <xf numFmtId="0" fontId="18" fillId="0" borderId="6" xfId="9" applyFont="1" applyBorder="1" applyAlignment="1">
      <alignment horizontal="center"/>
    </xf>
    <xf numFmtId="9" fontId="18" fillId="0" borderId="2" xfId="18" applyFont="1" applyBorder="1" applyAlignment="1">
      <alignment horizontal="center" vertical="center"/>
    </xf>
    <xf numFmtId="0" fontId="14" fillId="35"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4" fillId="35" borderId="2" xfId="0" applyFont="1" applyFill="1" applyBorder="1" applyAlignment="1">
      <alignment horizontal="center" vertical="center" wrapText="1"/>
    </xf>
    <xf numFmtId="0" fontId="8" fillId="0" borderId="7" xfId="0" applyFont="1" applyBorder="1" applyAlignment="1">
      <alignment horizontal="justify" vertical="center" wrapText="1"/>
    </xf>
    <xf numFmtId="0" fontId="8" fillId="0" borderId="7" xfId="0" applyFont="1" applyBorder="1" applyAlignment="1">
      <alignment horizontal="center" vertical="center" wrapText="1"/>
    </xf>
    <xf numFmtId="9" fontId="8" fillId="0" borderId="7" xfId="5" applyFont="1" applyBorder="1" applyAlignment="1">
      <alignment horizontal="center" vertical="center" wrapText="1"/>
    </xf>
    <xf numFmtId="9" fontId="8" fillId="15" borderId="1" xfId="0" applyNumberFormat="1" applyFont="1" applyFill="1" applyBorder="1" applyAlignment="1">
      <alignment horizontal="center" vertical="center" wrapText="1"/>
    </xf>
    <xf numFmtId="1" fontId="16" fillId="0" borderId="7" xfId="9" applyNumberFormat="1" applyFont="1" applyBorder="1" applyAlignment="1">
      <alignment horizontal="center" vertical="center"/>
    </xf>
    <xf numFmtId="0" fontId="8" fillId="0" borderId="0" xfId="0" applyFont="1" applyAlignment="1">
      <alignment horizontal="justify" vertical="center" wrapText="1"/>
    </xf>
    <xf numFmtId="0" fontId="0" fillId="0" borderId="0" xfId="0" applyAlignment="1">
      <alignment horizontal="center" vertical="center"/>
    </xf>
    <xf numFmtId="9" fontId="8" fillId="0" borderId="0" xfId="5" applyFont="1" applyAlignment="1">
      <alignment horizontal="center" vertical="center" wrapText="1"/>
    </xf>
    <xf numFmtId="0" fontId="16" fillId="0" borderId="0" xfId="9" applyFont="1" applyAlignment="1">
      <alignment horizontal="center" vertical="center"/>
    </xf>
    <xf numFmtId="3" fontId="16" fillId="0" borderId="0" xfId="9" applyNumberFormat="1" applyFont="1" applyAlignment="1">
      <alignment horizontal="center" vertical="center"/>
    </xf>
    <xf numFmtId="0" fontId="8" fillId="0" borderId="0" xfId="9" applyFont="1" applyAlignment="1">
      <alignment horizontal="left" vertical="center" wrapText="1"/>
    </xf>
    <xf numFmtId="9" fontId="7" fillId="4" borderId="3" xfId="5" applyFont="1" applyFill="1" applyBorder="1" applyAlignment="1">
      <alignment horizontal="center" vertical="center" wrapText="1"/>
    </xf>
    <xf numFmtId="9" fontId="7" fillId="4" borderId="4" xfId="5" applyFont="1" applyFill="1" applyBorder="1" applyAlignment="1">
      <alignment horizontal="center" vertical="center" wrapText="1"/>
    </xf>
    <xf numFmtId="0" fontId="0" fillId="0" borderId="0" xfId="0" applyAlignment="1">
      <alignment horizontal="center"/>
    </xf>
    <xf numFmtId="9" fontId="8" fillId="24" borderId="1" xfId="5" applyFont="1" applyFill="1" applyBorder="1" applyAlignment="1">
      <alignment horizontal="center" vertical="center" wrapText="1"/>
    </xf>
    <xf numFmtId="9" fontId="8" fillId="32" borderId="0" xfId="5" applyFont="1" applyFill="1" applyAlignment="1">
      <alignment horizontal="center" vertical="center" wrapText="1"/>
    </xf>
    <xf numFmtId="9" fontId="8" fillId="23" borderId="5" xfId="5" applyFont="1" applyFill="1" applyBorder="1" applyAlignment="1">
      <alignment horizontal="center" vertical="center" wrapText="1"/>
    </xf>
    <xf numFmtId="0" fontId="0" fillId="0" borderId="0" xfId="0" applyNumberFormat="1" applyAlignment="1">
      <alignment horizontal="center" vertical="center"/>
    </xf>
    <xf numFmtId="1" fontId="0" fillId="0" borderId="0" xfId="0" applyNumberFormat="1"/>
    <xf numFmtId="168" fontId="8" fillId="0" borderId="1" xfId="5" applyNumberFormat="1" applyFont="1" applyBorder="1" applyAlignment="1">
      <alignment horizontal="center" vertical="center" wrapText="1"/>
    </xf>
    <xf numFmtId="9" fontId="8" fillId="15" borderId="1" xfId="5" applyFont="1" applyFill="1" applyBorder="1" applyAlignment="1">
      <alignment horizontal="center" vertical="center" wrapText="1"/>
    </xf>
    <xf numFmtId="1" fontId="24" fillId="6" borderId="0" xfId="0" applyNumberFormat="1" applyFont="1" applyFill="1" applyAlignment="1">
      <alignment horizontal="center" vertical="center"/>
    </xf>
    <xf numFmtId="0" fontId="24" fillId="0" borderId="0" xfId="0" applyFont="1" applyAlignment="1">
      <alignment horizontal="center" vertical="center"/>
    </xf>
    <xf numFmtId="9" fontId="24" fillId="6" borderId="0" xfId="5" applyFont="1" applyFill="1" applyAlignment="1">
      <alignment horizontal="center" vertical="center"/>
    </xf>
    <xf numFmtId="0" fontId="0" fillId="0" borderId="0" xfId="0" applyFill="1"/>
    <xf numFmtId="0" fontId="0" fillId="0" borderId="0" xfId="0" applyFill="1" applyAlignment="1">
      <alignment horizontal="center"/>
    </xf>
    <xf numFmtId="1" fontId="16" fillId="9" borderId="7" xfId="9" applyNumberFormat="1" applyFont="1" applyFill="1" applyBorder="1" applyAlignment="1">
      <alignment horizontal="center" vertical="center"/>
    </xf>
    <xf numFmtId="1" fontId="25" fillId="0" borderId="0" xfId="4" applyNumberFormat="1" applyFont="1" applyAlignment="1">
      <alignment horizontal="center" vertical="center"/>
    </xf>
    <xf numFmtId="9" fontId="16" fillId="0" borderId="7" xfId="5" applyFont="1" applyBorder="1" applyAlignment="1">
      <alignment horizontal="center" vertical="center"/>
    </xf>
    <xf numFmtId="9" fontId="8" fillId="12" borderId="1" xfId="5" applyFont="1" applyFill="1" applyBorder="1" applyAlignment="1">
      <alignment horizontal="center" vertical="center" wrapText="1"/>
    </xf>
    <xf numFmtId="9" fontId="8" fillId="10" borderId="1" xfId="5" applyFont="1" applyFill="1" applyBorder="1" applyAlignment="1">
      <alignment horizontal="center" vertical="center" wrapText="1"/>
    </xf>
    <xf numFmtId="9" fontId="8" fillId="10" borderId="1" xfId="5" applyFont="1" applyFill="1" applyBorder="1" applyAlignment="1" applyProtection="1">
      <alignment horizontal="center" vertical="center" wrapText="1"/>
      <protection locked="0"/>
    </xf>
    <xf numFmtId="0" fontId="8" fillId="14" borderId="7" xfId="0" applyFont="1" applyFill="1" applyBorder="1" applyAlignment="1">
      <alignment horizontal="center" vertical="center" wrapText="1"/>
    </xf>
    <xf numFmtId="9" fontId="8" fillId="8" borderId="1" xfId="5" applyFont="1" applyFill="1" applyBorder="1" applyAlignment="1">
      <alignment horizontal="center" vertical="center" wrapText="1"/>
    </xf>
    <xf numFmtId="9" fontId="8" fillId="14" borderId="1" xfId="5" applyFont="1" applyFill="1" applyBorder="1" applyAlignment="1">
      <alignment horizontal="center" vertical="center" wrapText="1"/>
    </xf>
    <xf numFmtId="9" fontId="8" fillId="27" borderId="1" xfId="5" applyFont="1" applyFill="1" applyBorder="1" applyAlignment="1" applyProtection="1">
      <alignment horizontal="center" vertical="center" wrapText="1"/>
      <protection locked="0"/>
    </xf>
    <xf numFmtId="9" fontId="8" fillId="28" borderId="1" xfId="5" applyFont="1" applyFill="1" applyBorder="1" applyAlignment="1" applyProtection="1">
      <alignment horizontal="center" vertical="center" wrapText="1"/>
      <protection locked="0"/>
    </xf>
    <xf numFmtId="9" fontId="16" fillId="9" borderId="7" xfId="5" applyFont="1" applyFill="1" applyBorder="1" applyAlignment="1">
      <alignment horizontal="center" vertical="center"/>
    </xf>
    <xf numFmtId="0" fontId="16" fillId="0" borderId="0" xfId="9" applyFont="1" applyFill="1" applyAlignment="1">
      <alignment horizontal="center" vertical="center"/>
    </xf>
    <xf numFmtId="164" fontId="8" fillId="0" borderId="1" xfId="4" applyFont="1" applyFill="1" applyBorder="1" applyAlignment="1">
      <alignment horizontal="center" vertical="center" wrapText="1"/>
    </xf>
    <xf numFmtId="1" fontId="24" fillId="0" borderId="0" xfId="0" applyNumberFormat="1" applyFont="1" applyAlignment="1">
      <alignment horizontal="center" vertical="center"/>
    </xf>
    <xf numFmtId="9" fontId="8" fillId="10" borderId="1" xfId="5" applyFont="1" applyFill="1" applyBorder="1" applyAlignment="1">
      <alignment horizontal="center" vertical="center" textRotation="90" wrapText="1"/>
    </xf>
    <xf numFmtId="9" fontId="8" fillId="21" borderId="1" xfId="5" applyFont="1" applyFill="1" applyBorder="1" applyAlignment="1">
      <alignment horizontal="center" vertical="center" wrapText="1"/>
    </xf>
    <xf numFmtId="9" fontId="8" fillId="22" borderId="1" xfId="5" applyFont="1" applyFill="1" applyBorder="1" applyAlignment="1">
      <alignment horizontal="center" vertical="center" wrapText="1"/>
    </xf>
    <xf numFmtId="9" fontId="8" fillId="0" borderId="1" xfId="5" applyNumberFormat="1" applyFont="1" applyBorder="1" applyAlignment="1">
      <alignment horizontal="center" vertical="center" wrapText="1"/>
    </xf>
    <xf numFmtId="9" fontId="8" fillId="32" borderId="1" xfId="5" applyNumberFormat="1" applyFont="1" applyFill="1" applyBorder="1" applyAlignment="1">
      <alignment horizontal="center" vertical="center" wrapText="1"/>
    </xf>
    <xf numFmtId="0" fontId="26" fillId="0" borderId="0" xfId="0" applyFont="1"/>
    <xf numFmtId="0" fontId="27" fillId="8" borderId="0" xfId="0" applyFont="1" applyFill="1" applyAlignment="1">
      <alignment horizontal="center" vertical="center"/>
    </xf>
    <xf numFmtId="0" fontId="27" fillId="6" borderId="0" xfId="0" applyFont="1" applyFill="1" applyAlignment="1">
      <alignment horizontal="center" vertical="center"/>
    </xf>
    <xf numFmtId="0" fontId="8" fillId="8" borderId="0" xfId="0" applyFont="1" applyFill="1" applyAlignment="1">
      <alignment horizontal="justify" vertical="center" wrapText="1"/>
    </xf>
    <xf numFmtId="1" fontId="8" fillId="0" borderId="7" xfId="0" applyNumberFormat="1" applyFont="1" applyBorder="1" applyAlignment="1">
      <alignment horizontal="center" vertical="center" wrapText="1"/>
    </xf>
    <xf numFmtId="1" fontId="28" fillId="0" borderId="7" xfId="5" applyNumberFormat="1" applyFont="1" applyBorder="1" applyAlignment="1">
      <alignment horizontal="center" vertical="center"/>
    </xf>
    <xf numFmtId="1" fontId="28" fillId="32" borderId="7" xfId="0" applyNumberFormat="1" applyFont="1" applyFill="1" applyBorder="1" applyAlignment="1">
      <alignment horizontal="center" vertical="center"/>
    </xf>
    <xf numFmtId="0" fontId="28" fillId="0" borderId="7" xfId="0" applyFont="1" applyBorder="1" applyAlignment="1">
      <alignment horizontal="center" vertical="center"/>
    </xf>
    <xf numFmtId="1" fontId="28" fillId="0" borderId="7" xfId="0" applyNumberFormat="1" applyFont="1" applyBorder="1" applyAlignment="1">
      <alignment horizontal="center" vertical="center"/>
    </xf>
    <xf numFmtId="1" fontId="7" fillId="11" borderId="7" xfId="0" applyNumberFormat="1" applyFont="1" applyFill="1" applyBorder="1" applyAlignment="1">
      <alignment horizontal="center" wrapText="1"/>
    </xf>
    <xf numFmtId="0" fontId="28" fillId="0" borderId="0" xfId="0" applyFont="1"/>
    <xf numFmtId="0" fontId="28" fillId="0" borderId="0" xfId="0" applyFont="1" applyFill="1" applyAlignment="1">
      <alignment horizontal="center"/>
    </xf>
    <xf numFmtId="1" fontId="8" fillId="0" borderId="7" xfId="0" applyNumberFormat="1" applyFont="1" applyFill="1" applyBorder="1" applyAlignment="1">
      <alignment horizontal="center" vertical="center" wrapText="1"/>
    </xf>
    <xf numFmtId="1" fontId="28" fillId="0" borderId="7" xfId="0" applyNumberFormat="1" applyFont="1" applyFill="1" applyBorder="1" applyAlignment="1">
      <alignment horizontal="center"/>
    </xf>
    <xf numFmtId="1" fontId="28" fillId="0" borderId="7" xfId="0" applyNumberFormat="1" applyFont="1" applyBorder="1" applyAlignment="1">
      <alignment horizontal="center"/>
    </xf>
    <xf numFmtId="1" fontId="28" fillId="32" borderId="7" xfId="0" applyNumberFormat="1" applyFont="1" applyFill="1" applyBorder="1" applyAlignment="1">
      <alignment horizontal="center"/>
    </xf>
    <xf numFmtId="0" fontId="16" fillId="8" borderId="0" xfId="0" applyFont="1" applyFill="1"/>
    <xf numFmtId="0" fontId="8" fillId="8" borderId="0" xfId="0" applyFont="1" applyFill="1"/>
    <xf numFmtId="1" fontId="8" fillId="8" borderId="0" xfId="0" applyNumberFormat="1" applyFont="1" applyFill="1" applyAlignment="1">
      <alignment horizontal="justify" vertical="center" wrapText="1"/>
    </xf>
    <xf numFmtId="1" fontId="16" fillId="8" borderId="0" xfId="0" applyNumberFormat="1" applyFont="1" applyFill="1" applyAlignment="1">
      <alignment horizontal="justify" vertical="center" wrapText="1"/>
    </xf>
    <xf numFmtId="1" fontId="8" fillId="0" borderId="7" xfId="5" applyNumberFormat="1" applyFont="1" applyFill="1" applyBorder="1" applyAlignment="1">
      <alignment horizontal="center" vertical="center" wrapText="1"/>
    </xf>
    <xf numFmtId="9" fontId="8" fillId="0" borderId="7" xfId="5" applyNumberFormat="1" applyFont="1" applyBorder="1" applyAlignment="1">
      <alignment horizontal="center" vertical="center" wrapText="1"/>
    </xf>
    <xf numFmtId="9" fontId="8" fillId="15" borderId="1" xfId="5" applyFont="1" applyFill="1" applyBorder="1" applyAlignment="1">
      <alignment horizontal="center" vertical="center" textRotation="90" wrapText="1"/>
    </xf>
    <xf numFmtId="9" fontId="8" fillId="17" borderId="1" xfId="5" applyFont="1" applyFill="1" applyBorder="1" applyAlignment="1">
      <alignment horizontal="center" vertical="center" textRotation="90" wrapText="1"/>
    </xf>
    <xf numFmtId="9" fontId="8" fillId="30" borderId="1" xfId="5" applyFont="1" applyFill="1" applyBorder="1" applyAlignment="1">
      <alignment horizontal="center" vertical="center" wrapText="1"/>
    </xf>
    <xf numFmtId="9" fontId="8" fillId="18" borderId="1" xfId="5" applyFont="1" applyFill="1" applyBorder="1" applyAlignment="1">
      <alignment horizontal="center" vertical="center" wrapText="1"/>
    </xf>
    <xf numFmtId="9" fontId="8" fillId="0" borderId="1" xfId="5" applyFont="1" applyFill="1" applyBorder="1" applyAlignment="1">
      <alignment horizontal="center" vertical="center" wrapText="1"/>
    </xf>
    <xf numFmtId="0" fontId="8" fillId="15" borderId="1" xfId="0" applyFont="1" applyFill="1" applyBorder="1" applyAlignment="1">
      <alignment horizontal="center" vertical="center" wrapText="1"/>
    </xf>
    <xf numFmtId="1" fontId="8" fillId="15" borderId="1" xfId="5"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9" fontId="8" fillId="21" borderId="1" xfId="5" applyFont="1" applyFill="1" applyBorder="1" applyAlignment="1">
      <alignment horizontal="center" vertical="center" textRotation="90" wrapText="1"/>
    </xf>
    <xf numFmtId="9" fontId="8" fillId="11" borderId="1" xfId="5" applyFont="1" applyFill="1" applyBorder="1" applyAlignment="1">
      <alignment horizontal="center" vertical="center" wrapText="1"/>
    </xf>
    <xf numFmtId="9" fontId="8" fillId="20" borderId="1" xfId="5" applyFont="1" applyFill="1" applyBorder="1" applyAlignment="1">
      <alignment horizontal="center" vertical="center" wrapText="1"/>
    </xf>
    <xf numFmtId="9" fontId="8" fillId="9" borderId="1" xfId="5" applyFont="1" applyFill="1" applyBorder="1" applyAlignment="1">
      <alignment horizontal="center" vertical="center" wrapText="1"/>
    </xf>
    <xf numFmtId="9" fontId="8" fillId="31" borderId="1" xfId="5" applyFont="1" applyFill="1" applyBorder="1" applyAlignment="1">
      <alignment horizontal="center" vertical="center" wrapText="1"/>
    </xf>
    <xf numFmtId="9" fontId="8" fillId="17" borderId="1" xfId="5" applyFont="1" applyFill="1" applyBorder="1" applyAlignment="1">
      <alignment horizontal="center" vertical="center" wrapText="1"/>
    </xf>
    <xf numFmtId="9" fontId="8" fillId="29" borderId="1" xfId="5" applyFont="1" applyFill="1" applyBorder="1" applyAlignment="1">
      <alignment horizontal="center" vertical="center" wrapText="1"/>
    </xf>
    <xf numFmtId="164" fontId="8" fillId="14" borderId="1" xfId="4" applyFont="1" applyFill="1" applyBorder="1" applyAlignment="1">
      <alignment horizontal="center" vertical="center" wrapText="1"/>
    </xf>
    <xf numFmtId="49" fontId="8" fillId="23" borderId="1" xfId="5" applyNumberFormat="1" applyFont="1" applyFill="1" applyBorder="1" applyAlignment="1">
      <alignment horizontal="center" vertical="center" wrapText="1"/>
    </xf>
    <xf numFmtId="3" fontId="16" fillId="9" borderId="7" xfId="9" applyNumberFormat="1" applyFont="1" applyFill="1" applyBorder="1" applyAlignment="1">
      <alignment horizontal="center" vertical="center"/>
    </xf>
    <xf numFmtId="9" fontId="7" fillId="4" borderId="2" xfId="5" applyNumberFormat="1" applyFont="1" applyFill="1" applyBorder="1" applyAlignment="1">
      <alignment horizontal="center" vertical="center" wrapText="1"/>
    </xf>
    <xf numFmtId="0" fontId="8" fillId="0" borderId="0" xfId="0" applyFont="1" applyFill="1"/>
    <xf numFmtId="0" fontId="15" fillId="9" borderId="6" xfId="9" applyFont="1" applyFill="1" applyBorder="1" applyAlignment="1">
      <alignment horizontal="center" vertical="center" wrapText="1"/>
    </xf>
    <xf numFmtId="3" fontId="16" fillId="9" borderId="19" xfId="9" applyNumberFormat="1" applyFont="1" applyFill="1" applyBorder="1" applyAlignment="1">
      <alignment horizontal="center" vertical="center"/>
    </xf>
    <xf numFmtId="9" fontId="16" fillId="9" borderId="19" xfId="5" applyFont="1" applyFill="1" applyBorder="1" applyAlignment="1">
      <alignment horizontal="center" vertical="center"/>
    </xf>
    <xf numFmtId="9" fontId="31" fillId="36" borderId="23" xfId="9" applyNumberFormat="1" applyFont="1" applyFill="1" applyBorder="1" applyAlignment="1">
      <alignment horizontal="center" vertical="center" wrapText="1"/>
    </xf>
    <xf numFmtId="9" fontId="31" fillId="36" borderId="28" xfId="9" applyNumberFormat="1" applyFont="1" applyFill="1" applyBorder="1" applyAlignment="1">
      <alignment horizontal="center" vertical="center" wrapText="1"/>
    </xf>
    <xf numFmtId="0" fontId="14" fillId="35" borderId="30" xfId="0" applyFont="1" applyFill="1" applyBorder="1" applyAlignment="1">
      <alignment horizontal="center" vertical="center" wrapText="1"/>
    </xf>
    <xf numFmtId="0" fontId="8" fillId="0" borderId="9" xfId="0" applyFont="1" applyBorder="1" applyAlignment="1">
      <alignment horizontal="justify" vertical="center" wrapText="1"/>
    </xf>
    <xf numFmtId="9" fontId="16" fillId="0" borderId="10" xfId="5" applyFont="1" applyBorder="1" applyAlignment="1">
      <alignment horizontal="center" vertical="center"/>
    </xf>
    <xf numFmtId="0" fontId="8" fillId="0" borderId="11" xfId="0" applyFont="1" applyBorder="1" applyAlignment="1">
      <alignment horizontal="justify" vertical="center" wrapText="1"/>
    </xf>
    <xf numFmtId="0" fontId="8" fillId="0" borderId="26" xfId="0" applyFont="1" applyBorder="1" applyAlignment="1">
      <alignment horizontal="justify" vertical="center" wrapText="1"/>
    </xf>
    <xf numFmtId="0" fontId="8" fillId="32" borderId="26" xfId="0" applyFont="1" applyFill="1" applyBorder="1" applyAlignment="1">
      <alignment horizontal="center" vertical="center" wrapText="1"/>
    </xf>
    <xf numFmtId="0" fontId="8" fillId="0" borderId="26" xfId="0" applyFont="1" applyBorder="1" applyAlignment="1">
      <alignment horizontal="center" vertical="center" wrapText="1"/>
    </xf>
    <xf numFmtId="9" fontId="8" fillId="0" borderId="26" xfId="5" applyFont="1" applyBorder="1" applyAlignment="1">
      <alignment horizontal="center" vertical="center" wrapText="1"/>
    </xf>
    <xf numFmtId="9" fontId="16" fillId="0" borderId="26" xfId="5" applyFont="1" applyBorder="1" applyAlignment="1">
      <alignment horizontal="center" vertical="center"/>
    </xf>
    <xf numFmtId="9" fontId="16" fillId="9" borderId="26" xfId="5" applyFont="1" applyFill="1" applyBorder="1" applyAlignment="1">
      <alignment horizontal="center" vertical="center"/>
    </xf>
    <xf numFmtId="9" fontId="16" fillId="0" borderId="12" xfId="5" applyFont="1" applyBorder="1" applyAlignment="1">
      <alignment horizontal="center" vertical="center"/>
    </xf>
    <xf numFmtId="1" fontId="16" fillId="9" borderId="19" xfId="9" applyNumberFormat="1" applyFont="1" applyFill="1" applyBorder="1" applyAlignment="1">
      <alignment horizontal="center" vertical="center"/>
    </xf>
    <xf numFmtId="1" fontId="16" fillId="0" borderId="10" xfId="9" applyNumberFormat="1" applyFont="1" applyBorder="1" applyAlignment="1">
      <alignment horizontal="center" vertical="center"/>
    </xf>
    <xf numFmtId="1" fontId="16" fillId="0" borderId="26" xfId="9" applyNumberFormat="1" applyFont="1" applyBorder="1" applyAlignment="1">
      <alignment horizontal="center" vertical="center"/>
    </xf>
    <xf numFmtId="1" fontId="16" fillId="9" borderId="26" xfId="9" applyNumberFormat="1" applyFont="1" applyFill="1" applyBorder="1" applyAlignment="1">
      <alignment horizontal="center" vertical="center"/>
    </xf>
    <xf numFmtId="1" fontId="16" fillId="0" borderId="12" xfId="9" applyNumberFormat="1" applyFont="1" applyBorder="1" applyAlignment="1">
      <alignment horizontal="center" vertical="center"/>
    </xf>
    <xf numFmtId="0" fontId="15" fillId="9" borderId="3" xfId="9" applyFont="1" applyFill="1" applyBorder="1" applyAlignment="1">
      <alignment horizontal="center" vertical="center" wrapText="1"/>
    </xf>
    <xf numFmtId="0" fontId="15" fillId="9" borderId="31" xfId="9" applyFont="1" applyFill="1" applyBorder="1" applyAlignment="1">
      <alignment horizontal="center" vertical="center" wrapText="1"/>
    </xf>
    <xf numFmtId="9" fontId="22" fillId="36" borderId="14" xfId="9" applyNumberFormat="1" applyFont="1" applyFill="1" applyBorder="1" applyAlignment="1">
      <alignment horizontal="center" vertical="center" wrapText="1"/>
    </xf>
    <xf numFmtId="9" fontId="19" fillId="0" borderId="32" xfId="18" applyNumberFormat="1" applyFont="1" applyBorder="1" applyAlignment="1">
      <alignment horizontal="center" vertical="center"/>
    </xf>
    <xf numFmtId="9" fontId="19" fillId="0" borderId="33" xfId="18" applyNumberFormat="1" applyFont="1" applyBorder="1" applyAlignment="1">
      <alignment horizontal="center" vertical="center"/>
    </xf>
    <xf numFmtId="9" fontId="16" fillId="0" borderId="7" xfId="9" applyNumberFormat="1" applyFont="1" applyBorder="1" applyAlignment="1">
      <alignment horizontal="center" vertical="center"/>
    </xf>
    <xf numFmtId="9" fontId="16" fillId="9" borderId="7" xfId="9" applyNumberFormat="1" applyFont="1" applyFill="1" applyBorder="1" applyAlignment="1">
      <alignment horizontal="center" vertical="center"/>
    </xf>
    <xf numFmtId="0" fontId="23" fillId="0" borderId="24" xfId="9" applyFont="1" applyFill="1" applyBorder="1" applyAlignment="1">
      <alignment horizontal="center" vertical="center" wrapText="1"/>
    </xf>
    <xf numFmtId="0" fontId="23" fillId="0" borderId="0" xfId="9" applyFont="1" applyFill="1" applyBorder="1" applyAlignment="1">
      <alignment horizontal="center" vertical="center" wrapText="1"/>
    </xf>
    <xf numFmtId="9" fontId="22" fillId="0" borderId="0" xfId="9" applyNumberFormat="1" applyFont="1" applyFill="1" applyBorder="1" applyAlignment="1">
      <alignment horizontal="center" vertical="center" wrapText="1"/>
    </xf>
    <xf numFmtId="9" fontId="32" fillId="0" borderId="3" xfId="18" applyNumberFormat="1" applyFont="1" applyFill="1" applyBorder="1" applyAlignment="1">
      <alignment horizontal="center" vertical="center"/>
    </xf>
    <xf numFmtId="9" fontId="32" fillId="0" borderId="31" xfId="18" applyNumberFormat="1" applyFont="1" applyFill="1" applyBorder="1" applyAlignment="1">
      <alignment horizontal="center" vertical="center"/>
    </xf>
    <xf numFmtId="0" fontId="33" fillId="0" borderId="0" xfId="9" applyFont="1" applyFill="1" applyAlignment="1">
      <alignment wrapText="1"/>
    </xf>
    <xf numFmtId="0" fontId="34" fillId="0" borderId="0" xfId="9" applyFont="1" applyFill="1" applyAlignment="1">
      <alignment wrapText="1"/>
    </xf>
    <xf numFmtId="0" fontId="0" fillId="0" borderId="0" xfId="0" applyFill="1" applyAlignment="1">
      <alignment horizontal="center" vertical="center"/>
    </xf>
    <xf numFmtId="9" fontId="19" fillId="0" borderId="3" xfId="18" applyNumberFormat="1" applyFont="1" applyFill="1" applyBorder="1" applyAlignment="1">
      <alignment horizontal="center" vertical="center"/>
    </xf>
    <xf numFmtId="9" fontId="19" fillId="0" borderId="31" xfId="18" applyNumberFormat="1" applyFont="1" applyFill="1" applyBorder="1" applyAlignment="1">
      <alignment horizontal="center" vertical="center"/>
    </xf>
    <xf numFmtId="0" fontId="16" fillId="0" borderId="0" xfId="9" applyFont="1" applyFill="1" applyAlignment="1">
      <alignment wrapText="1"/>
    </xf>
    <xf numFmtId="0" fontId="13" fillId="0" borderId="0" xfId="9" applyFont="1" applyFill="1" applyAlignment="1">
      <alignment wrapText="1"/>
    </xf>
    <xf numFmtId="0" fontId="0" fillId="0" borderId="0" xfId="0" applyAlignment="1">
      <alignment wrapText="1"/>
    </xf>
    <xf numFmtId="0" fontId="23" fillId="36" borderId="22" xfId="9" applyFont="1" applyFill="1" applyBorder="1" applyAlignment="1">
      <alignment horizontal="center" vertical="center" wrapText="1"/>
    </xf>
    <xf numFmtId="0" fontId="23" fillId="36" borderId="23" xfId="9" applyFont="1" applyFill="1" applyBorder="1" applyAlignment="1">
      <alignment horizontal="center" vertical="center" wrapText="1"/>
    </xf>
    <xf numFmtId="0" fontId="23" fillId="36" borderId="28" xfId="9" applyFont="1" applyFill="1" applyBorder="1" applyAlignment="1">
      <alignment horizontal="center" vertical="center" wrapText="1"/>
    </xf>
    <xf numFmtId="0" fontId="23" fillId="36" borderId="25" xfId="9" applyFont="1" applyFill="1" applyBorder="1" applyAlignment="1">
      <alignment horizontal="center" vertical="center" wrapText="1"/>
    </xf>
    <xf numFmtId="0" fontId="23" fillId="36" borderId="27" xfId="9" applyFont="1" applyFill="1" applyBorder="1" applyAlignment="1">
      <alignment horizontal="center" vertical="center" wrapText="1"/>
    </xf>
    <xf numFmtId="0" fontId="23" fillId="36" borderId="29" xfId="9" applyFont="1" applyFill="1" applyBorder="1" applyAlignment="1">
      <alignment horizontal="center" vertical="center" wrapText="1"/>
    </xf>
  </cellXfs>
  <cellStyles count="29">
    <cellStyle name="Hipervínculo 2" xfId="11"/>
    <cellStyle name="Millares [0]" xfId="1" builtinId="6"/>
    <cellStyle name="Millares [0] 2" xfId="2"/>
    <cellStyle name="Millares [0] 3" xfId="26"/>
    <cellStyle name="Millares 2" xfId="6"/>
    <cellStyle name="Millares 3" xfId="19"/>
    <cellStyle name="Millares 4" xfId="22"/>
    <cellStyle name="Moneda [0]" xfId="4" builtinId="7"/>
    <cellStyle name="Moneda 2" xfId="14"/>
    <cellStyle name="Normal" xfId="0" builtinId="0"/>
    <cellStyle name="Normal 2" xfId="9"/>
    <cellStyle name="Normal 2 2" xfId="12"/>
    <cellStyle name="Normal 2 3" xfId="20"/>
    <cellStyle name="Normal 2 4" xfId="25"/>
    <cellStyle name="Normal 2 5" xfId="27"/>
    <cellStyle name="Normal 3" xfId="3"/>
    <cellStyle name="Normal 3 2" xfId="8"/>
    <cellStyle name="Normal 3 3" xfId="13"/>
    <cellStyle name="Normal 3 4" xfId="28"/>
    <cellStyle name="Normal 4" xfId="17"/>
    <cellStyle name="Normal 5" xfId="23"/>
    <cellStyle name="Normal 6" xfId="7"/>
    <cellStyle name="Porcentaje" xfId="5" builtinId="5"/>
    <cellStyle name="Porcentaje 2" xfId="10"/>
    <cellStyle name="Porcentaje 3" xfId="15"/>
    <cellStyle name="Porcentaje 4" xfId="18"/>
    <cellStyle name="Porcentaje 5" xfId="21"/>
    <cellStyle name="Porcentaje 6" xfId="24"/>
    <cellStyle name="Porcentaje 7" xfId="16"/>
  </cellStyles>
  <dxfs count="67">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font>
        <strike val="0"/>
        <outline val="0"/>
        <shadow val="0"/>
        <vertAlign val="baseline"/>
        <sz val="11"/>
        <name val="Times"/>
        <scheme val="none"/>
      </font>
    </dxf>
    <dxf>
      <border outline="0">
        <left style="medium">
          <color indexed="64"/>
        </left>
        <top style="medium">
          <color indexed="64"/>
        </top>
        <bottom style="medium">
          <color indexed="64"/>
        </bottom>
      </border>
    </dxf>
    <dxf>
      <font>
        <strike val="0"/>
        <outline val="0"/>
        <shadow val="0"/>
        <vertAlign val="baseline"/>
        <sz val="11"/>
        <name val="Times"/>
        <scheme val="none"/>
      </font>
    </dxf>
    <dxf>
      <font>
        <strike val="0"/>
        <outline val="0"/>
        <shadow val="0"/>
        <vertAlign val="baseline"/>
        <sz val="11"/>
        <name val="Times"/>
        <scheme val="none"/>
      </font>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font>
        <strike val="0"/>
        <outline val="0"/>
        <shadow val="0"/>
        <u val="none"/>
        <vertAlign val="baseline"/>
        <sz val="12"/>
        <color auto="1"/>
        <name val="Arial"/>
        <scheme val="none"/>
      </font>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2"/>
        <color auto="1"/>
        <name val="Arial"/>
        <scheme val="none"/>
      </font>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9C7DD"/>
      <color rgb="FF66CCFF"/>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3.AT%20PLAN%20DE%20ACCI&#211;N%20201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DE%20PLAN%20DE%20ACCI&#211;N%20201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5.EyMI%20PLAN%20DE%20ACCI&#211;N%202019%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4.SA%20PLAN%20DE%20ACCI&#211;N%20201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2.C%20PLAN%20DE%20ACCI&#211;N%20201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5.PM%20PLAN%20DE%20ACCI&#211;N%20201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4.CC%20PLAN%20DE%20ACCI&#211;N%20201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7.AD%20PLAN%20DE%20ACCI&#211;N%20201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2.GH%20PLAN%20DE%20ACCI&#211;N%20201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0-11.GJ&amp;C%20PLAN%20DE%20ACCI&#211;N%20201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8-9.A&amp;F%20PLAN%20DE%20ACCI&#211;N%20201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rivera/OneDrive%20-%20INCI/Seguimiento%20Plan%20de%20Acci&#243;n%202019/13.IyT%20PLAN%20DE%20ACCI&#211;N%20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2">
          <cell r="W2">
            <v>0</v>
          </cell>
          <cell r="X2">
            <v>0</v>
          </cell>
          <cell r="Y2">
            <v>0.02</v>
          </cell>
          <cell r="Z2" t="str">
            <v>Articulación con el MEN en el marco de la implementación del Decreto 1421 de 2018. Construcción de modulos de formación para la asistencia técnica.</v>
          </cell>
          <cell r="AA2">
            <v>0.03</v>
          </cell>
          <cell r="AB2" t="str">
            <v xml:space="preserve">Articulación  con MEN para asistencia técnica Sucre y San Andrés .
Construcción de modulos de formación para la asistencia técnica.
</v>
          </cell>
          <cell r="AC2">
            <v>0.02</v>
          </cell>
          <cell r="AD2" t="str">
            <v>Se definio clasificación de los departamentos por tipo 1,2,3 y 4 que corresponden a nivel de avance de la implementaicón del Decreto 1421 de 2017.</v>
          </cell>
          <cell r="AE2">
            <v>0</v>
          </cell>
          <cell r="AF2" t="str">
            <v>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v>
          </cell>
          <cell r="AG2">
            <v>0</v>
          </cell>
          <cell r="AH2" t="str">
            <v>No se adelantaron acciones</v>
          </cell>
          <cell r="AI2">
            <v>0</v>
          </cell>
          <cell r="AJ2">
            <v>0</v>
          </cell>
          <cell r="AK2">
            <v>0</v>
          </cell>
          <cell r="AL2">
            <v>0</v>
          </cell>
          <cell r="AM2">
            <v>0</v>
          </cell>
          <cell r="AN2">
            <v>0</v>
          </cell>
          <cell r="AO2">
            <v>0</v>
          </cell>
          <cell r="AP2">
            <v>0</v>
          </cell>
          <cell r="AQ2">
            <v>0</v>
          </cell>
          <cell r="AR2">
            <v>0</v>
          </cell>
          <cell r="AS2">
            <v>0</v>
          </cell>
          <cell r="AT2">
            <v>0</v>
          </cell>
        </row>
        <row r="3">
          <cell r="W3">
            <v>0</v>
          </cell>
          <cell r="X3">
            <v>0</v>
          </cell>
          <cell r="Y3">
            <v>0.05</v>
          </cell>
          <cell r="Z3" t="str">
            <v xml:space="preserve">Revisión de Planes progresivos de implementación   de 56 entidades territoriales objeto de la Asistencia técnica. </v>
          </cell>
          <cell r="AA3">
            <v>0.08</v>
          </cell>
          <cell r="AB3" t="str">
            <v xml:space="preserve">Revisión de Planes progresivos de implementación   de entidades territoriales objeto de la Asistencia técnica. </v>
          </cell>
          <cell r="AC3">
            <v>0</v>
          </cell>
          <cell r="AD3">
            <v>0</v>
          </cell>
          <cell r="AE3">
            <v>0.01</v>
          </cell>
          <cell r="AF3" t="str">
            <v xml:space="preserve">Revisión planes de ARAUCA, MAGDALENA, PUTUMAYO, VICHADA, HUILA, ATLÁNTICO, CASANARE, CUNDINAMARCA 
META
</v>
          </cell>
          <cell r="AG3">
            <v>0.01</v>
          </cell>
          <cell r="AH3" t="str">
            <v xml:space="preserve">Se concluye revisión de  Planes de implementación  de las 56 entidades territoriales. </v>
          </cell>
          <cell r="AI3">
            <v>0</v>
          </cell>
          <cell r="AJ3">
            <v>0</v>
          </cell>
          <cell r="AK3">
            <v>0</v>
          </cell>
          <cell r="AL3">
            <v>0</v>
          </cell>
          <cell r="AM3">
            <v>0</v>
          </cell>
          <cell r="AN3">
            <v>0</v>
          </cell>
          <cell r="AO3">
            <v>0</v>
          </cell>
          <cell r="AP3">
            <v>0</v>
          </cell>
          <cell r="AQ3">
            <v>0</v>
          </cell>
          <cell r="AR3">
            <v>0</v>
          </cell>
          <cell r="AS3">
            <v>0</v>
          </cell>
          <cell r="AT3">
            <v>0</v>
          </cell>
        </row>
        <row r="4">
          <cell r="W4">
            <v>0</v>
          </cell>
          <cell r="X4">
            <v>0</v>
          </cell>
          <cell r="Y4">
            <v>0</v>
          </cell>
          <cell r="Z4">
            <v>0</v>
          </cell>
          <cell r="AA4">
            <v>0</v>
          </cell>
          <cell r="AB4">
            <v>0</v>
          </cell>
          <cell r="AC4">
            <v>0.05</v>
          </cell>
          <cell r="AD4" t="str">
            <v xml:space="preserve">Gestión  en Arauca, Putumayo, Norte de Santander, Villavicencio, Boyacá, Magdalena, vichada, Caqueta, Chocó , Huila, Atlantico,  Casanare, Cundinamarca y Guajira, Bolivar, San Andres y Sucre. </v>
          </cell>
          <cell r="AE4">
            <v>0.02</v>
          </cell>
          <cell r="AF4" t="str">
            <v>Gestión en  Cordoba, Valle del Cauca, Cesar, Santander, Quindio, Risaralda.</v>
          </cell>
          <cell r="AG4">
            <v>0.01</v>
          </cell>
          <cell r="AH4" t="str">
            <v xml:space="preserve">Gestión con departamentos de Chocó, Nariño,  Vichada, Cauca, Tolima, Caldas. </v>
          </cell>
          <cell r="AI4">
            <v>0</v>
          </cell>
          <cell r="AJ4">
            <v>0</v>
          </cell>
          <cell r="AK4">
            <v>0</v>
          </cell>
          <cell r="AL4">
            <v>0</v>
          </cell>
          <cell r="AM4">
            <v>0</v>
          </cell>
          <cell r="AN4">
            <v>0</v>
          </cell>
          <cell r="AO4">
            <v>0</v>
          </cell>
          <cell r="AP4">
            <v>0</v>
          </cell>
          <cell r="AQ4">
            <v>0</v>
          </cell>
          <cell r="AR4">
            <v>0</v>
          </cell>
          <cell r="AS4">
            <v>0</v>
          </cell>
          <cell r="AT4">
            <v>0</v>
          </cell>
        </row>
        <row r="5">
          <cell r="W5">
            <v>0</v>
          </cell>
          <cell r="X5">
            <v>0</v>
          </cell>
          <cell r="Y5">
            <v>0</v>
          </cell>
          <cell r="Z5">
            <v>0</v>
          </cell>
          <cell r="AA5">
            <v>0</v>
          </cell>
          <cell r="AB5">
            <v>0</v>
          </cell>
          <cell r="AC5">
            <v>0.03</v>
          </cell>
          <cell r="AD5" t="str">
            <v xml:space="preserve">Putumayo, Arauca, Norte de Santander, San Andrés, Bolivar. </v>
          </cell>
          <cell r="AE5">
            <v>0.1</v>
          </cell>
          <cell r="AF5" t="str">
            <v xml:space="preserve">Meta, Boyacá, Magdalena, vichada, Caqueta, Chocó , Huila, Atlantico,  Casanare, Cundinamarca y Guajira,  Cordoba, Valle del Cauca, Cesar, Santander, Quindio, Risaralda y Sucre. </v>
          </cell>
          <cell r="AG5">
            <v>0.01</v>
          </cell>
          <cell r="AH5" t="str">
            <v>Caldas, Tolima,  Cauca, Nariño,   Vaupes,  Antioquia, Amazonas.</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0.03</v>
          </cell>
          <cell r="AD6" t="str">
            <v>Asistencia técnica en San Andrés, Sucre y Bolivar.</v>
          </cell>
          <cell r="AE6">
            <v>0.2</v>
          </cell>
          <cell r="AF6" t="str">
            <v>Magdalena, Meta, Putumayo, Arauca, Atlántico, Cundinamarca, Antioquia, Huila, Casanare.</v>
          </cell>
          <cell r="AG6">
            <v>0.05</v>
          </cell>
          <cell r="AH6" t="str">
            <v xml:space="preserve">Asistecia en Risaralda, Vaupes, Boyacá, Caquetá, Cesar, Guajira,  Valle del Cauca, Amazonas, Santander.   </v>
          </cell>
          <cell r="AI6">
            <v>0</v>
          </cell>
          <cell r="AJ6">
            <v>0</v>
          </cell>
          <cell r="AK6">
            <v>0</v>
          </cell>
          <cell r="AL6">
            <v>0</v>
          </cell>
          <cell r="AM6">
            <v>0</v>
          </cell>
          <cell r="AN6">
            <v>0</v>
          </cell>
          <cell r="AO6">
            <v>0</v>
          </cell>
          <cell r="AP6">
            <v>0</v>
          </cell>
          <cell r="AQ6">
            <v>0</v>
          </cell>
          <cell r="AR6">
            <v>0</v>
          </cell>
          <cell r="AS6">
            <v>0</v>
          </cell>
          <cell r="AT6">
            <v>0</v>
          </cell>
        </row>
        <row r="7">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v>
          </cell>
          <cell r="X8">
            <v>0</v>
          </cell>
          <cell r="Y8">
            <v>0</v>
          </cell>
          <cell r="Z8">
            <v>0</v>
          </cell>
          <cell r="AA8">
            <v>0</v>
          </cell>
          <cell r="AB8">
            <v>0</v>
          </cell>
          <cell r="AC8">
            <v>0</v>
          </cell>
          <cell r="AD8">
            <v>0</v>
          </cell>
          <cell r="AE8">
            <v>0.05</v>
          </cell>
          <cell r="AF8" t="str">
            <v>Propuesta del tema de Familia, realizada  por los  profesionales  del  área  técnica está en proceso de  aval  y validación ante el producto que se  propone.</v>
          </cell>
          <cell r="AG8">
            <v>0.01</v>
          </cell>
          <cell r="AH8" t="str">
            <v>Alfabetización revisión de documentos.</v>
          </cell>
          <cell r="AI8">
            <v>0</v>
          </cell>
          <cell r="AJ8">
            <v>0</v>
          </cell>
          <cell r="AK8">
            <v>0</v>
          </cell>
          <cell r="AL8">
            <v>0</v>
          </cell>
          <cell r="AM8">
            <v>0</v>
          </cell>
          <cell r="AN8">
            <v>0</v>
          </cell>
          <cell r="AO8">
            <v>0</v>
          </cell>
          <cell r="AP8">
            <v>0</v>
          </cell>
          <cell r="AQ8">
            <v>0</v>
          </cell>
          <cell r="AR8">
            <v>0</v>
          </cell>
          <cell r="AS8">
            <v>0</v>
          </cell>
          <cell r="AT8">
            <v>0</v>
          </cell>
        </row>
        <row r="9">
          <cell r="W9">
            <v>0</v>
          </cell>
          <cell r="X9" t="str">
            <v>No se realizaron acciones</v>
          </cell>
          <cell r="Y9">
            <v>0</v>
          </cell>
          <cell r="Z9" t="str">
            <v>Se proyecto resolución para entrega de material  de literatura en tinta-braille en la ofIcina de Atención al ciudadano.</v>
          </cell>
          <cell r="AA9">
            <v>0.02</v>
          </cell>
          <cell r="AB9" t="str">
            <v>Se identificaron 26 IE a nivel nacinal para envío de material. Remisión de material a la ofiicna de atención al ciudadano .</v>
          </cell>
          <cell r="AC9">
            <v>0.01</v>
          </cell>
          <cell r="AD9" t="str">
            <v>Análisis Base de Datos de SIMAT 2019 para establecer criterios de dotacion a IE, consolidación de bases de datos IE y bibliotecas próximas a dotar.</v>
          </cell>
          <cell r="AE9">
            <v>0.01</v>
          </cell>
          <cell r="AF9" t="str">
            <v>Elaboración resoluciones para:  Dotación departamentos de Bolivar,Sucre; San Andres.
Dotación bibliotecas Nacional.
Entrega de material Puerto Guzman en Putumayo.
Conformación de Kits a entregar.</v>
          </cell>
          <cell r="AG9">
            <v>0.01</v>
          </cell>
          <cell r="AH9" t="str">
            <v xml:space="preserve">Consolidacion base de datos dotacion a bibliotecas
Elaboracion insumos para dotacion departamentos de (Boyacá, Magdalerna, Arauca, Antioquia, Cundinamarca, Meta, norte de Santander) </v>
          </cell>
          <cell r="AI9">
            <v>0</v>
          </cell>
          <cell r="AJ9">
            <v>0</v>
          </cell>
          <cell r="AK9">
            <v>0</v>
          </cell>
          <cell r="AL9">
            <v>0</v>
          </cell>
          <cell r="AM9">
            <v>0</v>
          </cell>
          <cell r="AN9">
            <v>0</v>
          </cell>
          <cell r="AO9">
            <v>0</v>
          </cell>
          <cell r="AP9">
            <v>0</v>
          </cell>
          <cell r="AQ9">
            <v>0</v>
          </cell>
          <cell r="AR9">
            <v>0</v>
          </cell>
          <cell r="AS9">
            <v>0</v>
          </cell>
          <cell r="AT9">
            <v>0</v>
          </cell>
        </row>
        <row r="10">
          <cell r="W10">
            <v>0</v>
          </cell>
          <cell r="X10">
            <v>0</v>
          </cell>
          <cell r="Y10">
            <v>0</v>
          </cell>
          <cell r="Z10">
            <v>0</v>
          </cell>
          <cell r="AA10">
            <v>7.0000000000000007E-2</v>
          </cell>
          <cell r="AB10" t="str">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ell>
          <cell r="AC10">
            <v>0</v>
          </cell>
          <cell r="AD10">
            <v>0</v>
          </cell>
          <cell r="AE10">
            <v>0</v>
          </cell>
          <cell r="AF10" t="str">
            <v>No se realizaron acciones</v>
          </cell>
          <cell r="AG10">
            <v>0.2</v>
          </cell>
          <cell r="AH10" t="str">
            <v>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v>
          </cell>
          <cell r="AI10">
            <v>0</v>
          </cell>
          <cell r="AJ10">
            <v>0</v>
          </cell>
          <cell r="AK10">
            <v>0</v>
          </cell>
          <cell r="AL10">
            <v>0</v>
          </cell>
          <cell r="AM10">
            <v>0</v>
          </cell>
          <cell r="AN10">
            <v>0</v>
          </cell>
          <cell r="AO10">
            <v>0</v>
          </cell>
          <cell r="AP10">
            <v>0</v>
          </cell>
          <cell r="AQ10">
            <v>0</v>
          </cell>
          <cell r="AR10">
            <v>0</v>
          </cell>
          <cell r="AS10">
            <v>0</v>
          </cell>
          <cell r="AT10">
            <v>0</v>
          </cell>
        </row>
        <row r="11">
          <cell r="V11">
            <v>26</v>
          </cell>
          <cell r="W11">
            <v>0</v>
          </cell>
          <cell r="X11">
            <v>0</v>
          </cell>
          <cell r="Y11">
            <v>0</v>
          </cell>
          <cell r="Z11">
            <v>0</v>
          </cell>
          <cell r="AA11">
            <v>26</v>
          </cell>
          <cell r="AB11" t="str">
            <v>Resolución 20191200000633 del 26 de marzo (Dotación a 26 IE del País)</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v>0</v>
          </cell>
          <cell r="Y12">
            <v>0</v>
          </cell>
          <cell r="Z12">
            <v>0</v>
          </cell>
          <cell r="AA12">
            <v>0</v>
          </cell>
          <cell r="AB12">
            <v>0</v>
          </cell>
          <cell r="AC12">
            <v>0.03</v>
          </cell>
          <cell r="AD12" t="str">
            <v>Orientación sobre criterios de accesibilidad  a ingenieros del área de informatica y contratista.</v>
          </cell>
          <cell r="AE12">
            <v>0.03</v>
          </cell>
          <cell r="AF12" t="str">
            <v>Se hizo capacitación a ingenieros INCI y contratista.</v>
          </cell>
          <cell r="AG12">
            <v>0.04</v>
          </cell>
          <cell r="AH12" t="str">
            <v>S erealizaron aportes a plantillas propuestas por desarrollador y Webmáster INCI.</v>
          </cell>
          <cell r="AI12">
            <v>0</v>
          </cell>
          <cell r="AJ12">
            <v>0</v>
          </cell>
          <cell r="AK12">
            <v>0</v>
          </cell>
          <cell r="AL12">
            <v>0</v>
          </cell>
          <cell r="AM12">
            <v>0</v>
          </cell>
          <cell r="AN12">
            <v>0</v>
          </cell>
          <cell r="AO12">
            <v>0</v>
          </cell>
          <cell r="AP12">
            <v>0</v>
          </cell>
          <cell r="AQ12">
            <v>0</v>
          </cell>
          <cell r="AR12">
            <v>0</v>
          </cell>
          <cell r="AS12">
            <v>0</v>
          </cell>
          <cell r="AT12">
            <v>0</v>
          </cell>
        </row>
        <row r="13">
          <cell r="W13">
            <v>0</v>
          </cell>
          <cell r="X13">
            <v>0</v>
          </cell>
          <cell r="Y13">
            <v>0</v>
          </cell>
          <cell r="Z13">
            <v>0</v>
          </cell>
          <cell r="AA13">
            <v>0</v>
          </cell>
          <cell r="AB13">
            <v>0</v>
          </cell>
          <cell r="AC13">
            <v>0</v>
          </cell>
          <cell r="AD13" t="str">
            <v>No se desarrollaron acciones</v>
          </cell>
          <cell r="AE13">
            <v>0.02</v>
          </cell>
          <cell r="AF13" t="str">
            <v>Se ha iniciado gestión con DNP y se han hecho asesorías directas a entidades.</v>
          </cell>
          <cell r="AG13">
            <v>0.03</v>
          </cell>
          <cell r="AH13" t="str">
            <v>Se vienen desarrollando actividades de apoyo a DNP Programa Nacional de Atención al Ciudadano en accesibilidad a medio físico y Web integralmente.</v>
          </cell>
          <cell r="AI13">
            <v>0</v>
          </cell>
          <cell r="AJ13">
            <v>0</v>
          </cell>
          <cell r="AK13">
            <v>0</v>
          </cell>
          <cell r="AL13">
            <v>0</v>
          </cell>
          <cell r="AM13">
            <v>0</v>
          </cell>
          <cell r="AN13">
            <v>0</v>
          </cell>
          <cell r="AO13">
            <v>0</v>
          </cell>
          <cell r="AP13">
            <v>0</v>
          </cell>
          <cell r="AQ13">
            <v>0</v>
          </cell>
          <cell r="AR13">
            <v>0</v>
          </cell>
          <cell r="AS13">
            <v>0</v>
          </cell>
          <cell r="AT13">
            <v>0</v>
          </cell>
        </row>
        <row r="14">
          <cell r="W14">
            <v>0</v>
          </cell>
          <cell r="X14">
            <v>0</v>
          </cell>
          <cell r="Y14">
            <v>0</v>
          </cell>
          <cell r="Z14">
            <v>0</v>
          </cell>
          <cell r="AA14">
            <v>0</v>
          </cell>
          <cell r="AB14">
            <v>0</v>
          </cell>
          <cell r="AC14">
            <v>0</v>
          </cell>
          <cell r="AD14" t="str">
            <v>No se desarrollaron acciones</v>
          </cell>
          <cell r="AE14">
            <v>0.02</v>
          </cell>
          <cell r="AF14" t="str">
            <v>Se ha iniciado gestión con DNP.</v>
          </cell>
          <cell r="AG14">
            <v>0.04</v>
          </cell>
          <cell r="AH14" t="str">
            <v>Se inicia gestión con Consejería Discapacidad de Presidencia, entidad que liderará índice y plan.</v>
          </cell>
          <cell r="AI14">
            <v>0</v>
          </cell>
          <cell r="AJ14">
            <v>0</v>
          </cell>
          <cell r="AK14">
            <v>0</v>
          </cell>
          <cell r="AL14">
            <v>0</v>
          </cell>
          <cell r="AM14">
            <v>0</v>
          </cell>
          <cell r="AN14">
            <v>0</v>
          </cell>
          <cell r="AO14">
            <v>0</v>
          </cell>
          <cell r="AP14">
            <v>0</v>
          </cell>
          <cell r="AQ14">
            <v>0</v>
          </cell>
          <cell r="AR14">
            <v>0</v>
          </cell>
          <cell r="AS14">
            <v>0</v>
          </cell>
          <cell r="AT14">
            <v>0</v>
          </cell>
        </row>
        <row r="15">
          <cell r="W15">
            <v>0</v>
          </cell>
          <cell r="X15">
            <v>0</v>
          </cell>
          <cell r="Y15">
            <v>0</v>
          </cell>
          <cell r="Z15">
            <v>0</v>
          </cell>
          <cell r="AA15">
            <v>0.03</v>
          </cell>
          <cell r="AB15" t="str">
            <v xml:space="preserve">Borrador de propuesta </v>
          </cell>
          <cell r="AC15">
            <v>0.05</v>
          </cell>
          <cell r="AD15" t="str">
            <v>Se ha dado el aval del director a la versión final de oficio y propuesta de encuentro</v>
          </cell>
          <cell r="AE15">
            <v>0.05</v>
          </cell>
          <cell r="AF15" t="str">
            <v>Se está en espera de contrato de hotel por Comunicaciones para realización del evento.</v>
          </cell>
          <cell r="AG15">
            <v>7.0000000000000007E-2</v>
          </cell>
          <cell r="AH15" t="str">
            <v>Se ha definido fecha para 25 de julio y se tiene la lista de convocados. Se ha hecho gestión con DAFP Dirección General para realizar en conjunto el evento.</v>
          </cell>
          <cell r="AI15">
            <v>0</v>
          </cell>
          <cell r="AJ15">
            <v>0</v>
          </cell>
          <cell r="AK15">
            <v>0</v>
          </cell>
          <cell r="AL15">
            <v>0</v>
          </cell>
          <cell r="AM15">
            <v>0</v>
          </cell>
          <cell r="AN15">
            <v>0</v>
          </cell>
          <cell r="AO15">
            <v>0</v>
          </cell>
          <cell r="AP15">
            <v>0</v>
          </cell>
          <cell r="AQ15">
            <v>0</v>
          </cell>
          <cell r="AR15">
            <v>0</v>
          </cell>
          <cell r="AS15">
            <v>0</v>
          </cell>
          <cell r="AT15">
            <v>0</v>
          </cell>
        </row>
        <row r="16">
          <cell r="W16">
            <v>0</v>
          </cell>
          <cell r="X16">
            <v>0</v>
          </cell>
          <cell r="Y16">
            <v>0</v>
          </cell>
          <cell r="Z16">
            <v>0</v>
          </cell>
          <cell r="AA16">
            <v>0.03</v>
          </cell>
          <cell r="AB16" t="str">
            <v xml:space="preserve">Gestión con entidades </v>
          </cell>
          <cell r="AC16">
            <v>0.04</v>
          </cell>
          <cell r="AD16" t="str">
            <v>Se han atendido a las solicitudes recibidas de acuerdo al al contexto de cada una.</v>
          </cell>
          <cell r="AE16">
            <v>0.05</v>
          </cell>
          <cell r="AF16" t="str">
            <v>Se ha atendido a las solicitudes recibidas de acuerdo al contexto de cada una.</v>
          </cell>
          <cell r="AG16">
            <v>0.06</v>
          </cell>
          <cell r="AH16" t="str">
            <v>Se ha atendido a las solicitudes recibidas de acuerdo al contexto de cada una.</v>
          </cell>
          <cell r="AI16">
            <v>0</v>
          </cell>
          <cell r="AJ16">
            <v>0</v>
          </cell>
          <cell r="AK16">
            <v>0</v>
          </cell>
          <cell r="AL16">
            <v>0</v>
          </cell>
          <cell r="AM16">
            <v>0</v>
          </cell>
          <cell r="AN16">
            <v>0</v>
          </cell>
          <cell r="AO16">
            <v>0</v>
          </cell>
          <cell r="AP16">
            <v>0</v>
          </cell>
          <cell r="AQ16">
            <v>0</v>
          </cell>
          <cell r="AR16">
            <v>0</v>
          </cell>
          <cell r="AS16">
            <v>0</v>
          </cell>
          <cell r="AT16">
            <v>0</v>
          </cell>
        </row>
        <row r="17">
          <cell r="W17">
            <v>0</v>
          </cell>
          <cell r="X17" t="str">
            <v xml:space="preserve">WEB:MEN (elaboración protocolo de accesibilidad), </v>
          </cell>
          <cell r="Y17">
            <v>0.02</v>
          </cell>
          <cell r="Z17" t="str">
            <v>WEB: Servicio civil Distrital, Consejo superior de la judicatura, Universidad Católica del Norte, EPS Sanitas. ESPACIO FISICO: Eps Sanitas. TECNOLOGIA ESPECIALIZADA: Secretaria de Educación de Guainía. PERSONAS NATURALES:  2 PROYECTOS DE GRADO: 1</v>
          </cell>
          <cell r="AA17">
            <v>0.06</v>
          </cell>
          <cell r="AB17" t="str">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ell>
          <cell r="AC17">
            <v>0.02</v>
          </cell>
          <cell r="AD17" t="str">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ell>
          <cell r="AE17">
            <v>0.02</v>
          </cell>
          <cell r="AF17" t="str">
            <v>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v>
          </cell>
          <cell r="AG17">
            <v>0.01</v>
          </cell>
          <cell r="AH17" t="str">
            <v>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v>
          </cell>
          <cell r="AI17">
            <v>0</v>
          </cell>
          <cell r="AJ17">
            <v>0</v>
          </cell>
          <cell r="AK17">
            <v>0</v>
          </cell>
          <cell r="AL17">
            <v>0</v>
          </cell>
          <cell r="AM17">
            <v>0</v>
          </cell>
          <cell r="AN17">
            <v>0</v>
          </cell>
          <cell r="AO17">
            <v>0</v>
          </cell>
          <cell r="AP17">
            <v>0</v>
          </cell>
          <cell r="AQ17">
            <v>0</v>
          </cell>
          <cell r="AR17">
            <v>0</v>
          </cell>
          <cell r="AS17">
            <v>0</v>
          </cell>
          <cell r="AT17">
            <v>0</v>
          </cell>
        </row>
        <row r="18">
          <cell r="V18">
            <v>1</v>
          </cell>
          <cell r="W18">
            <v>0</v>
          </cell>
          <cell r="X18">
            <v>0</v>
          </cell>
          <cell r="Y18">
            <v>0</v>
          </cell>
          <cell r="Z18">
            <v>0</v>
          </cell>
          <cell r="AA18">
            <v>0</v>
          </cell>
          <cell r="AB18">
            <v>0</v>
          </cell>
          <cell r="AC18">
            <v>0</v>
          </cell>
          <cell r="AD18" t="str">
            <v>Ya se inicia este proceso, pero no hay concreción en ningún acompañamiento.</v>
          </cell>
          <cell r="AE18">
            <v>0</v>
          </cell>
          <cell r="AF18">
            <v>0</v>
          </cell>
          <cell r="AG18">
            <v>1</v>
          </cell>
          <cell r="AH18" t="str">
            <v>Se ha iniciado ya el proceso de contacto e indagación con los asesorados</v>
          </cell>
          <cell r="AI18">
            <v>0</v>
          </cell>
          <cell r="AJ18">
            <v>0</v>
          </cell>
          <cell r="AK18">
            <v>0</v>
          </cell>
          <cell r="AL18">
            <v>0</v>
          </cell>
          <cell r="AM18">
            <v>0</v>
          </cell>
          <cell r="AN18">
            <v>0</v>
          </cell>
          <cell r="AO18">
            <v>0</v>
          </cell>
          <cell r="AP18">
            <v>0</v>
          </cell>
          <cell r="AQ18">
            <v>0</v>
          </cell>
          <cell r="AR18">
            <v>0</v>
          </cell>
          <cell r="AS18">
            <v>0</v>
          </cell>
          <cell r="AT18">
            <v>0</v>
          </cell>
        </row>
        <row r="19">
          <cell r="W19">
            <v>0</v>
          </cell>
          <cell r="X19">
            <v>0</v>
          </cell>
          <cell r="Y19">
            <v>0</v>
          </cell>
          <cell r="Z19">
            <v>0</v>
          </cell>
          <cell r="AA19">
            <v>0</v>
          </cell>
          <cell r="AB19">
            <v>0</v>
          </cell>
          <cell r="AC19">
            <v>0.02</v>
          </cell>
          <cell r="AD19" t="str">
            <v>Se tiene la estructura y algunos contenidos avanzados.</v>
          </cell>
          <cell r="AE19">
            <v>0.03</v>
          </cell>
          <cell r="AF19" t="str">
            <v>Se tiene la estructura y algunos contenidos avanzados.</v>
          </cell>
          <cell r="AG19">
            <v>0.04</v>
          </cell>
          <cell r="AH19" t="str">
            <v>Se viene avanzando en la conformación de contenidos.</v>
          </cell>
          <cell r="AI19">
            <v>0</v>
          </cell>
          <cell r="AJ19">
            <v>0</v>
          </cell>
          <cell r="AK19">
            <v>0</v>
          </cell>
          <cell r="AL19">
            <v>0</v>
          </cell>
          <cell r="AM19">
            <v>0</v>
          </cell>
          <cell r="AN19">
            <v>0</v>
          </cell>
          <cell r="AO19">
            <v>0</v>
          </cell>
          <cell r="AP19">
            <v>0</v>
          </cell>
          <cell r="AQ19">
            <v>0</v>
          </cell>
          <cell r="AR19">
            <v>0</v>
          </cell>
          <cell r="AS19">
            <v>0</v>
          </cell>
          <cell r="AT19">
            <v>0</v>
          </cell>
        </row>
        <row r="20">
          <cell r="W20">
            <v>0</v>
          </cell>
          <cell r="X20">
            <v>0</v>
          </cell>
          <cell r="Y20">
            <v>0.01</v>
          </cell>
          <cell r="Z20" t="str">
            <v>Propuesta metodológica aprobada  como insumo para elaboración de documento de lineamientos de investigación.</v>
          </cell>
          <cell r="AA20" t="str">
            <v>4%</v>
          </cell>
          <cell r="AB20" t="str">
            <v>Recolección  y sistematización de información como insumo para elaboración de lineamientos a traés de 4 grupos focales y 1 entrevista.    Avances en el estado del Arte.</v>
          </cell>
          <cell r="AC20">
            <v>0.01</v>
          </cell>
          <cell r="AD20" t="str">
            <v>Clasificación de información e identificación de líneas y temas. Consolidacion de solicitud allegadas por orfeo en 2019,  avances en escritura del documento.</v>
          </cell>
          <cell r="AE20">
            <v>0.01</v>
          </cell>
          <cell r="AF20" t="str">
            <v xml:space="preserve">Se continua con escritura del documento.  Se presento a subdirección avances del proceso. </v>
          </cell>
          <cell r="AG20">
            <v>0.01</v>
          </cell>
          <cell r="AH20" t="str">
            <v>Proyección carta a Red der Universidades solicitando estado del arte en Discapacidad visual.
Elaboración lineamientos.</v>
          </cell>
          <cell r="AI20">
            <v>0</v>
          </cell>
          <cell r="AJ20">
            <v>0</v>
          </cell>
          <cell r="AK20">
            <v>0</v>
          </cell>
          <cell r="AL20">
            <v>0</v>
          </cell>
          <cell r="AM20">
            <v>0</v>
          </cell>
          <cell r="AN20">
            <v>0</v>
          </cell>
          <cell r="AO20">
            <v>0</v>
          </cell>
          <cell r="AP20">
            <v>0</v>
          </cell>
          <cell r="AQ20">
            <v>0</v>
          </cell>
          <cell r="AR20">
            <v>0</v>
          </cell>
          <cell r="AS20">
            <v>0</v>
          </cell>
          <cell r="AT20">
            <v>0</v>
          </cell>
        </row>
        <row r="21">
          <cell r="W21">
            <v>0</v>
          </cell>
          <cell r="X21">
            <v>0</v>
          </cell>
          <cell r="Y21">
            <v>0</v>
          </cell>
          <cell r="Z21">
            <v>0</v>
          </cell>
          <cell r="AA21">
            <v>0</v>
          </cell>
          <cell r="AB21">
            <v>0</v>
          </cell>
          <cell r="AC21">
            <v>0</v>
          </cell>
          <cell r="AD21" t="str">
            <v>Identificación de iniciativas , Asesoría proyecto Estudiante Politecnico de Bogotá.</v>
          </cell>
          <cell r="AE21">
            <v>0.02</v>
          </cell>
          <cell r="AF21" t="str">
            <v>Gestión con Instituto Tecnologico de Putumayo y SE  , presentación de temas de investigación .</v>
          </cell>
          <cell r="AG21">
            <v>0.04</v>
          </cell>
          <cell r="AH21" t="str">
            <v>Gestión con la niversidad el Valle  ,  y Universidad santo Tomás de Bucaramanga ,presentación de temas de investigación .</v>
          </cell>
          <cell r="AI21">
            <v>0</v>
          </cell>
          <cell r="AJ21">
            <v>0</v>
          </cell>
          <cell r="AK21">
            <v>0</v>
          </cell>
          <cell r="AL21">
            <v>0</v>
          </cell>
          <cell r="AM21">
            <v>0</v>
          </cell>
          <cell r="AN21">
            <v>0</v>
          </cell>
          <cell r="AO21">
            <v>0</v>
          </cell>
          <cell r="AP21">
            <v>0</v>
          </cell>
          <cell r="AQ21">
            <v>0</v>
          </cell>
          <cell r="AR21">
            <v>0</v>
          </cell>
          <cell r="AS21">
            <v>0</v>
          </cell>
          <cell r="AT21">
            <v>0</v>
          </cell>
        </row>
        <row r="22">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row>
        <row r="23">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row>
        <row r="24">
          <cell r="W24">
            <v>0.01</v>
          </cell>
          <cell r="X24" t="str">
            <v>Firma acuerdo Función Publica  (Taleres de Braille, interacción, accesibilidad)</v>
          </cell>
          <cell r="Y24">
            <v>0.01</v>
          </cell>
          <cell r="Z24" t="str">
            <v xml:space="preserve"> Reunión con asesora  de empleo publico de la   Función Pública para programación de talleres. Articulación acciones para implementación 2011.</v>
          </cell>
          <cell r="AA24" t="str">
            <v>3%</v>
          </cell>
          <cell r="AB24" t="str">
            <v>3 talleres dirigidos a 41 funcionarior de  22 entidades públicas   de las ofiicnas de atención al ciudadano y talento humano. Documento sobre DV como anexo a informe que remitira Función Pública a sus entidades con ruta de implementación de Decreto 2011.</v>
          </cell>
          <cell r="AC24">
            <v>0.02</v>
          </cell>
          <cell r="AD24" t="str">
            <v xml:space="preserve">Gestión con la comisón Nacional del Servicio Civil para brindar asesoría en el tema de accesibilidad a la plataforma SIMO. 
Participación en la socialización del Decreto 2011 a los jefes de talento Humano de las entidades públicas. </v>
          </cell>
          <cell r="AE24">
            <v>0.01</v>
          </cell>
          <cell r="AF24" t="str">
            <v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v>
          </cell>
          <cell r="AG24">
            <v>0.01</v>
          </cell>
          <cell r="AH24" t="str">
            <v>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prsonas dos DV que se presentarona convocatorias 740 y 741 y establecer apoyo por parte del INCI, definiendo formación lectores al operador (Universidad libre) Encargados de la ocnvocatoria.</v>
          </cell>
          <cell r="AI24">
            <v>0</v>
          </cell>
          <cell r="AJ24">
            <v>0</v>
          </cell>
          <cell r="AK24">
            <v>0</v>
          </cell>
          <cell r="AL24">
            <v>0</v>
          </cell>
          <cell r="AM24">
            <v>0</v>
          </cell>
          <cell r="AN24">
            <v>0</v>
          </cell>
          <cell r="AO24">
            <v>0</v>
          </cell>
          <cell r="AP24">
            <v>0</v>
          </cell>
          <cell r="AQ24">
            <v>0</v>
          </cell>
          <cell r="AR24">
            <v>0</v>
          </cell>
          <cell r="AS24">
            <v>0</v>
          </cell>
          <cell r="AT24">
            <v>0</v>
          </cell>
        </row>
        <row r="25">
          <cell r="W25">
            <v>0</v>
          </cell>
          <cell r="X25">
            <v>0</v>
          </cell>
          <cell r="Y25">
            <v>0.01</v>
          </cell>
          <cell r="Z25" t="str">
            <v>Oficio proyectado para el SENA  que incluye propuestas en el marco de la política de inclusión.</v>
          </cell>
          <cell r="AA25">
            <v>0</v>
          </cell>
          <cell r="AB25" t="str">
            <v>En espera de Respuesta</v>
          </cell>
          <cell r="AC25">
            <v>0.01</v>
          </cell>
          <cell r="AD25" t="str">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ell>
          <cell r="AE25">
            <v>0</v>
          </cell>
          <cell r="AF25" t="str">
            <v>No se adelantaron acciones</v>
          </cell>
          <cell r="AG25">
            <v>0</v>
          </cell>
          <cell r="AH25" t="str">
            <v>No se adelantaron acciones</v>
          </cell>
          <cell r="AI25">
            <v>0</v>
          </cell>
          <cell r="AJ25">
            <v>0</v>
          </cell>
          <cell r="AK25">
            <v>0</v>
          </cell>
          <cell r="AL25">
            <v>0</v>
          </cell>
          <cell r="AM25">
            <v>0</v>
          </cell>
          <cell r="AN25">
            <v>0</v>
          </cell>
          <cell r="AO25">
            <v>0</v>
          </cell>
          <cell r="AP25">
            <v>0</v>
          </cell>
          <cell r="AQ25">
            <v>0</v>
          </cell>
          <cell r="AR25">
            <v>0</v>
          </cell>
          <cell r="AS25">
            <v>0</v>
          </cell>
          <cell r="AT25">
            <v>0</v>
          </cell>
        </row>
        <row r="26">
          <cell r="W26">
            <v>0</v>
          </cell>
          <cell r="X26">
            <v>0</v>
          </cell>
          <cell r="Y26">
            <v>0.01</v>
          </cell>
          <cell r="Z26" t="str">
            <v>Oficio proyectado para el SENA  que incluye propuesta de formación para instructores.</v>
          </cell>
          <cell r="AA26">
            <v>0</v>
          </cell>
          <cell r="AB26" t="str">
            <v>En espera de Respuesta</v>
          </cell>
          <cell r="AC26">
            <v>0</v>
          </cell>
          <cell r="AD26" t="str">
            <v>Se iniciaran acciones en el mes de mayo</v>
          </cell>
          <cell r="AE26">
            <v>0</v>
          </cell>
          <cell r="AF26" t="str">
            <v>No se adelantaron acciones</v>
          </cell>
          <cell r="AG26">
            <v>0.01</v>
          </cell>
          <cell r="AH26" t="str">
            <v>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v>
          </cell>
          <cell r="AI26">
            <v>0</v>
          </cell>
          <cell r="AJ26">
            <v>0</v>
          </cell>
          <cell r="AK26">
            <v>0</v>
          </cell>
          <cell r="AL26">
            <v>0</v>
          </cell>
          <cell r="AM26">
            <v>0</v>
          </cell>
          <cell r="AN26">
            <v>0</v>
          </cell>
          <cell r="AO26">
            <v>0</v>
          </cell>
          <cell r="AP26">
            <v>0</v>
          </cell>
          <cell r="AQ26">
            <v>0</v>
          </cell>
          <cell r="AR26">
            <v>0</v>
          </cell>
          <cell r="AS26">
            <v>0</v>
          </cell>
          <cell r="AT26">
            <v>0</v>
          </cell>
        </row>
        <row r="27">
          <cell r="W27">
            <v>0</v>
          </cell>
          <cell r="X27">
            <v>0</v>
          </cell>
          <cell r="Y27">
            <v>0.01</v>
          </cell>
          <cell r="Z27" t="str">
            <v>Oficio proyectado para el SENA  que incluye propuestas en el marco del Fondo Emprender.</v>
          </cell>
          <cell r="AA27">
            <v>0</v>
          </cell>
          <cell r="AB27" t="str">
            <v>En espera de Respuesta</v>
          </cell>
          <cell r="AC27">
            <v>0</v>
          </cell>
          <cell r="AD27" t="str">
            <v>Se iniciaran acciones en el mes de mayo</v>
          </cell>
          <cell r="AE27">
            <v>0</v>
          </cell>
          <cell r="AF27" t="str">
            <v>No se adelantaron acciones</v>
          </cell>
          <cell r="AG27">
            <v>0</v>
          </cell>
          <cell r="AH27" t="str">
            <v>No se adelantaron acciones</v>
          </cell>
          <cell r="AI27">
            <v>0</v>
          </cell>
          <cell r="AJ27">
            <v>0</v>
          </cell>
          <cell r="AK27">
            <v>0</v>
          </cell>
          <cell r="AL27">
            <v>0</v>
          </cell>
          <cell r="AM27">
            <v>0</v>
          </cell>
          <cell r="AN27">
            <v>0</v>
          </cell>
          <cell r="AO27">
            <v>0</v>
          </cell>
          <cell r="AP27">
            <v>0</v>
          </cell>
          <cell r="AQ27">
            <v>0</v>
          </cell>
          <cell r="AR27">
            <v>0</v>
          </cell>
          <cell r="AS27">
            <v>0</v>
          </cell>
          <cell r="AT27">
            <v>0</v>
          </cell>
        </row>
        <row r="28">
          <cell r="V28">
            <v>2</v>
          </cell>
          <cell r="W28">
            <v>0</v>
          </cell>
          <cell r="X28">
            <v>0</v>
          </cell>
          <cell r="Y28">
            <v>0</v>
          </cell>
          <cell r="Z28">
            <v>0</v>
          </cell>
          <cell r="AA28">
            <v>1</v>
          </cell>
          <cell r="AB28" t="str">
            <v>Asesoría a la agencia pública del  SENA regional Bogotá  con participación de 40 orientadores ocupacionales .</v>
          </cell>
          <cell r="AC28">
            <v>0</v>
          </cell>
          <cell r="AD28" t="str">
            <v>No se desarrollaron acciones</v>
          </cell>
          <cell r="AE28">
            <v>1</v>
          </cell>
          <cell r="AF28" t="str">
            <v>Acompañamiento a la Regional SENA Arauca ,partiicparon 45 instructores y 22 de área administrativa y de l aagencia pública de empleo.</v>
          </cell>
          <cell r="AG28">
            <v>0</v>
          </cell>
          <cell r="AH28" t="str">
            <v>Acompañamiento a Regional SENA Vaupes con la participación de 30instructores y 26  de la comunidad educativa.</v>
          </cell>
          <cell r="AI28">
            <v>0</v>
          </cell>
          <cell r="AJ28">
            <v>0</v>
          </cell>
          <cell r="AK28">
            <v>0</v>
          </cell>
          <cell r="AL28">
            <v>0</v>
          </cell>
          <cell r="AM28">
            <v>0</v>
          </cell>
          <cell r="AN28">
            <v>0</v>
          </cell>
          <cell r="AO28">
            <v>0</v>
          </cell>
          <cell r="AP28">
            <v>0</v>
          </cell>
          <cell r="AQ28">
            <v>0</v>
          </cell>
          <cell r="AR28">
            <v>0</v>
          </cell>
          <cell r="AS28">
            <v>0</v>
          </cell>
          <cell r="AT28">
            <v>0</v>
          </cell>
        </row>
        <row r="29">
          <cell r="W29">
            <v>0</v>
          </cell>
          <cell r="X29">
            <v>0</v>
          </cell>
          <cell r="Y29">
            <v>0</v>
          </cell>
          <cell r="Z29">
            <v>0</v>
          </cell>
          <cell r="AA29">
            <v>0.02</v>
          </cell>
          <cell r="AB29" t="str">
            <v>Análisis de funciones de 5 cargos en REPSOL.</v>
          </cell>
          <cell r="AC29">
            <v>0</v>
          </cell>
          <cell r="AD29" t="str">
            <v>No se desarrollaron acciones</v>
          </cell>
          <cell r="AE29">
            <v>0.04</v>
          </cell>
          <cell r="AF29" t="str">
            <v>Asesoria a ATENTO y Centro Nacional de consultoría en analisis de puestos de trabajo.</v>
          </cell>
          <cell r="AG29">
            <v>0.01</v>
          </cell>
          <cell r="AH29" t="str">
            <v>Aseroria a DNP  para vinculación  laboral de Perosnas con DV.</v>
          </cell>
          <cell r="AI29">
            <v>0</v>
          </cell>
          <cell r="AJ29">
            <v>0</v>
          </cell>
          <cell r="AK29">
            <v>0</v>
          </cell>
          <cell r="AL29">
            <v>0</v>
          </cell>
          <cell r="AM29">
            <v>0</v>
          </cell>
          <cell r="AN29">
            <v>0</v>
          </cell>
          <cell r="AO29">
            <v>0</v>
          </cell>
          <cell r="AP29">
            <v>0</v>
          </cell>
          <cell r="AQ29">
            <v>0</v>
          </cell>
          <cell r="AR29">
            <v>0</v>
          </cell>
          <cell r="AS29">
            <v>0</v>
          </cell>
          <cell r="AT29">
            <v>0</v>
          </cell>
        </row>
        <row r="30">
          <cell r="W30">
            <v>0</v>
          </cell>
          <cell r="X30">
            <v>0</v>
          </cell>
          <cell r="Y30">
            <v>0</v>
          </cell>
          <cell r="Z30">
            <v>0</v>
          </cell>
          <cell r="AA30">
            <v>0.03</v>
          </cell>
          <cell r="AB30" t="str">
            <v>Revisión del estado del arte sobre adaptación de puestos de trabajo.</v>
          </cell>
          <cell r="AC30">
            <v>0.01</v>
          </cell>
          <cell r="AD30" t="str">
            <v>En elabororación documento</v>
          </cell>
          <cell r="AE30">
            <v>0.01</v>
          </cell>
          <cell r="AF30" t="str">
            <v>En contrucción documento</v>
          </cell>
          <cell r="AG30">
            <v>0</v>
          </cell>
          <cell r="AH30" t="str">
            <v>No se adelantaron acciones</v>
          </cell>
          <cell r="AI30">
            <v>0</v>
          </cell>
          <cell r="AJ30">
            <v>0</v>
          </cell>
          <cell r="AK30">
            <v>0</v>
          </cell>
          <cell r="AL30">
            <v>0</v>
          </cell>
          <cell r="AM30">
            <v>0</v>
          </cell>
          <cell r="AN30">
            <v>0</v>
          </cell>
          <cell r="AO30">
            <v>0</v>
          </cell>
          <cell r="AP30">
            <v>0</v>
          </cell>
          <cell r="AQ30">
            <v>0</v>
          </cell>
          <cell r="AR30">
            <v>0</v>
          </cell>
          <cell r="AS30">
            <v>0</v>
          </cell>
          <cell r="AT30">
            <v>0</v>
          </cell>
        </row>
        <row r="31">
          <cell r="W31">
            <v>0</v>
          </cell>
          <cell r="X31">
            <v>0</v>
          </cell>
          <cell r="Y31">
            <v>0</v>
          </cell>
          <cell r="Z31">
            <v>0</v>
          </cell>
          <cell r="AA31">
            <v>0.01</v>
          </cell>
          <cell r="AB31" t="str">
            <v xml:space="preserve"> Envío de relación de 16  personas con DV de Bogotá, que serán evaluadas para ser certificados en Instrumentos de persucion por el SENA.</v>
          </cell>
          <cell r="AC31">
            <v>0.03</v>
          </cell>
          <cell r="AD31" t="str">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ell>
          <cell r="AE31">
            <v>0</v>
          </cell>
          <cell r="AF31" t="str">
            <v>No se adelantaron acciones</v>
          </cell>
          <cell r="AG31">
            <v>0.03</v>
          </cell>
          <cell r="AH31" t="str">
            <v>Se certificaron 8 personas en las competencias de Canto , percusión,  Instrumento de viento y cuerda pulsada.</v>
          </cell>
          <cell r="AI31">
            <v>0</v>
          </cell>
          <cell r="AJ31">
            <v>0</v>
          </cell>
          <cell r="AK31">
            <v>0</v>
          </cell>
          <cell r="AL31">
            <v>0</v>
          </cell>
          <cell r="AM31">
            <v>0</v>
          </cell>
          <cell r="AN31">
            <v>0</v>
          </cell>
          <cell r="AO31">
            <v>0</v>
          </cell>
          <cell r="AP31">
            <v>0</v>
          </cell>
          <cell r="AQ31">
            <v>0</v>
          </cell>
          <cell r="AR31">
            <v>0</v>
          </cell>
          <cell r="AS31">
            <v>0</v>
          </cell>
          <cell r="AT31">
            <v>0</v>
          </cell>
        </row>
        <row r="32">
          <cell r="V32">
            <v>0.05</v>
          </cell>
          <cell r="W32">
            <v>0</v>
          </cell>
          <cell r="X32">
            <v>0</v>
          </cell>
          <cell r="Y32">
            <v>0.02</v>
          </cell>
          <cell r="Z32" t="str">
            <v>Revisión de documentos para elaboración de propuesta.</v>
          </cell>
          <cell r="AA32">
            <v>0</v>
          </cell>
          <cell r="AB32">
            <v>0</v>
          </cell>
          <cell r="AC32">
            <v>0.02</v>
          </cell>
          <cell r="AD32" t="str">
            <v>Revisión para elaboración del documento.</v>
          </cell>
          <cell r="AE32">
            <v>0</v>
          </cell>
          <cell r="AF32" t="str">
            <v>Agendamiento de reunión con DNP</v>
          </cell>
          <cell r="AG32">
            <v>0.01</v>
          </cell>
          <cell r="AH32" t="str">
            <v xml:space="preserve">Gestión con DNP para establecer la Ruta para que el tema de discpacidad sea  incluido en los Planes de Desarrollo territoriales ,Pendiente presentación propuesta próximo GES </v>
          </cell>
          <cell r="AI32">
            <v>0</v>
          </cell>
          <cell r="AJ32">
            <v>0</v>
          </cell>
          <cell r="AK32">
            <v>0</v>
          </cell>
          <cell r="AL32">
            <v>0</v>
          </cell>
          <cell r="AM32">
            <v>0</v>
          </cell>
          <cell r="AN32">
            <v>0</v>
          </cell>
          <cell r="AO32">
            <v>0</v>
          </cell>
          <cell r="AP32">
            <v>0</v>
          </cell>
          <cell r="AQ32">
            <v>0</v>
          </cell>
          <cell r="AR32">
            <v>0</v>
          </cell>
          <cell r="AS32">
            <v>0</v>
          </cell>
          <cell r="AT32">
            <v>0</v>
          </cell>
        </row>
        <row r="33">
          <cell r="V33">
            <v>0.25</v>
          </cell>
          <cell r="W33">
            <v>0</v>
          </cell>
          <cell r="X33">
            <v>0</v>
          </cell>
          <cell r="Y33">
            <v>0</v>
          </cell>
          <cell r="Z33">
            <v>0</v>
          </cell>
          <cell r="AA33">
            <v>0.05</v>
          </cell>
          <cell r="AB33" t="str">
            <v xml:space="preserve">Se revisaron 12 iniciativas de la agenda legislativa. </v>
          </cell>
          <cell r="AC33">
            <v>0</v>
          </cell>
          <cell r="AD33" t="str">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ell>
          <cell r="AE33">
            <v>0.15</v>
          </cell>
          <cell r="AF33" t="str">
            <v>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v>
          </cell>
          <cell r="AG33">
            <v>0.05</v>
          </cell>
          <cell r="AH33" t="str">
            <v xml:space="preserve">Presentación a subdirección de Propuesta   Art 44 de la constitución , pendientes aportes y trámite a seguir.
Revisión proyectos le ley que estan cursando en cámara y senado sin identificar posibilidades de incidencia en Discapacidad visual.  </v>
          </cell>
          <cell r="AI33">
            <v>0</v>
          </cell>
          <cell r="AJ33">
            <v>0</v>
          </cell>
          <cell r="AK33">
            <v>0</v>
          </cell>
          <cell r="AL33">
            <v>0</v>
          </cell>
          <cell r="AM33">
            <v>0</v>
          </cell>
          <cell r="AN33">
            <v>0</v>
          </cell>
          <cell r="AO33">
            <v>0</v>
          </cell>
          <cell r="AP33">
            <v>0</v>
          </cell>
          <cell r="AQ33">
            <v>0</v>
          </cell>
          <cell r="AR33">
            <v>0</v>
          </cell>
          <cell r="AS33">
            <v>0</v>
          </cell>
          <cell r="AT33">
            <v>0</v>
          </cell>
        </row>
        <row r="34">
          <cell r="W34">
            <v>0</v>
          </cell>
          <cell r="X34">
            <v>0</v>
          </cell>
          <cell r="Y34">
            <v>0.02</v>
          </cell>
          <cell r="Z34" t="str">
            <v>Reunión con Mininterior y Unidad anminitrativa de Organizaciones Solidarias-UAEOS para articulación de acciones.</v>
          </cell>
          <cell r="AA34">
            <v>0.05</v>
          </cell>
          <cell r="AB34" t="str">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ell>
          <cell r="AC34">
            <v>0.06</v>
          </cell>
          <cell r="AD34" t="str">
            <v>Socialización de cronograma de comisiones INCI a Función publica y UAEOS, concertación para  acompañamiento  a organización de Cienaga en Magdalena.</v>
          </cell>
          <cell r="AE34">
            <v>0</v>
          </cell>
          <cell r="AF34" t="str">
            <v>Presentación del Decreto 2011 a la población con discapacidad y al comité municipal de discapacidad en Puerto Boyacá</v>
          </cell>
          <cell r="AG34">
            <v>0.04</v>
          </cell>
          <cell r="AH34" t="str">
            <v>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v>
          </cell>
          <cell r="AI34">
            <v>0</v>
          </cell>
          <cell r="AJ34">
            <v>0</v>
          </cell>
          <cell r="AK34">
            <v>0</v>
          </cell>
          <cell r="AL34">
            <v>0</v>
          </cell>
          <cell r="AM34">
            <v>0</v>
          </cell>
          <cell r="AN34">
            <v>0</v>
          </cell>
          <cell r="AO34">
            <v>0</v>
          </cell>
          <cell r="AP34">
            <v>0</v>
          </cell>
          <cell r="AQ34">
            <v>0</v>
          </cell>
          <cell r="AR34">
            <v>0</v>
          </cell>
          <cell r="AS34">
            <v>0</v>
          </cell>
          <cell r="AT34">
            <v>0</v>
          </cell>
        </row>
        <row r="35">
          <cell r="W35">
            <v>0</v>
          </cell>
          <cell r="X35">
            <v>0</v>
          </cell>
          <cell r="Y35">
            <v>0.01</v>
          </cell>
          <cell r="Z35" t="str">
            <v xml:space="preserve">Convocatoria para la participación del encuentro Nacional de organizaciónes .
</v>
          </cell>
          <cell r="AA35">
            <v>0.13</v>
          </cell>
          <cell r="AB35" t="str">
            <v>Realización del encuentro de Organizaciones a nivel nacional con la participación de 49 organizaciones.</v>
          </cell>
          <cell r="AC35">
            <v>0.01</v>
          </cell>
          <cell r="AD35" t="str">
            <v>Gestión para asesoría presencial a organizaciones en los departamentos de Arauca, Santander, Norte de Santander y Boyacá.</v>
          </cell>
          <cell r="AE35">
            <v>0.01</v>
          </cell>
          <cell r="AF35" t="str">
            <v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v>
          </cell>
          <cell r="AG35">
            <v>0.01</v>
          </cell>
          <cell r="AH35" t="str">
            <v>Asesoría a  un grupo de  20 personas con DV que se quieren organizarce  en el Departamento de Santander. Asesoría a  grupo de personas de la provicncia del Oriente del Boyaca en Almeida  para conformación de organización.</v>
          </cell>
          <cell r="AI35">
            <v>0</v>
          </cell>
          <cell r="AJ35">
            <v>0</v>
          </cell>
          <cell r="AK35">
            <v>0</v>
          </cell>
          <cell r="AL35">
            <v>0</v>
          </cell>
          <cell r="AM35">
            <v>0</v>
          </cell>
          <cell r="AN35">
            <v>0</v>
          </cell>
          <cell r="AO35">
            <v>0</v>
          </cell>
          <cell r="AP35">
            <v>0</v>
          </cell>
          <cell r="AQ35">
            <v>0</v>
          </cell>
          <cell r="AR35">
            <v>0</v>
          </cell>
          <cell r="AS35">
            <v>0</v>
          </cell>
          <cell r="AT35">
            <v>0</v>
          </cell>
        </row>
        <row r="36">
          <cell r="V36">
            <v>0</v>
          </cell>
          <cell r="W36">
            <v>0</v>
          </cell>
          <cell r="X36">
            <v>0</v>
          </cell>
          <cell r="Y36">
            <v>0</v>
          </cell>
          <cell r="Z36">
            <v>0</v>
          </cell>
          <cell r="AA36">
            <v>0</v>
          </cell>
          <cell r="AB36">
            <v>0</v>
          </cell>
          <cell r="AC36">
            <v>1</v>
          </cell>
          <cell r="AD36" t="str">
            <v>Formación a ASOVDIVICI EN Cienaga departamento de Magdalena,  en temas de cultura organizacional, Organizaciones solidarias y  Decreto 2011 en coordinación con UAEOS y Función Pública</v>
          </cell>
          <cell r="AE36">
            <v>3</v>
          </cell>
          <cell r="AF36" t="str">
            <v>Asesoría a 3 Organizaciones en Puerto Boyacá (APLIBOY, MADRES CUIDADORAS DE NIÑOS CON DISCAPACIDAD) 
Fortalecimioento a la Asociación de personas con Discapaaidad de Arauca MANOS AMIGAS, con la participación de 17 personas.</v>
          </cell>
          <cell r="AG36">
            <v>50</v>
          </cell>
          <cell r="AH36" t="str">
            <v xml:space="preserve">Fortalecimiento organizacional  a  la CORPORACION SUPERANDO BARRERAS de   Itagui en Antioquia  con la participación de 24 personas.   
Fortalecimeinto a 49 organizaciones de Personas con DV del Paía a travpes de encuentro Nacional realizado durante nte primer semestre.
</v>
          </cell>
          <cell r="AI36">
            <v>0</v>
          </cell>
          <cell r="AJ36">
            <v>0</v>
          </cell>
          <cell r="AK36">
            <v>0</v>
          </cell>
          <cell r="AL36">
            <v>0</v>
          </cell>
          <cell r="AM36">
            <v>0</v>
          </cell>
          <cell r="AN36">
            <v>0</v>
          </cell>
          <cell r="AO36">
            <v>0</v>
          </cell>
          <cell r="AP36">
            <v>0</v>
          </cell>
          <cell r="AQ36">
            <v>0</v>
          </cell>
          <cell r="AR36">
            <v>0</v>
          </cell>
          <cell r="AS36">
            <v>0</v>
          </cell>
          <cell r="AT36">
            <v>0</v>
          </cell>
        </row>
        <row r="37">
          <cell r="W37">
            <v>0</v>
          </cell>
          <cell r="X37">
            <v>0</v>
          </cell>
          <cell r="Y37">
            <v>0</v>
          </cell>
          <cell r="Z37">
            <v>0</v>
          </cell>
          <cell r="AA37">
            <v>0.15</v>
          </cell>
          <cell r="AB37" t="str">
            <v xml:space="preserve">Revisión  de Decreto 1421, elaboración de casuistica para ajustes de la guia de Educación. </v>
          </cell>
          <cell r="AC37">
            <v>0.05</v>
          </cell>
          <cell r="AD37" t="str">
            <v>Documento en elaboración</v>
          </cell>
          <cell r="AE37">
            <v>0.03</v>
          </cell>
          <cell r="AF37" t="str">
            <v>Documento en elaboración</v>
          </cell>
          <cell r="AG37">
            <v>0.02</v>
          </cell>
          <cell r="AH37" t="str">
            <v xml:space="preserve">Guia ajustada a decreto 1421 </v>
          </cell>
          <cell r="AI37">
            <v>0</v>
          </cell>
          <cell r="AJ37">
            <v>0</v>
          </cell>
          <cell r="AK37">
            <v>0</v>
          </cell>
          <cell r="AL37">
            <v>0</v>
          </cell>
          <cell r="AM37">
            <v>0</v>
          </cell>
          <cell r="AN37">
            <v>0</v>
          </cell>
          <cell r="AO37">
            <v>0</v>
          </cell>
          <cell r="AP37">
            <v>0</v>
          </cell>
          <cell r="AQ37">
            <v>0</v>
          </cell>
          <cell r="AR37">
            <v>0</v>
          </cell>
          <cell r="AS37">
            <v>0</v>
          </cell>
          <cell r="AT37">
            <v>0</v>
          </cell>
        </row>
        <row r="38">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row>
        <row r="46">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row>
        <row r="58">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row>
        <row r="60">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row>
        <row r="62">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row>
        <row r="66">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1.4999999999999999E-2</v>
          </cell>
          <cell r="X3" t="str">
            <v>Se formuló el plan estratégico y se publicó en la página web el 31 de enero de 2019. Se realizará seguimiento al plan de acción anual mensualmente</v>
          </cell>
          <cell r="Y3">
            <v>5.0000000000000001E-3</v>
          </cell>
          <cell r="Z3" t="str">
            <v>Se realiza seguimiento al plan de acción anual mensualmente</v>
          </cell>
          <cell r="AA3">
            <v>5.0000000000000001E-3</v>
          </cell>
          <cell r="AB3" t="str">
            <v>Se realiza seguimiento al plan de acción anual mensualmente</v>
          </cell>
          <cell r="AC3">
            <v>5.0000000000000001E-3</v>
          </cell>
          <cell r="AD3" t="str">
            <v>Se realiza seguimiento al plan de acción anual mensualmente</v>
          </cell>
          <cell r="AE3">
            <v>5.0000000000000001E-3</v>
          </cell>
          <cell r="AF3" t="str">
            <v>Se realiza seguimiento al plan de acción anual mensualmente</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1.4999999999999999E-2</v>
          </cell>
          <cell r="X4" t="str">
            <v>Se formuló el Plan de acción anual y se publicó en la web el 31 de enero de 2019. Se realizrá seguimiento mensual </v>
          </cell>
          <cell r="Y4">
            <v>5.0000000000000001E-3</v>
          </cell>
          <cell r="Z4" t="str">
            <v>Se realiza seguimiento al plan de acción anual mensualmente</v>
          </cell>
          <cell r="AA4">
            <v>5.0000000000000001E-3</v>
          </cell>
          <cell r="AB4" t="str">
            <v>Se realiza seguimiento al plan de acción anual mensualmente</v>
          </cell>
          <cell r="AC4">
            <v>5.0000000000000001E-3</v>
          </cell>
          <cell r="AD4" t="str">
            <v>Se realiza seguimiento al plan de acción anual mensualmente</v>
          </cell>
          <cell r="AE4">
            <v>5.0000000000000001E-3</v>
          </cell>
          <cell r="AF4" t="str">
            <v>Se realiza seguimiento al plan de acción anual mensualmente</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W5">
            <v>1.4999999999999999E-2</v>
          </cell>
          <cell r="X5" t="str">
            <v xml:space="preserve">Se formuló el Plan de adquisiciones y se publicó en la web el 31 de enero de 2019. Se adopta mediante circular #1. Se realizará seguimiento trimestral de su ejecución </v>
          </cell>
          <cell r="Y5">
            <v>5.0000000000000001E-3</v>
          </cell>
          <cell r="Z5" t="str">
            <v>Se realiza seguimiento al plan de adquisiciones y se actualizo con la circular #2</v>
          </cell>
          <cell r="AA5">
            <v>5.0000000000000001E-3</v>
          </cell>
          <cell r="AB5" t="str">
            <v>Se realiza seguimiento al plan de adquisiciones</v>
          </cell>
          <cell r="AC5">
            <v>5.0000000000000001E-3</v>
          </cell>
          <cell r="AD5" t="str">
            <v>Se realiza seguimiento al plan de adquisiciones y se actualizo con la circular #1</v>
          </cell>
          <cell r="AE5">
            <v>5.0000000000000001E-3</v>
          </cell>
          <cell r="AF5" t="str">
            <v>Se realiza seguimiento al plan de adquisiciones</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0.01</v>
          </cell>
          <cell r="X6" t="str">
            <v xml:space="preserve">Esta en proceso la consolidación del mapa de riesgos de gestión. </v>
          </cell>
          <cell r="Y6">
            <v>0.01</v>
          </cell>
          <cell r="Z6" t="str">
            <v xml:space="preserve">Esta en proceso la consolidación del mapa de riesgos de gestión. </v>
          </cell>
          <cell r="AA6">
            <v>0.02</v>
          </cell>
          <cell r="AB6" t="str">
            <v>Se consolido el mapa de riesgos institucional</v>
          </cell>
          <cell r="AC6">
            <v>0.01</v>
          </cell>
          <cell r="AD6" t="str">
            <v xml:space="preserve"> Se realizará seguimiento cada cuatro meses de los riesgos institucionales</v>
          </cell>
          <cell r="AE6">
            <v>0.01</v>
          </cell>
          <cell r="AF6" t="str">
            <v xml:space="preserve"> Se realizará seguimiento cada cuatro meses de los riesgos institucionales</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2.5000000000000001E-2</v>
          </cell>
          <cell r="X7" t="str">
            <v>Se formuló el plan anticorrupción con los siete componentes. Se realizará seguimiento cada cuatro meses</v>
          </cell>
          <cell r="Y7">
            <v>0</v>
          </cell>
          <cell r="Z7" t="str">
            <v xml:space="preserve"> Se realizará seguimiento cada cuatro meses</v>
          </cell>
          <cell r="AA7">
            <v>0</v>
          </cell>
          <cell r="AB7" t="str">
            <v xml:space="preserve"> Se realizará seguimiento cada cuatro meses</v>
          </cell>
          <cell r="AC7">
            <v>1.4999999999999999E-2</v>
          </cell>
          <cell r="AD7" t="str">
            <v xml:space="preserve"> Se realizará seguimiento cada cuatro meses</v>
          </cell>
          <cell r="AE7">
            <v>0</v>
          </cell>
          <cell r="AF7" t="str">
            <v xml:space="preserve"> Se realizará seguimiento cada cuatro meses</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v>
          </cell>
          <cell r="X8" t="str">
            <v>No se ha iniaciado el proceso</v>
          </cell>
          <cell r="Y8">
            <v>0</v>
          </cell>
          <cell r="Z8" t="str">
            <v>No se ha iniaciado el proceso</v>
          </cell>
          <cell r="AA8">
            <v>0</v>
          </cell>
          <cell r="AB8" t="str">
            <v>No se ha iniaciado el proceso</v>
          </cell>
          <cell r="AC8" t="str">
            <v>0</v>
          </cell>
          <cell r="AD8" t="str">
            <v>No se ha iniaciado el proceso</v>
          </cell>
          <cell r="AE8" t="str">
            <v>0</v>
          </cell>
          <cell r="AF8" t="str">
            <v>No se ha iniaciado el proceso</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W9">
            <v>0</v>
          </cell>
          <cell r="X9" t="str">
            <v>El primer seguimiento se realiza en el mes de abril</v>
          </cell>
          <cell r="Y9">
            <v>0</v>
          </cell>
          <cell r="Z9" t="str">
            <v>El primer seguimiento se realiza en el mes de abril</v>
          </cell>
          <cell r="AA9">
            <v>0</v>
          </cell>
          <cell r="AB9" t="str">
            <v>El primer seguimiento se realiza en el mes de abril</v>
          </cell>
          <cell r="AC9">
            <v>1.7500000000000002E-2</v>
          </cell>
          <cell r="AD9" t="str">
            <v>Se envia el seguimiento del Plan Sectorial al Ministerio de EDUCACIÓN</v>
          </cell>
          <cell r="AE9">
            <v>0</v>
          </cell>
          <cell r="AF9" t="str">
            <v>El segundo seguimiento se realiza en el mes de agosto</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W10">
            <v>5.0000000000000001E-3</v>
          </cell>
          <cell r="X10" t="str">
            <v>Se actualizaron documentos del proceso de gestión contractual; administración documental; Evaluación y Mejoramiento Institucional</v>
          </cell>
          <cell r="Y10">
            <v>5.0000000000000001E-3</v>
          </cell>
          <cell r="Z10" t="str">
            <v>Se actualizaron documentos del proceso  de Gestión Humana; Gestión Contractual; Comunicaciones</v>
          </cell>
          <cell r="AA10">
            <v>5.0000000000000001E-3</v>
          </cell>
          <cell r="AB10" t="str">
            <v>Se actualizaron documentos del proceso de Gestión Humana; Producción y mercadeo social</v>
          </cell>
          <cell r="AC10">
            <v>0.02</v>
          </cell>
          <cell r="AD10" t="str">
            <v>Se actualiza la guia de la norma fundamental y se incluye en el SIG el tema de accesibilidad.
Se actualizaron documentos del proceso de Informática y Tecnología</v>
          </cell>
          <cell r="AE10">
            <v>5.0000000000000001E-3</v>
          </cell>
          <cell r="AF10" t="str">
            <v xml:space="preserve">Se actualizaron documentos del proceso de Servicio al Ciudadano; Administración Documental (Guia de accesibilidad) </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W11">
            <v>0</v>
          </cell>
          <cell r="X11" t="str">
            <v>No se ha iniciado el desarrollo del monitoreo de implementación del MIPG (consolidación de los autodiagnósticos)</v>
          </cell>
          <cell r="Y11">
            <v>0</v>
          </cell>
          <cell r="Z11" t="str">
            <v>No se ha iniciado el desarrollo del monitoreo de implementación del MIPG (consolidación de los autodiagnósticos)</v>
          </cell>
          <cell r="AA11">
            <v>0.01</v>
          </cell>
          <cell r="AB11" t="str">
            <v>Se solicito el avance del autodiagnostico del MIPG 2018 y el diligenciamiento de estos para la formación del plan de acción del MIPG para la presente vigencia</v>
          </cell>
          <cell r="AC11">
            <v>0.01</v>
          </cell>
          <cell r="AD11" t="str">
            <v>Se solicito el avance del autodiagnostico del MIPG 2018 y el diligenciamiento de estos para la formación del plan de acción del MIPG para la presente vigencia</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t="str">
            <v>Esta en proceso la actualización de los proyectos de inversión</v>
          </cell>
          <cell r="Y12">
            <v>2E-3</v>
          </cell>
          <cell r="Z12" t="str">
            <v>Esta en proceso la actualización de los proyectos de inversión, se enviaron por SUIFP al Ministerio de Educación</v>
          </cell>
          <cell r="AA12">
            <v>2E-3</v>
          </cell>
          <cell r="AB12" t="str">
            <v>Esta en proceso la actualización de los proyectos de inversión, se re-enviaron por SUIFP al Ministerio de Educación luego de unos ajustes solicitados por este último</v>
          </cell>
          <cell r="AC12">
            <v>2E-3</v>
          </cell>
          <cell r="AD12" t="str">
            <v>Esta en proceso la actualización de los proyectos de inversión, fueron avalados por el Ministerio de Educación y ya se encuentran en el DNP para su debía revisión a través de SUIFP.</v>
          </cell>
          <cell r="AE12">
            <v>0.01</v>
          </cell>
          <cell r="AF12" t="str">
            <v>Los proyectos fueron aprovados por el DNP y se realizaron los respectivos seguimientos en SPI</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W13">
            <v>5.0000000000000001E-3</v>
          </cell>
          <cell r="X13" t="str">
            <v>Se realizó el reporte y envío del informe de ejecución cualitativa presupuestal del mes</v>
          </cell>
          <cell r="Y13">
            <v>5.0000000000000001E-3</v>
          </cell>
          <cell r="Z13" t="str">
            <v>Se realizó el reporte y envío del informe de ejecución cualitativa presupuestal del mes</v>
          </cell>
          <cell r="AA13">
            <v>5.0000000000000001E-3</v>
          </cell>
          <cell r="AB13" t="str">
            <v>Se realizó el reporte y envío del informe de ejecución cualitativa presupuestal del mes</v>
          </cell>
          <cell r="AC13">
            <v>5.0000000000000001E-3</v>
          </cell>
          <cell r="AD13" t="str">
            <v>Se realizó el reporte y envío del informe de ejecución cualitativa presupuestal del mes</v>
          </cell>
          <cell r="AE13">
            <v>5.0000000000000001E-3</v>
          </cell>
          <cell r="AF13" t="str">
            <v>Se realizó el reporte y envío del informe de ejecución cualitativa presupuestal del mes</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X14" t="str">
            <v>No se ha iniciado</v>
          </cell>
          <cell r="Y14">
            <v>0</v>
          </cell>
          <cell r="Z14" t="str">
            <v>No se ha iniciado</v>
          </cell>
          <cell r="AA14">
            <v>0</v>
          </cell>
          <cell r="AB14" t="str">
            <v>No se ha iniciado</v>
          </cell>
          <cell r="AC14">
            <v>0</v>
          </cell>
          <cell r="AD14" t="str">
            <v>No se ha iniciado</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X15" t="str">
            <v>No se ha iniciado</v>
          </cell>
          <cell r="Y15">
            <v>7.0000000000000007E-2</v>
          </cell>
          <cell r="Z15" t="str">
            <v>Se realizó el diligenciamiento del FURAG con el acompañamiento de los líderes de proceso</v>
          </cell>
          <cell r="AA15">
            <v>0</v>
          </cell>
          <cell r="AB15" t="str">
            <v>n/a</v>
          </cell>
          <cell r="AC15">
            <v>0</v>
          </cell>
          <cell r="AD15" t="str">
            <v>n/a</v>
          </cell>
          <cell r="AE15">
            <v>0</v>
          </cell>
          <cell r="AF15" t="str">
            <v>n/a</v>
          </cell>
          <cell r="AG15">
            <v>0</v>
          </cell>
          <cell r="AH15" t="str">
            <v>n/a</v>
          </cell>
          <cell r="AI15">
            <v>0</v>
          </cell>
          <cell r="AJ15" t="str">
            <v>n/a</v>
          </cell>
          <cell r="AK15">
            <v>0</v>
          </cell>
          <cell r="AL15" t="str">
            <v>n/a</v>
          </cell>
          <cell r="AM15">
            <v>0</v>
          </cell>
          <cell r="AN15" t="str">
            <v>n/a</v>
          </cell>
          <cell r="AO15">
            <v>0</v>
          </cell>
          <cell r="AP15" t="str">
            <v>n/a</v>
          </cell>
          <cell r="AQ15">
            <v>0</v>
          </cell>
          <cell r="AR15" t="str">
            <v>n/a</v>
          </cell>
          <cell r="AS15">
            <v>0</v>
          </cell>
          <cell r="AT15" t="str">
            <v>n/a</v>
          </cell>
        </row>
        <row r="17">
          <cell r="W17">
            <v>0</v>
          </cell>
          <cell r="X17" t="str">
            <v>No se ha iniciado</v>
          </cell>
          <cell r="Y17">
            <v>0</v>
          </cell>
          <cell r="Z17" t="str">
            <v>No se ha iniciado</v>
          </cell>
          <cell r="AA17">
            <v>0</v>
          </cell>
          <cell r="AB17" t="str">
            <v>No se ha iniciado</v>
          </cell>
          <cell r="AC17">
            <v>0</v>
          </cell>
          <cell r="AD17" t="str">
            <v>No se ha iniciado</v>
          </cell>
          <cell r="AE17">
            <v>0</v>
          </cell>
          <cell r="AF17" t="str">
            <v>No se ha iniciado</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row>
        <row r="18">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row>
      </sheetData>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t="str">
            <v>2%</v>
          </cell>
          <cell r="Z3" t="str">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ell>
          <cell r="AA3" t="str">
            <v>2%</v>
          </cell>
          <cell r="AB3" t="str">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ell>
          <cell r="AC3">
            <v>0.02</v>
          </cell>
          <cell r="AD3" t="str">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ell>
          <cell r="AE3" t="str">
            <v>1%</v>
          </cell>
          <cell r="AF3" t="str">
            <v>Se realiza publicación en el SIG y la socialización del nuevo procedimiento: Evaluación independiente, el cual reemplaza el procedimiento de Evaluación y seguimiento. Se revisan con la OAP los formatos asociados al procedimiento.</v>
          </cell>
          <cell r="AG3">
            <v>0</v>
          </cell>
          <cell r="AH3" t="str">
            <v>No se adelantaron acciones.</v>
          </cell>
          <cell r="AI3">
            <v>0</v>
          </cell>
          <cell r="AJ3" t="str">
            <v>No se adelantaron acciones</v>
          </cell>
          <cell r="AK3">
            <v>0</v>
          </cell>
          <cell r="AL3">
            <v>0</v>
          </cell>
          <cell r="AM3">
            <v>0</v>
          </cell>
          <cell r="AN3">
            <v>0</v>
          </cell>
          <cell r="AO3">
            <v>0</v>
          </cell>
          <cell r="AP3">
            <v>0</v>
          </cell>
          <cell r="AQ3">
            <v>0</v>
          </cell>
          <cell r="AR3">
            <v>0</v>
          </cell>
          <cell r="AS3">
            <v>0</v>
          </cell>
          <cell r="AT3">
            <v>0</v>
          </cell>
        </row>
        <row r="4">
          <cell r="W4">
            <v>0</v>
          </cell>
          <cell r="X4" t="str">
            <v>El proceso de EyM I no tiene plan de mejoramiento.</v>
          </cell>
          <cell r="Y4">
            <v>0</v>
          </cell>
          <cell r="Z4" t="str">
            <v>El proceso de EyM I no tiene plan de mejoramiento.</v>
          </cell>
          <cell r="AA4">
            <v>0</v>
          </cell>
          <cell r="AB4" t="str">
            <v>El proceso de EyM I no tiene plan de mejoramiento.</v>
          </cell>
          <cell r="AC4">
            <v>0</v>
          </cell>
          <cell r="AD4" t="str">
            <v>El proceso de EyM I no tiene plan de mejoramiento.</v>
          </cell>
          <cell r="AE4">
            <v>0</v>
          </cell>
          <cell r="AF4" t="str">
            <v>El proceso de EyM no tiene plan de mejoramiento</v>
          </cell>
          <cell r="AG4">
            <v>0</v>
          </cell>
          <cell r="AH4" t="str">
            <v>El proceso de EyM no tiene plan de mejoramiento</v>
          </cell>
          <cell r="AI4">
            <v>0</v>
          </cell>
          <cell r="AJ4" t="str">
            <v>El proceso de EyM no tiene plan de mejoramiento</v>
          </cell>
          <cell r="AK4">
            <v>0</v>
          </cell>
          <cell r="AL4">
            <v>0</v>
          </cell>
          <cell r="AM4">
            <v>0</v>
          </cell>
          <cell r="AN4">
            <v>0</v>
          </cell>
          <cell r="AO4">
            <v>0</v>
          </cell>
          <cell r="AP4">
            <v>0</v>
          </cell>
          <cell r="AQ4">
            <v>0</v>
          </cell>
          <cell r="AR4">
            <v>0</v>
          </cell>
          <cell r="AS4">
            <v>0</v>
          </cell>
          <cell r="AT4">
            <v>0</v>
          </cell>
        </row>
        <row r="5">
          <cell r="W5" t="str">
            <v>30%</v>
          </cell>
          <cell r="X5" t="str">
            <v>Se formuló el PAA 2019 el cual se aprobó en Comité Institucional de Coordinación de control interno de 31 de enero de 2019. Se publicó en la página web</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t="str">
            <v>13%</v>
          </cell>
          <cell r="X6" t="str">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ell>
          <cell r="Y6">
            <v>0.09</v>
          </cell>
          <cell r="Z6" t="str">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ell>
          <cell r="AA6">
            <v>0.14000000000000001</v>
          </cell>
          <cell r="AB6" t="str">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ell>
          <cell r="AC6">
            <v>0.06</v>
          </cell>
          <cell r="AD6" t="str">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ell>
          <cell r="AE6" t="str">
            <v>7%</v>
          </cell>
          <cell r="AF6" t="str">
            <v>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v>
          </cell>
          <cell r="AG6">
            <v>7.0000000000000007E-2</v>
          </cell>
          <cell r="AH6" t="str">
            <v>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v>
          </cell>
          <cell r="AI6">
            <v>0.1</v>
          </cell>
          <cell r="AJ6" t="str">
            <v>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v>
          </cell>
          <cell r="AK6">
            <v>0</v>
          </cell>
          <cell r="AL6">
            <v>0</v>
          </cell>
          <cell r="AM6">
            <v>0</v>
          </cell>
          <cell r="AN6">
            <v>0</v>
          </cell>
          <cell r="AO6">
            <v>0</v>
          </cell>
          <cell r="AP6">
            <v>0</v>
          </cell>
          <cell r="AQ6">
            <v>0</v>
          </cell>
          <cell r="AR6">
            <v>0</v>
          </cell>
          <cell r="AS6">
            <v>0</v>
          </cell>
          <cell r="AT6">
            <v>0</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v>0</v>
          </cell>
          <cell r="Y3">
            <v>0</v>
          </cell>
          <cell r="Z3">
            <v>0</v>
          </cell>
          <cell r="AA3">
            <v>0</v>
          </cell>
          <cell r="AB3">
            <v>0</v>
          </cell>
          <cell r="AC3">
            <v>0</v>
          </cell>
          <cell r="AD3" t="str">
            <v xml:space="preserve">A la fecha esta en proceso </v>
          </cell>
          <cell r="AE3">
            <v>0</v>
          </cell>
          <cell r="AF3" t="str">
            <v xml:space="preserve">Se actualizó formato de satisfaccion al ciudadano </v>
          </cell>
          <cell r="AG3">
            <v>0</v>
          </cell>
          <cell r="AH3" t="str">
            <v xml:space="preserve">A la fecha se encuentra en  proceso </v>
          </cell>
          <cell r="AI3">
            <v>0</v>
          </cell>
          <cell r="AJ3">
            <v>0</v>
          </cell>
          <cell r="AK3">
            <v>0</v>
          </cell>
          <cell r="AL3">
            <v>0</v>
          </cell>
          <cell r="AM3">
            <v>0</v>
          </cell>
          <cell r="AN3">
            <v>0</v>
          </cell>
          <cell r="AO3">
            <v>0</v>
          </cell>
          <cell r="AP3">
            <v>0</v>
          </cell>
          <cell r="AQ3">
            <v>0</v>
          </cell>
          <cell r="AR3">
            <v>0</v>
          </cell>
          <cell r="AS3">
            <v>0</v>
          </cell>
          <cell r="AT3">
            <v>0</v>
          </cell>
        </row>
        <row r="4">
          <cell r="W4">
            <v>0</v>
          </cell>
          <cell r="X4">
            <v>0</v>
          </cell>
          <cell r="Y4">
            <v>0</v>
          </cell>
          <cell r="Z4">
            <v>0</v>
          </cell>
          <cell r="AA4">
            <v>0</v>
          </cell>
          <cell r="AB4">
            <v>0</v>
          </cell>
          <cell r="AC4">
            <v>0</v>
          </cell>
          <cell r="AD4" t="str">
            <v>A la fecha no se cuenta con acciones en el PUMI</v>
          </cell>
          <cell r="AE4">
            <v>0</v>
          </cell>
          <cell r="AF4" t="str">
            <v>A la fecha no se cuenta con acciones en el PUMI</v>
          </cell>
          <cell r="AG4">
            <v>0</v>
          </cell>
          <cell r="AH4" t="str">
            <v>A la fecha no se cuenta con acciones en el PUMI</v>
          </cell>
          <cell r="AI4">
            <v>0</v>
          </cell>
          <cell r="AJ4">
            <v>0</v>
          </cell>
          <cell r="AK4">
            <v>0</v>
          </cell>
          <cell r="AL4">
            <v>0</v>
          </cell>
          <cell r="AM4">
            <v>0</v>
          </cell>
          <cell r="AN4">
            <v>0</v>
          </cell>
          <cell r="AO4">
            <v>0</v>
          </cell>
          <cell r="AP4">
            <v>0</v>
          </cell>
          <cell r="AQ4">
            <v>0</v>
          </cell>
          <cell r="AR4">
            <v>0</v>
          </cell>
          <cell r="AS4">
            <v>0</v>
          </cell>
          <cell r="AT4">
            <v>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E-IR"/>
      <sheetName val="Plan Estretagico"/>
    </sheetNames>
    <sheetDataSet>
      <sheetData sheetId="0">
        <row r="3">
          <cell r="W3">
            <v>0.1</v>
          </cell>
          <cell r="X3" t="str">
            <v>(1) campaña sobre el braille y el día internacional del braille</v>
          </cell>
          <cell r="Y3">
            <v>0.15</v>
          </cell>
          <cell r="Z3" t="str">
            <v>(2) campañas fueron sobre INci Radio en el día mundial de la radio y la convocatoria al concurso nacional de cuento del INCI</v>
          </cell>
          <cell r="AA3">
            <v>0.15</v>
          </cell>
          <cell r="AB3" t="str">
            <v>dos campañas: Talleres sensoriales y Encuentro Nacional de Organizaciones</v>
          </cell>
          <cell r="AC3">
            <v>0.2</v>
          </cell>
          <cell r="AD3" t="str">
            <v>(3) Campaña INCI en la FILBO, Premios Concurso de cuento y Socialización Ley 1712</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0.03</v>
          </cell>
          <cell r="X4" t="str">
            <v>(1) Actualización logos INCI</v>
          </cell>
          <cell r="Y4">
            <v>2.5000000000000001E-2</v>
          </cell>
          <cell r="Z4" t="str">
            <v>(1) carné funcionarios</v>
          </cell>
          <cell r="AA4">
            <v>0.06</v>
          </cell>
          <cell r="AB4" t="str">
            <v>(2) Día de la mujer, Cumpleaños</v>
          </cell>
          <cell r="AC4">
            <v>0.03</v>
          </cell>
          <cell r="AD4" t="str">
            <v>(1) Campaña Ahorro de papel</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V5">
            <v>12</v>
          </cell>
          <cell r="W5">
            <v>1</v>
          </cell>
          <cell r="X5" t="str">
            <v>(1) comunicado sobre el día mundial del braille</v>
          </cell>
          <cell r="Y5">
            <v>2</v>
          </cell>
          <cell r="Z5" t="str">
            <v>(2) comunicados de prensa sobre el día de la radio y sobre el lanzamiento del concurso de cuento del INCI</v>
          </cell>
          <cell r="AA5">
            <v>4</v>
          </cell>
          <cell r="AB5" t="str">
            <v xml:space="preserve">Comuniacods de prensa de: Alcantarillas robadas, taller de reconocimiento de fauna colombiana, encuentro nacional de organizaciones, taller de méxico </v>
          </cell>
          <cell r="AC5">
            <v>5</v>
          </cell>
          <cell r="AD5" t="str">
            <v>Comunicados de prensa de: actividades del INCI en FILBO, concurso de cuento, museo historia nacional de la Policía, comunicado Emilio Ortíz Filbo y Comunicado premios en la filbo</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0</v>
          </cell>
          <cell r="X7" t="str">
            <v>No se realizaroneventos</v>
          </cell>
          <cell r="Y7">
            <v>0.2</v>
          </cell>
          <cell r="Z7" t="str">
            <v>2 taller destinos japón y taller braille</v>
          </cell>
          <cell r="AA7">
            <v>0.1</v>
          </cell>
          <cell r="AB7" t="str">
            <v>Encuentro Nacional de Organizaciones</v>
          </cell>
          <cell r="AC7">
            <v>0.3</v>
          </cell>
          <cell r="AD7" t="str">
            <v>Salida Museo Nacional de historia de la Policía, Socialización ley 1712 en la procuraduría, FILBO, taller  destinos méxico, Taller de braille, Taller Diseño Táctil, Taller Emilio Ortiz</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sheetData>
      <sheetData sheetId="1">
        <row r="3">
          <cell r="W3">
            <v>0.05</v>
          </cell>
          <cell r="X3" t="str">
            <v>se presentó el plan de producción a  Sub Tecnica.</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V4">
            <v>27</v>
          </cell>
          <cell r="W4">
            <v>2</v>
          </cell>
          <cell r="X4" t="str">
            <v xml:space="preserve">Audio descripción de  Universidad Canina
Grabación de Taller sobre Japón </v>
          </cell>
          <cell r="Y4">
            <v>10</v>
          </cell>
          <cell r="Z4" t="str">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ell>
          <cell r="AA4">
            <v>6</v>
          </cell>
          <cell r="AB4" t="str">
            <v xml:space="preserve">Grabación Alcantarilla sin tapa calle 34, Grabación Taller sensorial Japón, GR Doodle de bach, GR Encuentro nacional de organizaciones discapacidad (2), GR Homenaje a Seiichi Miyake                         </v>
          </cell>
          <cell r="AC4">
            <v>3</v>
          </cell>
          <cell r="AD4" t="str">
            <v xml:space="preserve">GR Narrar al oido filbo 2019, Talleres de Braille Filbo 2019, Quién era Louis Braill
</v>
          </cell>
          <cell r="AE4">
            <v>4</v>
          </cell>
          <cell r="AF4" t="str">
            <v xml:space="preserve">GR Día del maestro, GR Evento a través de mis pequeños ojos, GR Función pública biblioteca virtual, GR La importancia del Perro guía                          
</v>
          </cell>
          <cell r="AG4">
            <v>2</v>
          </cell>
          <cell r="AH4" t="str">
            <v xml:space="preserve">GR Biblioteca Virtual para Ciegos Función pública
GR La importancia del perro guía
</v>
          </cell>
          <cell r="AI4">
            <v>0</v>
          </cell>
          <cell r="AJ4">
            <v>0</v>
          </cell>
          <cell r="AK4">
            <v>0</v>
          </cell>
          <cell r="AL4">
            <v>0</v>
          </cell>
          <cell r="AM4">
            <v>0</v>
          </cell>
          <cell r="AN4">
            <v>0</v>
          </cell>
          <cell r="AO4">
            <v>0</v>
          </cell>
          <cell r="AP4">
            <v>0</v>
          </cell>
          <cell r="AQ4">
            <v>0</v>
          </cell>
          <cell r="AR4">
            <v>0</v>
          </cell>
          <cell r="AS4">
            <v>0</v>
          </cell>
          <cell r="AT4">
            <v>0</v>
          </cell>
        </row>
        <row r="5">
          <cell r="W5">
            <v>0</v>
          </cell>
          <cell r="X5">
            <v>0</v>
          </cell>
          <cell r="Y5" t="str">
            <v>1%</v>
          </cell>
          <cell r="Z5" t="str">
            <v>seguimiento a los contenidos misionales para el mes</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0.01</v>
          </cell>
          <cell r="X6" t="str">
            <v>se proyectó la nueva estructura de los programas de acuerdo a los nuevos integrantes  de cada actividad en Subdirección técnica</v>
          </cell>
          <cell r="Y6" t="str">
            <v>1%</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0.01</v>
          </cell>
          <cell r="X7">
            <v>0</v>
          </cell>
          <cell r="Y7">
            <v>0.01</v>
          </cell>
          <cell r="Z7">
            <v>0</v>
          </cell>
          <cell r="AA7">
            <v>0.02</v>
          </cell>
          <cell r="AB7" t="str">
            <v>Se actualiza la Parrilla con programas nuevos, Consultorio Jurídico</v>
          </cell>
          <cell r="AC7" t="str">
            <v>2%</v>
          </cell>
          <cell r="AD7" t="str">
            <v>Se actualiza la Parrilla con programas nuevos, Fecodivizando futuro</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V8">
            <v>421</v>
          </cell>
          <cell r="W8">
            <v>13</v>
          </cell>
          <cell r="X8" t="str">
            <v>programas de INCIRadio</v>
          </cell>
          <cell r="Y8">
            <v>77</v>
          </cell>
          <cell r="Z8" t="str">
            <v>Programas de INCIRadio</v>
          </cell>
          <cell r="AA8">
            <v>85</v>
          </cell>
          <cell r="AB8" t="str">
            <v>Programas de INCIRadio</v>
          </cell>
          <cell r="AC8">
            <v>84</v>
          </cell>
          <cell r="AD8" t="str">
            <v>Programas de INCIRadio</v>
          </cell>
          <cell r="AE8">
            <v>92</v>
          </cell>
          <cell r="AF8" t="str">
            <v>Programas de INCIRadio</v>
          </cell>
          <cell r="AG8">
            <v>70</v>
          </cell>
          <cell r="AH8" t="str">
            <v>Programas de INCIRadio</v>
          </cell>
          <cell r="AI8">
            <v>0</v>
          </cell>
          <cell r="AJ8">
            <v>0</v>
          </cell>
          <cell r="AK8">
            <v>0</v>
          </cell>
          <cell r="AL8">
            <v>0</v>
          </cell>
          <cell r="AM8">
            <v>0</v>
          </cell>
          <cell r="AN8">
            <v>0</v>
          </cell>
          <cell r="AO8">
            <v>0</v>
          </cell>
          <cell r="AP8">
            <v>0</v>
          </cell>
          <cell r="AQ8">
            <v>0</v>
          </cell>
          <cell r="AR8">
            <v>0</v>
          </cell>
          <cell r="AS8">
            <v>0</v>
          </cell>
          <cell r="AT8">
            <v>0</v>
          </cell>
        </row>
        <row r="9">
          <cell r="V9">
            <v>214</v>
          </cell>
          <cell r="W9">
            <v>4</v>
          </cell>
          <cell r="X9" t="str">
            <v>Cápsulas, miniprogramas, promos, cuñas, separadores</v>
          </cell>
          <cell r="Y9">
            <v>39</v>
          </cell>
          <cell r="Z9" t="str">
            <v>Cápsulas, miniprogramas, promos, cuñas, separadores</v>
          </cell>
          <cell r="AA9">
            <v>59</v>
          </cell>
          <cell r="AB9" t="str">
            <v>Cápsulas, miniprogramas, promos, cuñas, separadores</v>
          </cell>
          <cell r="AC9">
            <v>45</v>
          </cell>
          <cell r="AD9" t="str">
            <v>Cápsulas, miniprogramas, promos, cuñas, separadores</v>
          </cell>
          <cell r="AE9">
            <v>39</v>
          </cell>
          <cell r="AF9" t="str">
            <v>Cápsulas, miniprogramas, promos, cuñas, separadores</v>
          </cell>
          <cell r="AG9">
            <v>28</v>
          </cell>
          <cell r="AH9" t="str">
            <v>Cápsulas, miniprogramas, promos, cuñas, separadores</v>
          </cell>
          <cell r="AI9">
            <v>0</v>
          </cell>
          <cell r="AJ9">
            <v>0</v>
          </cell>
          <cell r="AK9">
            <v>0</v>
          </cell>
          <cell r="AL9">
            <v>0</v>
          </cell>
          <cell r="AM9">
            <v>0</v>
          </cell>
          <cell r="AN9">
            <v>0</v>
          </cell>
          <cell r="AO9">
            <v>0</v>
          </cell>
          <cell r="AP9">
            <v>0</v>
          </cell>
          <cell r="AQ9">
            <v>0</v>
          </cell>
          <cell r="AR9">
            <v>0</v>
          </cell>
          <cell r="AS9">
            <v>0</v>
          </cell>
          <cell r="AT9">
            <v>0</v>
          </cell>
        </row>
        <row r="10">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t="str">
            <v>0</v>
          </cell>
          <cell r="X3" t="str">
            <v>No se avanzó en el tema</v>
          </cell>
          <cell r="Y3">
            <v>1E-3</v>
          </cell>
          <cell r="Z3" t="str">
            <v>Se solicitaron cotizaciones para la adquisicón de ayudas opticas</v>
          </cell>
          <cell r="AA3" t="str">
            <v>0</v>
          </cell>
          <cell r="AB3" t="str">
            <v>No se avanzó en el tema por cambio de funcionaria</v>
          </cell>
          <cell r="AC3">
            <v>0</v>
          </cell>
          <cell r="AD3" t="str">
            <v xml:space="preserve">No se avanzó en el tema </v>
          </cell>
          <cell r="AE3">
            <v>0.05</v>
          </cell>
          <cell r="AF3" t="str">
            <v>Se realizó la tabulación de la encuesta de satisfacción de la cual se tuvieron 14 solicitudes para la adquisición de productos</v>
          </cell>
          <cell r="AG3">
            <v>0</v>
          </cell>
          <cell r="AH3" t="str">
            <v>No se avanzó en el tema por cambio de funcionaria</v>
          </cell>
          <cell r="AI3">
            <v>0</v>
          </cell>
          <cell r="AJ3">
            <v>0</v>
          </cell>
          <cell r="AK3">
            <v>0</v>
          </cell>
          <cell r="AL3">
            <v>0</v>
          </cell>
          <cell r="AM3">
            <v>0</v>
          </cell>
          <cell r="AN3">
            <v>0</v>
          </cell>
          <cell r="AO3">
            <v>0</v>
          </cell>
          <cell r="AP3">
            <v>0</v>
          </cell>
          <cell r="AQ3">
            <v>0</v>
          </cell>
          <cell r="AR3">
            <v>0</v>
          </cell>
          <cell r="AS3">
            <v>0</v>
          </cell>
          <cell r="AT3">
            <v>0</v>
          </cell>
        </row>
        <row r="4">
          <cell r="W4" t="str">
            <v>0</v>
          </cell>
          <cell r="X4" t="str">
            <v>No se avanzó en el tema</v>
          </cell>
          <cell r="Y4" t="str">
            <v>0</v>
          </cell>
          <cell r="Z4" t="str">
            <v>No se avanzó en el tema</v>
          </cell>
          <cell r="AA4" t="str">
            <v>0</v>
          </cell>
          <cell r="AB4" t="str">
            <v>No se avanzó en el tema popr cambio de funcionaria</v>
          </cell>
          <cell r="AC4">
            <v>0</v>
          </cell>
          <cell r="AD4" t="str">
            <v>No se avanzó en el tema popr cambio de funcionaria</v>
          </cell>
          <cell r="AE4">
            <v>0</v>
          </cell>
          <cell r="AF4" t="str">
            <v>No se avanzó en el tema</v>
          </cell>
          <cell r="AG4">
            <v>0</v>
          </cell>
          <cell r="AH4" t="str">
            <v>No se avanzó en el tema por cambio de funcionaria</v>
          </cell>
          <cell r="AI4">
            <v>0</v>
          </cell>
          <cell r="AJ4">
            <v>0</v>
          </cell>
          <cell r="AK4">
            <v>0</v>
          </cell>
          <cell r="AL4">
            <v>0</v>
          </cell>
          <cell r="AM4">
            <v>0</v>
          </cell>
          <cell r="AN4">
            <v>0</v>
          </cell>
          <cell r="AO4">
            <v>0</v>
          </cell>
          <cell r="AP4">
            <v>0</v>
          </cell>
          <cell r="AQ4">
            <v>0</v>
          </cell>
          <cell r="AR4">
            <v>0</v>
          </cell>
          <cell r="AS4">
            <v>0</v>
          </cell>
          <cell r="AT4">
            <v>0</v>
          </cell>
        </row>
        <row r="5">
          <cell r="V5">
            <v>521</v>
          </cell>
          <cell r="W5">
            <v>55</v>
          </cell>
          <cell r="X5" t="str">
            <v>Se realizaron 55 ventas efectivas, hubo problemas con el registro en SIIF por lo tanto estos se registraron en febrero</v>
          </cell>
          <cell r="Y5">
            <v>86</v>
          </cell>
          <cell r="Z5" t="str">
            <v xml:space="preserve">En Febrero se atendieron: 134 clientes de acuerdo a SIIF.
En fecha real fueron 86
</v>
          </cell>
          <cell r="AA5">
            <v>71</v>
          </cell>
          <cell r="AB5" t="str">
            <v>En Marzo se atendieron: 71 clientes de acuerdo a SIIF.</v>
          </cell>
          <cell r="AC5">
            <v>132</v>
          </cell>
          <cell r="AD5" t="str">
            <v>En Abril se atendieron: 132 clientes de acuerdo a SIIF.</v>
          </cell>
          <cell r="AE5">
            <v>102</v>
          </cell>
          <cell r="AF5" t="str">
            <v>En Mayo se atendieron: 102 clientes de acuerdo a SIIF.</v>
          </cell>
          <cell r="AG5">
            <v>75</v>
          </cell>
          <cell r="AH5" t="str">
            <v>En Junio se atendieron: 75 clientes de acuerdo a planilla diariaria de ventas</v>
          </cell>
          <cell r="AI5">
            <v>0</v>
          </cell>
          <cell r="AJ5">
            <v>0</v>
          </cell>
          <cell r="AK5">
            <v>0</v>
          </cell>
          <cell r="AL5">
            <v>0</v>
          </cell>
          <cell r="AM5">
            <v>0</v>
          </cell>
          <cell r="AN5">
            <v>0</v>
          </cell>
          <cell r="AO5">
            <v>0</v>
          </cell>
          <cell r="AP5">
            <v>0</v>
          </cell>
          <cell r="AQ5">
            <v>0</v>
          </cell>
          <cell r="AR5">
            <v>0</v>
          </cell>
          <cell r="AS5">
            <v>0</v>
          </cell>
          <cell r="AT5">
            <v>0</v>
          </cell>
        </row>
        <row r="6">
          <cell r="W6" t="str">
            <v>0</v>
          </cell>
          <cell r="X6" t="str">
            <v>No se avanzó en el tema</v>
          </cell>
          <cell r="Y6">
            <v>1.6E-2</v>
          </cell>
          <cell r="Z6" t="str">
            <v>Se ralizó gestión con la editorial Panamericana</v>
          </cell>
          <cell r="AA6">
            <v>1.6E-2</v>
          </cell>
          <cell r="AB6" t="str">
            <v>Se ralizó gestión con la editorial Santillana y la Camra Colombiana del libro, se programará nueva reunión despues de la Feria del Libro</v>
          </cell>
          <cell r="AC6">
            <v>0</v>
          </cell>
          <cell r="AD6" t="str">
            <v>No se avanzó en el tema</v>
          </cell>
          <cell r="AE6">
            <v>0</v>
          </cell>
          <cell r="AF6" t="str">
            <v>Asistimos a reunión con editorial Santillana en donde se comprometieron a hablar con algunos de los autores de libros de lectura para la sesión de derechos para la impresión en tinta braille. Acercamiento con el área de bilinguismo del MEN y el área de Lectores.</v>
          </cell>
          <cell r="AG6">
            <v>0</v>
          </cell>
          <cell r="AH6" t="str">
            <v>Se empezaron a realizar pruebas con el libro way to go 6° del programa de bilinguismo del Ministerio de Educación</v>
          </cell>
          <cell r="AI6">
            <v>0</v>
          </cell>
          <cell r="AJ6">
            <v>0</v>
          </cell>
          <cell r="AK6">
            <v>0</v>
          </cell>
          <cell r="AL6">
            <v>0</v>
          </cell>
          <cell r="AM6">
            <v>0</v>
          </cell>
          <cell r="AN6">
            <v>0</v>
          </cell>
          <cell r="AO6">
            <v>0</v>
          </cell>
          <cell r="AP6">
            <v>0</v>
          </cell>
          <cell r="AQ6">
            <v>0</v>
          </cell>
          <cell r="AR6">
            <v>0</v>
          </cell>
          <cell r="AS6">
            <v>0</v>
          </cell>
          <cell r="AT6">
            <v>0</v>
          </cell>
        </row>
        <row r="7">
          <cell r="W7">
            <v>5.0000000000000001E-3</v>
          </cell>
          <cell r="X7" t="str">
            <v>Se programaron 25 libros del ministerio de cultura para imprimir para dotación</v>
          </cell>
          <cell r="Y7">
            <v>5.0000000000000001E-3</v>
          </cell>
          <cell r="Z7" t="str">
            <v>Se elaboró el plan de mercadeo y se envió a subdirección para la aprobación y socialización del mismo</v>
          </cell>
          <cell r="AA7">
            <v>5.0000000000000001E-3</v>
          </cell>
          <cell r="AB7" t="str">
            <v>Se elaboró el plan de mercadeo y se envió a subdirección para la aprobación y socialización del mismo</v>
          </cell>
          <cell r="AC7">
            <v>0</v>
          </cell>
          <cell r="AD7" t="str">
            <v xml:space="preserve">El 10 de abril se revisóel plan de mercadeo con la subdirección, se solicitó ajuste al mismo y quedó pendiente programara nueva reunión para revisasr </v>
          </cell>
          <cell r="AE7">
            <v>0.02</v>
          </cell>
          <cell r="AF7" t="str">
            <v>Se aprobaron el plan de mercadeo y la programación de producción anual y se publicaron en el SIG</v>
          </cell>
          <cell r="AG7">
            <v>0</v>
          </cell>
          <cell r="AH7" t="str">
            <v>Meta cumplida</v>
          </cell>
          <cell r="AI7">
            <v>0</v>
          </cell>
          <cell r="AJ7">
            <v>0</v>
          </cell>
          <cell r="AK7">
            <v>0</v>
          </cell>
          <cell r="AL7">
            <v>0</v>
          </cell>
          <cell r="AM7">
            <v>0</v>
          </cell>
          <cell r="AN7">
            <v>0</v>
          </cell>
          <cell r="AO7">
            <v>0</v>
          </cell>
          <cell r="AP7">
            <v>0</v>
          </cell>
          <cell r="AQ7">
            <v>0</v>
          </cell>
          <cell r="AR7">
            <v>0</v>
          </cell>
          <cell r="AS7">
            <v>0</v>
          </cell>
          <cell r="AT7">
            <v>0</v>
          </cell>
        </row>
        <row r="8">
          <cell r="V8">
            <v>42830</v>
          </cell>
          <cell r="W8">
            <v>5654</v>
          </cell>
          <cell r="X8" t="str">
            <v>Se imprimieron 5518 unidades para clientes externos y 136 para programación de producción interna</v>
          </cell>
          <cell r="Y8">
            <v>14626</v>
          </cell>
          <cell r="Z8" t="str">
            <v>Se imprimieron 13458 unidades para clientes externos y 1168 para programación de producción interna</v>
          </cell>
          <cell r="AA8">
            <v>5269</v>
          </cell>
          <cell r="AB8" t="str">
            <v>Se imprimieron 1069 unidades para clientes externos y 4200 para programación de producción interna</v>
          </cell>
          <cell r="AC8">
            <v>7262</v>
          </cell>
          <cell r="AD8" t="str">
            <v>Se imprimieron 462 unidades para clientes externos y 6800 para programación de producción interna</v>
          </cell>
          <cell r="AE8">
            <v>7404</v>
          </cell>
          <cell r="AF8" t="str">
            <v>Se imprimieron 5554 unidades para clientes externos y 1850 para programación de producción interna</v>
          </cell>
          <cell r="AG8">
            <v>2615</v>
          </cell>
          <cell r="AH8" t="str">
            <v>Se imprimieron 15 unidades para clientes externos y 2600 para programación de producción interna</v>
          </cell>
          <cell r="AI8">
            <v>0</v>
          </cell>
          <cell r="AJ8">
            <v>0</v>
          </cell>
          <cell r="AK8">
            <v>0</v>
          </cell>
          <cell r="AL8">
            <v>0</v>
          </cell>
          <cell r="AM8">
            <v>0</v>
          </cell>
          <cell r="AN8">
            <v>0</v>
          </cell>
          <cell r="AO8">
            <v>0</v>
          </cell>
          <cell r="AP8">
            <v>0</v>
          </cell>
          <cell r="AQ8">
            <v>0</v>
          </cell>
          <cell r="AR8">
            <v>0</v>
          </cell>
          <cell r="AS8">
            <v>0</v>
          </cell>
          <cell r="AT8">
            <v>0</v>
          </cell>
        </row>
        <row r="9">
          <cell r="W9">
            <v>2.5000000000000001E-2</v>
          </cell>
          <cell r="X9" t="str">
            <v>Se imprimió un (1) titulo de la programación de producción y no se ha aprobado el plan de mercadeo</v>
          </cell>
          <cell r="Y9">
            <v>2.5000000000000001E-2</v>
          </cell>
          <cell r="Z9" t="str">
            <v>Se imprimió un (1) titulo de la programación de producción y no se ha aprobado el plan de mercadeo</v>
          </cell>
          <cell r="AA9">
            <v>2.5000000000000001E-2</v>
          </cell>
          <cell r="AB9" t="str">
            <v>Se imprimieron cinco (5) titulos o items de la programación de producción y no se ha aprobado el plan de mercadeo</v>
          </cell>
          <cell r="AC9">
            <v>2.5000000000000001E-2</v>
          </cell>
          <cell r="AD9" t="str">
            <v>Se imprimieron tres (3) titulos o items de la programación de producción y no se ha aprobado el plan de mercadeo</v>
          </cell>
          <cell r="AE9">
            <v>0.03</v>
          </cell>
          <cell r="AF9" t="str">
            <v>Se imprimieron dos (2) titulos o items de la programación de producción y no se ha aprobado el plan de mercadeo</v>
          </cell>
          <cell r="AG9">
            <v>0.03</v>
          </cell>
          <cell r="AH9" t="str">
            <v>Se imprimieron cuatro (4) titulos o items de la programación de producción y  el plan de mercadeo tiene avance 35,70%</v>
          </cell>
          <cell r="AI9">
            <v>0</v>
          </cell>
          <cell r="AJ9">
            <v>0</v>
          </cell>
          <cell r="AK9">
            <v>0</v>
          </cell>
          <cell r="AL9">
            <v>0</v>
          </cell>
          <cell r="AM9">
            <v>0</v>
          </cell>
          <cell r="AN9">
            <v>0</v>
          </cell>
          <cell r="AO9">
            <v>0</v>
          </cell>
          <cell r="AP9">
            <v>0</v>
          </cell>
          <cell r="AQ9">
            <v>0</v>
          </cell>
          <cell r="AR9">
            <v>0</v>
          </cell>
          <cell r="AS9">
            <v>0</v>
          </cell>
          <cell r="AT9">
            <v>0</v>
          </cell>
        </row>
        <row r="10">
          <cell r="W10">
            <v>5.0000000000000001E-3</v>
          </cell>
          <cell r="X10" t="str">
            <v>Trabajamos en la actualización del "PROCEDIMIENTO SERVICIO O PRODUCTO NO CONFORME_29012019"</v>
          </cell>
          <cell r="Z10" t="str">
            <v>Trabajamos en la actualización del "PROCEDIMIENTO DE LA IMPRENTA", se actualizó el formato de programación de producción</v>
          </cell>
          <cell r="AA10">
            <v>0</v>
          </cell>
          <cell r="AB10" t="str">
            <v>No se avanzó , se cumplió con las solicitude de la auditoria de control interno a la Tienda INCI</v>
          </cell>
          <cell r="AC10">
            <v>0</v>
          </cell>
          <cell r="AD10" t="str">
            <v>No se avanzó , se cumplió con las solicitude de la auditoria de control interno a la Tienda INCI</v>
          </cell>
          <cell r="AE10">
            <v>0</v>
          </cell>
          <cell r="AF10" t="str">
            <v>Se elaboró plan de mejora para la tienda</v>
          </cell>
          <cell r="AG10">
            <v>0</v>
          </cell>
          <cell r="AH10" t="str">
            <v>No se avanzó en el tema por cambio de funcionaria de la Tienda</v>
          </cell>
          <cell r="AI10">
            <v>0</v>
          </cell>
          <cell r="AJ10">
            <v>0</v>
          </cell>
          <cell r="AK10">
            <v>0</v>
          </cell>
          <cell r="AL10">
            <v>0</v>
          </cell>
          <cell r="AM10">
            <v>0</v>
          </cell>
          <cell r="AN10">
            <v>0</v>
          </cell>
          <cell r="AO10">
            <v>0</v>
          </cell>
          <cell r="AP10">
            <v>0</v>
          </cell>
          <cell r="AQ10">
            <v>0</v>
          </cell>
          <cell r="AR10">
            <v>0</v>
          </cell>
          <cell r="AS10">
            <v>0</v>
          </cell>
          <cell r="AT10">
            <v>0</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0.08</v>
          </cell>
          <cell r="X3" t="str">
            <v>Se presentó a la subdirección el programa de fomento a la lectura y la escritura dirigido a la población con discapacidad visual y el cronograma de talleres hasta el mes de julio.</v>
          </cell>
          <cell r="Y3">
            <v>0</v>
          </cell>
          <cell r="Z3">
            <v>0</v>
          </cell>
          <cell r="AA3">
            <v>0.02</v>
          </cell>
          <cell r="AB3" t="str">
            <v>Se revisó y se ajustó la propuesta de talleres de fomento a la lectura</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v>
          </cell>
          <cell r="X4" t="str">
            <v>Se contrató el año anterior con la empresa ARISMA la elaboración de colecciones de geografía, astronomía, arte y matemáticas. Se incumplió con la entrrega pactada para el 31 de enero.</v>
          </cell>
          <cell r="Y4">
            <v>0</v>
          </cell>
          <cell r="Z4" t="str">
            <v>Por incumplimiento de la empresa ARISMA no se pudieron recibir las colecciones</v>
          </cell>
          <cell r="AA4">
            <v>0</v>
          </cell>
          <cell r="AB4" t="str">
            <v>El 5 de abril es la audiencia con ARISMA. A la fecha, aun no se han recibido las colecciones</v>
          </cell>
          <cell r="AC4">
            <v>0</v>
          </cell>
          <cell r="AD4" t="str">
            <v>El 15 de abril se realizó la audiencia con ARISMA. Se hizo la entrega de las 4 colecciones para su revisión.</v>
          </cell>
          <cell r="AE4">
            <v>0</v>
          </cell>
          <cell r="AF4" t="str">
            <v>El 30 de mayo se termnó la revisón del material entregado. Algunas piezas deben ser reemplazadas</v>
          </cell>
          <cell r="AG4">
            <v>0</v>
          </cell>
          <cell r="AH4" t="str">
            <v>Se entregó a la Empresa ARISMA todo el material con errores para su corrección. Se aprobó el prototipo de corrección sugerido por ARISMA.</v>
          </cell>
          <cell r="AI4">
            <v>0</v>
          </cell>
          <cell r="AJ4">
            <v>0</v>
          </cell>
          <cell r="AK4">
            <v>0</v>
          </cell>
          <cell r="AL4">
            <v>0</v>
          </cell>
          <cell r="AM4">
            <v>0</v>
          </cell>
          <cell r="AN4">
            <v>0</v>
          </cell>
          <cell r="AO4">
            <v>0</v>
          </cell>
          <cell r="AP4">
            <v>0</v>
          </cell>
          <cell r="AQ4">
            <v>0</v>
          </cell>
          <cell r="AR4">
            <v>0</v>
          </cell>
          <cell r="AS4">
            <v>0</v>
          </cell>
          <cell r="AT4">
            <v>0</v>
          </cell>
        </row>
        <row r="5">
          <cell r="W5">
            <v>5</v>
          </cell>
          <cell r="X5" t="str">
            <v>Se digitalizaron 5 archivos sonoros para la sonoroteca</v>
          </cell>
          <cell r="Y5">
            <v>5</v>
          </cell>
          <cell r="Z5" t="str">
            <v>Se digitalizaron 5 archivos sonoros para la sonoroteca</v>
          </cell>
          <cell r="AA5">
            <v>17</v>
          </cell>
          <cell r="AB5" t="str">
            <v>Se digitalizaron 17 archivos sonoros para la sonoroteca</v>
          </cell>
          <cell r="AC5">
            <v>5</v>
          </cell>
          <cell r="AD5" t="str">
            <v>Se digitalizaron 5 archivos sonoros para la sonoroteca</v>
          </cell>
          <cell r="AE5">
            <v>28</v>
          </cell>
          <cell r="AF5" t="str">
            <v>Se digitalizaron 28 archivos sonoros para la sonoroteca</v>
          </cell>
          <cell r="AG5">
            <v>23</v>
          </cell>
          <cell r="AH5" t="str">
            <v>Se digitalizaron 23 archivos sonoros para la sonoroteca</v>
          </cell>
          <cell r="AI5">
            <v>0</v>
          </cell>
          <cell r="AJ5">
            <v>0</v>
          </cell>
          <cell r="AK5">
            <v>0</v>
          </cell>
          <cell r="AL5">
            <v>0</v>
          </cell>
          <cell r="AM5">
            <v>0</v>
          </cell>
          <cell r="AN5">
            <v>0</v>
          </cell>
          <cell r="AO5">
            <v>0</v>
          </cell>
          <cell r="AP5">
            <v>0</v>
          </cell>
          <cell r="AQ5">
            <v>0</v>
          </cell>
          <cell r="AR5">
            <v>0</v>
          </cell>
          <cell r="AS5">
            <v>0</v>
          </cell>
          <cell r="AT5">
            <v>0</v>
          </cell>
        </row>
        <row r="6">
          <cell r="V6">
            <v>31</v>
          </cell>
          <cell r="W6">
            <v>2</v>
          </cell>
          <cell r="X6" t="str">
            <v xml:space="preserve">Se realizaron dos talleres: Uso del Braillist de Corea y Taller de lectura con apoyo de tecnología en la Biblioteca Nacional </v>
          </cell>
          <cell r="Y6">
            <v>4</v>
          </cell>
          <cell r="Z6" t="str">
            <v>Se realizaron todos los talleres programados: Cuba, Fauna colombiana y Braille Alcaldía, Braille INCI}</v>
          </cell>
          <cell r="AA6">
            <v>5</v>
          </cell>
          <cell r="AB6" t="str">
            <v xml:space="preserve">Se realizaron todos los talleres programados: Japón, Braille para la Función Pública y público; Visita a la escuela de aviación; Taller con Willis Towers Watson y Colegio Gran Yomasa </v>
          </cell>
          <cell r="AC6">
            <v>6</v>
          </cell>
          <cell r="AD6" t="str">
            <v xml:space="preserve">Se realizaron todos los talleres programados: México, Telleres de Braille para IDPAC y CANAPRO.Visita al museo de la Policía y 2 talleres en la Filbo 2019 </v>
          </cell>
          <cell r="AE6">
            <v>8</v>
          </cell>
          <cell r="AF6" t="str">
            <v>Se realizaron todos los talleres programados: Portugal, Talleres de Braille para el Congreso y La U. Santo Tomás.Visita a la Escuela de Suboficiales de Madrid y talleres de interascción en la U. Sergio Arboleda, la CREG, Fundación San Pedro Claver y Banco de Bogotá</v>
          </cell>
          <cell r="AG6">
            <v>6</v>
          </cell>
          <cell r="AH6" t="str">
            <v>Se realizaron todos los talleres programados: Museo Geológico; Museo de Arte del Banco de la República; Taller sobre Canadá; Sonido antropomorfo; Concierto de Jazz y Taller de Braille.</v>
          </cell>
          <cell r="AI6">
            <v>0</v>
          </cell>
          <cell r="AJ6">
            <v>0</v>
          </cell>
          <cell r="AK6">
            <v>0</v>
          </cell>
          <cell r="AL6">
            <v>0</v>
          </cell>
          <cell r="AM6">
            <v>0</v>
          </cell>
          <cell r="AN6">
            <v>0</v>
          </cell>
          <cell r="AO6">
            <v>0</v>
          </cell>
          <cell r="AP6">
            <v>0</v>
          </cell>
          <cell r="AQ6">
            <v>0</v>
          </cell>
          <cell r="AR6">
            <v>0</v>
          </cell>
          <cell r="AS6">
            <v>0</v>
          </cell>
          <cell r="AT6">
            <v>0</v>
          </cell>
        </row>
        <row r="7">
          <cell r="W7">
            <v>0.02</v>
          </cell>
          <cell r="X7" t="str">
            <v>Se avanzó en el desarrollo de la propuesta</v>
          </cell>
          <cell r="Y7">
            <v>0.02</v>
          </cell>
          <cell r="Z7" t="str">
            <v>Se hicieron consultas para consolidar una propuesta objetiva con particáción de población con discapacidad visual</v>
          </cell>
          <cell r="AA7">
            <v>0.02</v>
          </cell>
          <cell r="AB7" t="str">
            <v xml:space="preserve">Se entregaron, verificaron y consolidaron 68 archivos digitales </v>
          </cell>
          <cell r="AC7">
            <v>0.02</v>
          </cell>
          <cell r="AD7" t="str">
            <v xml:space="preserve">Se entregaron, verificaron y consolidaron 57 archivos digitales </v>
          </cell>
          <cell r="AE7">
            <v>0.02</v>
          </cell>
          <cell r="AF7" t="str">
            <v xml:space="preserve">Se entregaron, verificaron y consolidaron 79 archivos digitales </v>
          </cell>
          <cell r="AG7">
            <v>0.02</v>
          </cell>
          <cell r="AH7" t="str">
            <v xml:space="preserve">Se entregaron, verificaron y consolidaron 76 archivos digitales </v>
          </cell>
          <cell r="AI7">
            <v>0</v>
          </cell>
          <cell r="AJ7">
            <v>0</v>
          </cell>
          <cell r="AK7">
            <v>0</v>
          </cell>
          <cell r="AL7">
            <v>0</v>
          </cell>
          <cell r="AM7">
            <v>0</v>
          </cell>
          <cell r="AN7">
            <v>0</v>
          </cell>
          <cell r="AO7">
            <v>0</v>
          </cell>
          <cell r="AP7">
            <v>0</v>
          </cell>
          <cell r="AQ7">
            <v>0</v>
          </cell>
          <cell r="AR7">
            <v>0</v>
          </cell>
          <cell r="AS7">
            <v>0</v>
          </cell>
          <cell r="AT7">
            <v>0</v>
          </cell>
        </row>
        <row r="8">
          <cell r="V8">
            <v>204</v>
          </cell>
          <cell r="W8">
            <v>0</v>
          </cell>
          <cell r="X8" t="str">
            <v>Se adelantó la contratación de los estructuradores, pero no se inició el trabajo</v>
          </cell>
          <cell r="Y8">
            <v>0</v>
          </cell>
          <cell r="Z8" t="str">
            <v>Se hcieron las contrataciones y se inició el trabajo de estructuración.</v>
          </cell>
          <cell r="AA8">
            <v>51</v>
          </cell>
          <cell r="AB8" t="str">
            <v>Se catalogaron y estructuraron 51 libros</v>
          </cell>
          <cell r="AC8">
            <v>51</v>
          </cell>
          <cell r="AD8" t="str">
            <v>Se catalogaron y estructuraron 51 libros</v>
          </cell>
          <cell r="AE8">
            <v>51</v>
          </cell>
          <cell r="AF8" t="str">
            <v>Se catalogaron y estructuraron 51 libros</v>
          </cell>
          <cell r="AG8">
            <v>51</v>
          </cell>
          <cell r="AH8" t="str">
            <v>Se catalogaron y estructuraron 51 libros</v>
          </cell>
          <cell r="AI8">
            <v>0</v>
          </cell>
          <cell r="AJ8">
            <v>0</v>
          </cell>
          <cell r="AK8">
            <v>0</v>
          </cell>
          <cell r="AL8">
            <v>0</v>
          </cell>
          <cell r="AM8">
            <v>0</v>
          </cell>
          <cell r="AN8">
            <v>0</v>
          </cell>
          <cell r="AO8">
            <v>0</v>
          </cell>
          <cell r="AP8">
            <v>0</v>
          </cell>
          <cell r="AQ8">
            <v>0</v>
          </cell>
          <cell r="AR8">
            <v>0</v>
          </cell>
          <cell r="AS8">
            <v>0</v>
          </cell>
          <cell r="AT8">
            <v>0</v>
          </cell>
        </row>
        <row r="9">
          <cell r="W9">
            <v>0</v>
          </cell>
          <cell r="X9" t="str">
            <v>Se reportaron 260 descargas del mes de Enero</v>
          </cell>
          <cell r="Y9">
            <v>0</v>
          </cell>
          <cell r="Z9" t="str">
            <v>Se reportaron 300 descargas del mes de Febrero</v>
          </cell>
          <cell r="AA9">
            <v>0.01</v>
          </cell>
          <cell r="AB9" t="str">
            <v>Se reportaron 257 descargas del mes de marzo</v>
          </cell>
          <cell r="AC9">
            <v>0.01</v>
          </cell>
          <cell r="AD9" t="str">
            <v>Se reportaron 223 descargas del mes de marzo</v>
          </cell>
          <cell r="AE9">
            <v>0.01</v>
          </cell>
          <cell r="AF9" t="str">
            <v>Se reportaron 5 descargas del mes de mayo</v>
          </cell>
          <cell r="AG9">
            <v>0.01</v>
          </cell>
          <cell r="AH9" t="str">
            <v>Se reportaron 58 descargas en el mes de junio</v>
          </cell>
          <cell r="AI9">
            <v>0</v>
          </cell>
          <cell r="AJ9">
            <v>0</v>
          </cell>
          <cell r="AK9">
            <v>0</v>
          </cell>
          <cell r="AL9">
            <v>0</v>
          </cell>
          <cell r="AM9">
            <v>0</v>
          </cell>
          <cell r="AN9">
            <v>0</v>
          </cell>
          <cell r="AO9">
            <v>0</v>
          </cell>
          <cell r="AP9">
            <v>0</v>
          </cell>
          <cell r="AQ9">
            <v>0</v>
          </cell>
          <cell r="AR9">
            <v>0</v>
          </cell>
          <cell r="AS9">
            <v>0</v>
          </cell>
          <cell r="AT9">
            <v>0</v>
          </cell>
        </row>
        <row r="10">
          <cell r="W10">
            <v>0.02</v>
          </cell>
          <cell r="X10" t="str">
            <v>Se avanzó en el desarrollo de la propuesta</v>
          </cell>
          <cell r="Y10">
            <v>0.02</v>
          </cell>
          <cell r="Z10" t="str">
            <v>Se hicieron consultas para consolidar una propuesta objetiva con particáción de población con discapacidad visual</v>
          </cell>
          <cell r="AA10">
            <v>0.02</v>
          </cell>
          <cell r="AB10" t="str">
            <v xml:space="preserve">Se entregaron, verificaron y consolidaron 68 archivos digitales </v>
          </cell>
          <cell r="AC10">
            <v>0.02</v>
          </cell>
          <cell r="AD10" t="str">
            <v xml:space="preserve">Se entregaron, verificaron y consolidaron 57 archivos digitales </v>
          </cell>
          <cell r="AE10">
            <v>0.02</v>
          </cell>
          <cell r="AF10" t="str">
            <v xml:space="preserve">Se entregaron, verificaron y consolidaron 79 archivos digitales </v>
          </cell>
          <cell r="AG10">
            <v>0.02</v>
          </cell>
          <cell r="AH10" t="str">
            <v xml:space="preserve">Se entregaron, verificaron y consolidaron 76 archivos digitales </v>
          </cell>
          <cell r="AI10">
            <v>0</v>
          </cell>
          <cell r="AJ10">
            <v>0</v>
          </cell>
          <cell r="AK10">
            <v>0</v>
          </cell>
          <cell r="AL10">
            <v>0</v>
          </cell>
          <cell r="AM10">
            <v>0</v>
          </cell>
          <cell r="AN10">
            <v>0</v>
          </cell>
          <cell r="AO10">
            <v>0</v>
          </cell>
          <cell r="AP10">
            <v>0</v>
          </cell>
          <cell r="AQ10">
            <v>0</v>
          </cell>
          <cell r="AR10">
            <v>0</v>
          </cell>
          <cell r="AS10">
            <v>0</v>
          </cell>
          <cell r="AT10">
            <v>0</v>
          </cell>
        </row>
        <row r="11">
          <cell r="W11">
            <v>0</v>
          </cell>
          <cell r="X11" t="str">
            <v>Como se declaró descierta la contratación para la adicuación de la sala de exposiciones no se pudo avanzar en esta meta.</v>
          </cell>
          <cell r="Y11">
            <v>0</v>
          </cell>
          <cell r="Z11" t="str">
            <v>Se adecuaron los estudios previos para volver a lanzar la convocatoria para la contratación que permita la implementación de la sala de exposiciones.</v>
          </cell>
          <cell r="AA11">
            <v>0.05</v>
          </cell>
          <cell r="AB11" t="str">
            <v>Se entregaron los estudios previos a la Oficina Asesora Jurídica</v>
          </cell>
          <cell r="AC11">
            <v>0.1</v>
          </cell>
          <cell r="AD11" t="str">
            <v>Se inició el proceso de contratación que terminarán el 9 de mayo y se adjudicará para contratar a partir del 11 de mayo</v>
          </cell>
          <cell r="AE11">
            <v>0.05</v>
          </cell>
          <cell r="AF11" t="str">
            <v>Se firmó el 14 de mayo el contrato con Camilo Casasbuenas para la adecuación de la sala de exposiciones.</v>
          </cell>
          <cell r="AG11">
            <v>0.05</v>
          </cell>
          <cell r="AH11" t="str">
            <v>Se avanzó en los detalles de los diseños y elementos que se incorporarán a la Sala de Exposiciones. Fueron aprobados por el Director General</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t="str">
            <v>Como se declaró descierta la contratación para la adicuación de la sala de exposiciones no se pudo avanzar en esta meta.</v>
          </cell>
          <cell r="Y12">
            <v>0</v>
          </cell>
          <cell r="Z12" t="str">
            <v>Se adecuaron los estudios previos para volver a lanzar la convocatoria para la contratación que permita la implementación de la sala de exposiciones.</v>
          </cell>
          <cell r="AA12">
            <v>0.05</v>
          </cell>
          <cell r="AB12" t="str">
            <v>Se entregaron los estudios previos a la Oficina Asesora Jurídica</v>
          </cell>
          <cell r="AC12">
            <v>0.1</v>
          </cell>
          <cell r="AD12" t="str">
            <v>Se inició el proceso de contratación que terminarán el 9 de mayo y se adjudicará para contratar a partir del 11 de mayo</v>
          </cell>
          <cell r="AE12">
            <v>0.05</v>
          </cell>
          <cell r="AF12" t="str">
            <v>Se firmó el 14 de mayo el contrato con Camilo Casasbuenas para la adecuación de la sala de exposiciones.</v>
          </cell>
          <cell r="AG12">
            <v>0.05</v>
          </cell>
          <cell r="AH12" t="str">
            <v>Se avanzó en los detalles de los diseños y elementos que se incorporarán a la Sala de Exposiciones. Fueron aprobados por el Director General</v>
          </cell>
          <cell r="AI12">
            <v>0</v>
          </cell>
          <cell r="AJ12">
            <v>0</v>
          </cell>
          <cell r="AK12">
            <v>0</v>
          </cell>
          <cell r="AL12">
            <v>0</v>
          </cell>
          <cell r="AM12">
            <v>0</v>
          </cell>
          <cell r="AN12">
            <v>0</v>
          </cell>
          <cell r="AO12">
            <v>0</v>
          </cell>
          <cell r="AP12">
            <v>0</v>
          </cell>
          <cell r="AQ12">
            <v>0</v>
          </cell>
          <cell r="AR12">
            <v>0</v>
          </cell>
          <cell r="AS12">
            <v>0</v>
          </cell>
          <cell r="AT12">
            <v>0</v>
          </cell>
        </row>
        <row r="13">
          <cell r="V13">
            <v>0</v>
          </cell>
          <cell r="W13">
            <v>0</v>
          </cell>
          <cell r="X13">
            <v>0</v>
          </cell>
          <cell r="Y13">
            <v>0</v>
          </cell>
          <cell r="Z13">
            <v>0</v>
          </cell>
          <cell r="AA13">
            <v>0</v>
          </cell>
          <cell r="AB13" t="str">
            <v>Se está en espera de la adecuación de la sala multisensorial del Centro Cultural para organizar la exposición permanente y las temporales</v>
          </cell>
          <cell r="AC13">
            <v>0</v>
          </cell>
          <cell r="AD13" t="str">
            <v>Se está en espera de la adecuación de la sala multisensorial del Centro Cultural para organizar la exposición permanente y las temporales</v>
          </cell>
          <cell r="AE13">
            <v>0</v>
          </cell>
          <cell r="AF13" t="str">
            <v>Se está en espera de la adecuación de la sala multisensorial del Centro Cultural para organizar la exposición permanente y las temporales</v>
          </cell>
          <cell r="AG13">
            <v>0</v>
          </cell>
          <cell r="AH13" t="str">
            <v>Se está en espera de la adecuación de la sala multisensorial del Centro Cultural para organizar la exposición permanente y las temporales</v>
          </cell>
          <cell r="AI13">
            <v>0</v>
          </cell>
          <cell r="AJ13">
            <v>0</v>
          </cell>
          <cell r="AK13">
            <v>0</v>
          </cell>
          <cell r="AL13">
            <v>0</v>
          </cell>
          <cell r="AM13">
            <v>0</v>
          </cell>
          <cell r="AN13">
            <v>0</v>
          </cell>
          <cell r="AO13">
            <v>0</v>
          </cell>
          <cell r="AP13">
            <v>0</v>
          </cell>
          <cell r="AQ13">
            <v>0</v>
          </cell>
          <cell r="AR13">
            <v>0</v>
          </cell>
          <cell r="AS13">
            <v>0</v>
          </cell>
          <cell r="AT13">
            <v>0</v>
          </cell>
        </row>
        <row r="14">
          <cell r="W14">
            <v>6.6000000000000003E-2</v>
          </cell>
          <cell r="X14" t="str">
            <v>Se definiron los procedimientos de todos los servicios del Centro Cultural</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W15">
            <v>6.6000000000000003E-2</v>
          </cell>
          <cell r="X15" t="str">
            <v>Se ajustaron entregaron a la Oficina Aseosora de Planeación los manuales de la Biblioteca Virtual y se subieron a la carpeta del SIG</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0.25</v>
          </cell>
          <cell r="X3" t="str">
            <v>Se actualizó el Plan Instituciona de Archivos a 2019.</v>
          </cell>
          <cell r="Y3">
            <v>0</v>
          </cell>
          <cell r="Z3" t="str">
            <v>Se actualizó el Plan Instituciona de Archivos a 2019.</v>
          </cell>
          <cell r="AA3">
            <v>0</v>
          </cell>
          <cell r="AB3" t="str">
            <v>Se actualizó el Plan Instituciona de Archivos a 2019.</v>
          </cell>
          <cell r="AC3">
            <v>0</v>
          </cell>
          <cell r="AD3" t="str">
            <v>Se actualizó el Plan Instituciona de Archivos a 2019.</v>
          </cell>
          <cell r="AE3">
            <v>0</v>
          </cell>
          <cell r="AF3" t="str">
            <v>Se actualizó el Plan Instituciona de Archivos a 2019.</v>
          </cell>
          <cell r="AG3">
            <v>0</v>
          </cell>
          <cell r="AH3" t="str">
            <v>Se actualizó el Plan Instituciona de Archivos a 2019.</v>
          </cell>
          <cell r="AI3">
            <v>0</v>
          </cell>
          <cell r="AJ3">
            <v>0</v>
          </cell>
          <cell r="AK3">
            <v>0</v>
          </cell>
          <cell r="AL3">
            <v>0</v>
          </cell>
          <cell r="AM3">
            <v>0</v>
          </cell>
          <cell r="AN3">
            <v>0</v>
          </cell>
          <cell r="AO3">
            <v>0</v>
          </cell>
          <cell r="AP3">
            <v>0</v>
          </cell>
          <cell r="AQ3">
            <v>0</v>
          </cell>
          <cell r="AR3">
            <v>0</v>
          </cell>
          <cell r="AS3">
            <v>0</v>
          </cell>
          <cell r="AT3">
            <v>0</v>
          </cell>
        </row>
        <row r="4">
          <cell r="W4">
            <v>4.5833333333333337E-2</v>
          </cell>
          <cell r="X4" t="str">
            <v>Se da continuidad al Proceso de Reprografia con la Digitalizacion de la Nomina Seccional Bogota y elaboración del SIC</v>
          </cell>
          <cell r="Y4">
            <v>4.5833333333333337E-2</v>
          </cell>
          <cell r="Z4" t="str">
            <v>Se da continuidad al Proceso de Reprografia con la Digitalizacion de la Nomina Seccional Bogota y elaboración del SIC</v>
          </cell>
          <cell r="AA4">
            <v>4.5833333333333337E-2</v>
          </cell>
          <cell r="AB4" t="str">
            <v xml:space="preserve">Se da continuidad al Proceso de Reprografia con la Digitalizacion de la Nomina Seccional Bogota Vigencia 1996 - 1997 y elaboración del SIC </v>
          </cell>
          <cell r="AC4">
            <v>4.5833333333333337E-2</v>
          </cell>
          <cell r="AD4" t="str">
            <v xml:space="preserve">Se da continuidad al Proceso de Reprografia con la Digitalizacion de la Nomina Seccional Bogota Vigencia 1996 - 1997 y elaboración del SIC </v>
          </cell>
          <cell r="AE4">
            <v>4.5833333333333337E-2</v>
          </cell>
          <cell r="AF4" t="str">
            <v>Se da continuidad al Proceso de Reprografia con la Digitalizacion de la Nomina Seccional Bogota Vigencia 1998 - 1999 y elaboración del SIC (Plan de Preservación Digital)</v>
          </cell>
          <cell r="AG4">
            <v>0</v>
          </cell>
          <cell r="AH4" t="str">
            <v>Se da continuidad al Proceso de Reprografia con la Digitalizacion de la Nomina Seccional Bogota Vigencia 1999 - 2001 y elaboración del SIC (Plan de Preservación Digital).</v>
          </cell>
          <cell r="AI4">
            <v>0</v>
          </cell>
          <cell r="AJ4">
            <v>0</v>
          </cell>
          <cell r="AK4">
            <v>0</v>
          </cell>
          <cell r="AL4">
            <v>0</v>
          </cell>
          <cell r="AM4">
            <v>0</v>
          </cell>
          <cell r="AN4">
            <v>0</v>
          </cell>
          <cell r="AO4">
            <v>0</v>
          </cell>
          <cell r="AP4">
            <v>0</v>
          </cell>
          <cell r="AQ4">
            <v>0</v>
          </cell>
          <cell r="AR4">
            <v>0</v>
          </cell>
          <cell r="AS4">
            <v>0</v>
          </cell>
          <cell r="AT4">
            <v>0</v>
          </cell>
        </row>
        <row r="5">
          <cell r="W5">
            <v>0.01</v>
          </cell>
          <cell r="X5" t="str">
            <v>Actualmente se esta elaborando el SIC con Base al Manual del AGN</v>
          </cell>
          <cell r="Y5">
            <v>0.01</v>
          </cell>
          <cell r="Z5" t="str">
            <v>Actualmente se esta elaborando el SIC con Base al Manual del AGN</v>
          </cell>
          <cell r="AA5">
            <v>0.01</v>
          </cell>
          <cell r="AB5" t="str">
            <v>Actualmente se esta elaborando el SIC con Base al Manual del AGN</v>
          </cell>
          <cell r="AC5">
            <v>0.01</v>
          </cell>
          <cell r="AD5" t="str">
            <v>Actualmente se esta elaborando el SIC con Base al Manual del AGN</v>
          </cell>
          <cell r="AE5">
            <v>0.01</v>
          </cell>
          <cell r="AF5" t="str">
            <v>Actualmente se esta elaborando el SIC con Base al Manual del AGN, Se elaboro Plan de Preservacion Digital y Publico en Pagina Web</v>
          </cell>
          <cell r="AG5">
            <v>0</v>
          </cell>
          <cell r="AH5" t="str">
            <v>Se elaboro Plan de Preservacion Digital y Publico en Pagina Web</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v>
          </cell>
          <cell r="Z6">
            <v>0</v>
          </cell>
          <cell r="AA6">
            <v>0</v>
          </cell>
          <cell r="AB6">
            <v>0</v>
          </cell>
          <cell r="AC6">
            <v>0.1</v>
          </cell>
          <cell r="AD6" t="str">
            <v>Se Programan Transferencias Documentales mediante memorando 20191130000914 del 08 de Abril de 2019</v>
          </cell>
          <cell r="AE6">
            <v>0</v>
          </cell>
          <cell r="AF6" t="str">
            <v>Se Programan Transferencias Documentales mediante memorando 20191130000914 del 08 de Abril de 2019 y se da inicio a las mismas el dia 10 de Junio de 2019.</v>
          </cell>
          <cell r="AG6">
            <v>0</v>
          </cell>
          <cell r="AH6" t="str">
            <v>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v>
          </cell>
          <cell r="AI6">
            <v>0</v>
          </cell>
          <cell r="AJ6">
            <v>0</v>
          </cell>
          <cell r="AK6">
            <v>0</v>
          </cell>
          <cell r="AL6">
            <v>0</v>
          </cell>
          <cell r="AM6">
            <v>0</v>
          </cell>
          <cell r="AN6">
            <v>0</v>
          </cell>
          <cell r="AO6">
            <v>0</v>
          </cell>
          <cell r="AP6">
            <v>0</v>
          </cell>
          <cell r="AQ6">
            <v>0</v>
          </cell>
          <cell r="AR6">
            <v>0</v>
          </cell>
          <cell r="AS6">
            <v>0</v>
          </cell>
          <cell r="AT6">
            <v>0</v>
          </cell>
        </row>
        <row r="7">
          <cell r="W7">
            <v>0</v>
          </cell>
          <cell r="X7" t="str">
            <v>N/A</v>
          </cell>
          <cell r="Y7">
            <v>0</v>
          </cell>
          <cell r="Z7" t="str">
            <v>N/A</v>
          </cell>
          <cell r="AA7">
            <v>0.01</v>
          </cell>
          <cell r="AB7" t="str">
            <v>Con la Oficina Asesora de Planeación Se realizo actualizacion y modificacion de la Norma Fundamental, Formato Caracterizacion del Proceso y Formato Procedimientos, documentos clave para  elaboracion y actualizacion de documentos y formatos del Sistema Integrado de Gestion.</v>
          </cell>
          <cell r="AC7">
            <v>0</v>
          </cell>
          <cell r="AD7">
            <v>0</v>
          </cell>
          <cell r="AE7">
            <v>0</v>
          </cell>
          <cell r="AF7" t="str">
            <v>Se da inicio a la actualización de los Procedimientos de Correspondencia y PQRSD.</v>
          </cell>
          <cell r="AG7">
            <v>0</v>
          </cell>
          <cell r="AH7" t="str">
            <v>Se da inicio a la actualización de los Procedimientos de Correspondencia y PQRSD.</v>
          </cell>
          <cell r="AI7">
            <v>0</v>
          </cell>
          <cell r="AJ7">
            <v>0</v>
          </cell>
          <cell r="AK7">
            <v>0</v>
          </cell>
          <cell r="AL7">
            <v>0</v>
          </cell>
          <cell r="AM7">
            <v>0</v>
          </cell>
          <cell r="AN7">
            <v>0</v>
          </cell>
          <cell r="AO7">
            <v>0</v>
          </cell>
          <cell r="AP7">
            <v>0</v>
          </cell>
          <cell r="AQ7">
            <v>0</v>
          </cell>
          <cell r="AR7">
            <v>0</v>
          </cell>
          <cell r="AS7">
            <v>0</v>
          </cell>
          <cell r="AT7">
            <v>0</v>
          </cell>
        </row>
        <row r="8">
          <cell r="W8">
            <v>0</v>
          </cell>
          <cell r="X8" t="str">
            <v>N/A</v>
          </cell>
          <cell r="Y8">
            <v>0</v>
          </cell>
          <cell r="Z8" t="str">
            <v>N/A</v>
          </cell>
          <cell r="AA8">
            <v>0</v>
          </cell>
          <cell r="AB8" t="str">
            <v>N/A</v>
          </cell>
          <cell r="AC8">
            <v>0</v>
          </cell>
          <cell r="AD8" t="str">
            <v>N/A</v>
          </cell>
          <cell r="AE8">
            <v>0</v>
          </cell>
          <cell r="AF8" t="str">
            <v>N/A</v>
          </cell>
          <cell r="AG8">
            <v>0</v>
          </cell>
          <cell r="AH8" t="str">
            <v>N/A</v>
          </cell>
          <cell r="AI8">
            <v>0</v>
          </cell>
          <cell r="AJ8">
            <v>0</v>
          </cell>
          <cell r="AK8">
            <v>0</v>
          </cell>
          <cell r="AL8">
            <v>0</v>
          </cell>
          <cell r="AM8">
            <v>0</v>
          </cell>
          <cell r="AN8">
            <v>0</v>
          </cell>
          <cell r="AO8">
            <v>0</v>
          </cell>
          <cell r="AP8">
            <v>0</v>
          </cell>
          <cell r="AQ8">
            <v>0</v>
          </cell>
          <cell r="AR8">
            <v>0</v>
          </cell>
          <cell r="AS8">
            <v>0</v>
          </cell>
          <cell r="AT8">
            <v>0</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0.15</v>
          </cell>
          <cell r="X3" t="str">
            <v>Se inicia con la elaboración del documento</v>
          </cell>
          <cell r="Y3">
            <v>0.15</v>
          </cell>
          <cell r="Z3" t="str">
            <v>Se realiza la revisión y aprobación del plan, para su publicación en eln SIG y pagina web.</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v>
          </cell>
          <cell r="X4">
            <v>0</v>
          </cell>
          <cell r="Y4">
            <v>0.1</v>
          </cell>
          <cell r="Z4" t="str">
            <v>Se realiza la entrega de un kit de hidratación a los funcionarios que se transportaron a la Entidad en bicicleta, el día sin carro.</v>
          </cell>
          <cell r="AA4">
            <v>0.1</v>
          </cell>
          <cell r="AB4" t="str">
            <v>Se realiza la entrega de detalles en conmemoración al día de la Mujer</v>
          </cell>
          <cell r="AC4">
            <v>0.1</v>
          </cell>
          <cell r="AD4" t="str">
            <v>Se realiza la PANTUFLATON y la entrega de incentivos a las Secretarias de la Entidad.</v>
          </cell>
          <cell r="AE4">
            <v>0.1</v>
          </cell>
          <cell r="AF4" t="str">
            <v>Se realiza el Taller Adaptación Laboral.</v>
          </cell>
          <cell r="AG4">
            <v>0.1</v>
          </cell>
          <cell r="AH4" t="str">
            <v xml:space="preserve">- Copa America INCI 2019
- Pilates
- Programa de Vivienda
- Taller Comunicación Efectiva y Asertiva 
-Día del Servidor Publico ( Concieto Jazz)
</v>
          </cell>
          <cell r="AI4">
            <v>0</v>
          </cell>
          <cell r="AJ4">
            <v>0</v>
          </cell>
          <cell r="AK4">
            <v>0</v>
          </cell>
          <cell r="AL4">
            <v>0</v>
          </cell>
          <cell r="AM4">
            <v>0</v>
          </cell>
          <cell r="AN4">
            <v>0</v>
          </cell>
          <cell r="AO4">
            <v>0</v>
          </cell>
          <cell r="AP4">
            <v>0</v>
          </cell>
          <cell r="AQ4">
            <v>0</v>
          </cell>
          <cell r="AR4">
            <v>0</v>
          </cell>
          <cell r="AS4">
            <v>0</v>
          </cell>
          <cell r="AT4">
            <v>0</v>
          </cell>
        </row>
        <row r="5">
          <cell r="W5">
            <v>0.15</v>
          </cell>
          <cell r="X5" t="str">
            <v>Se inicia con la elaboración del documento</v>
          </cell>
          <cell r="Y5">
            <v>0.15</v>
          </cell>
          <cell r="Z5" t="str">
            <v>Se realiza la revisión y aprobación del plan, para su publicación en eln SIG y pagina web.</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0.05</v>
          </cell>
          <cell r="Z6" t="str">
            <v>Se realiza Capacitación acerca de Investigación de Accidentes (Miembros COPASST) y Lineamientos nuevos miembros Comité de Convivencia Laboral.</v>
          </cell>
          <cell r="AA6">
            <v>0.05</v>
          </cell>
          <cell r="AB6" t="str">
            <v>Se realiza Capacitación acerca de Acoso Laboral a todos los funcionarios de la Entidad.</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row>
        <row r="7">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row r="8">
          <cell r="W8">
            <v>0.1</v>
          </cell>
          <cell r="X8" t="str">
            <v>Se inicia con la elaboración del documento</v>
          </cell>
          <cell r="Y8">
            <v>0.15</v>
          </cell>
          <cell r="Z8" t="str">
            <v>Se realiza la revisión y aprobación del plan, para su publicación en eln SIG y pagina web.</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W9" t="str">
            <v>0</v>
          </cell>
          <cell r="X9">
            <v>0</v>
          </cell>
          <cell r="Y9">
            <v>0.05</v>
          </cell>
          <cell r="Z9" t="str">
            <v>Reunión de seguimiento bimensual por parte de la ARL AXA Colpatria, con el fin de programar y ejecutar actividades del SG -SST.</v>
          </cell>
          <cell r="AA9">
            <v>0</v>
          </cell>
          <cell r="AB9">
            <v>0</v>
          </cell>
          <cell r="AC9">
            <v>0</v>
          </cell>
          <cell r="AD9">
            <v>0</v>
          </cell>
          <cell r="AE9">
            <v>0.05</v>
          </cell>
          <cell r="AF9" t="str">
            <v>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v>
          </cell>
          <cell r="AG9">
            <v>0.05</v>
          </cell>
          <cell r="AH9" t="str">
            <v>Reunión de seguimiento bimensual por parte de la ARL AXA Colpatria, con el fin de programar y ejecutar actividades del SG -SST.
Semana del SG - SST
-Socialización SG -SST
-Elementos de Protección Personal
-Riesgo Biomecnico
-Riesgo sicosocial</v>
          </cell>
          <cell r="AI9">
            <v>0</v>
          </cell>
          <cell r="AJ9">
            <v>0</v>
          </cell>
          <cell r="AK9">
            <v>0</v>
          </cell>
          <cell r="AL9">
            <v>0</v>
          </cell>
          <cell r="AM9">
            <v>0</v>
          </cell>
          <cell r="AN9">
            <v>0</v>
          </cell>
          <cell r="AO9">
            <v>0</v>
          </cell>
          <cell r="AP9">
            <v>0</v>
          </cell>
          <cell r="AQ9">
            <v>0</v>
          </cell>
          <cell r="AR9">
            <v>0</v>
          </cell>
          <cell r="AS9">
            <v>0</v>
          </cell>
          <cell r="AT9">
            <v>0</v>
          </cell>
        </row>
        <row r="10">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W11">
            <v>0.15</v>
          </cell>
          <cell r="X11" t="str">
            <v>Se inicia con la elaboración del documento</v>
          </cell>
          <cell r="Y11">
            <v>0.15</v>
          </cell>
          <cell r="Z11" t="str">
            <v>Se realiza la revisión y aprobación del plan, para su publicación en eln SIG y pagina web.</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W13">
            <v>0.15</v>
          </cell>
          <cell r="X13" t="str">
            <v>Se inicia con la elaboración del documento</v>
          </cell>
          <cell r="Y13">
            <v>0.15</v>
          </cell>
          <cell r="Z13" t="str">
            <v>Se realiza la revisión y aprobación del plan, para su publicación en eln SIG y pagina web.</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W14">
            <v>0</v>
          </cell>
          <cell r="X14">
            <v>0</v>
          </cell>
          <cell r="Y14">
            <v>0.05</v>
          </cell>
          <cell r="Z14" t="str">
            <v xml:space="preserve">Se da inicio a la ejecución a uno (1) de los seis (6) contratos (SG-SST), con los que cuenta el proceso para la vigencia 2019. </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row>
        <row r="16">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Se identifica la Resolución 1373 de 2017 como el antecedente.</v>
          </cell>
          <cell r="Y3">
            <v>0</v>
          </cell>
          <cell r="Z3" t="str">
            <v xml:space="preserve">Se informa mediante INCILISTA el valor de acuerdo con la Resolución 1373 de 2017 </v>
          </cell>
          <cell r="AA3">
            <v>0</v>
          </cell>
          <cell r="AB3" t="str">
            <v>Esta actividad esta programada para el II semestre del 2019.</v>
          </cell>
          <cell r="AC3">
            <v>0</v>
          </cell>
          <cell r="AD3" t="str">
            <v>Esta actividad esta programada para el II semestre del 2019.</v>
          </cell>
          <cell r="AE3">
            <v>0</v>
          </cell>
          <cell r="AF3" t="str">
            <v>Esta actividad esta programada para el II semestre del 2019.</v>
          </cell>
          <cell r="AG3">
            <v>0</v>
          </cell>
          <cell r="AH3" t="str">
            <v>Esta actividad esta programada para el II semestre del 2019.</v>
          </cell>
          <cell r="AI3">
            <v>0</v>
          </cell>
          <cell r="AJ3">
            <v>0</v>
          </cell>
          <cell r="AK3">
            <v>0</v>
          </cell>
          <cell r="AL3">
            <v>0</v>
          </cell>
          <cell r="AM3">
            <v>0</v>
          </cell>
          <cell r="AN3">
            <v>0</v>
          </cell>
          <cell r="AO3">
            <v>0</v>
          </cell>
          <cell r="AP3">
            <v>0</v>
          </cell>
          <cell r="AQ3">
            <v>0</v>
          </cell>
          <cell r="AR3">
            <v>0</v>
          </cell>
          <cell r="AS3">
            <v>0</v>
          </cell>
          <cell r="AT3">
            <v>0</v>
          </cell>
        </row>
        <row r="4">
          <cell r="X4" t="str">
            <v>Se elaboró la Resolución 13 del 2 de enero de 2019, que establece la tabla de honorarios y perfiles del INCI para el año 2019</v>
          </cell>
          <cell r="Y4">
            <v>0</v>
          </cell>
          <cell r="Z4" t="str">
            <v>Acción realizada en enero de 2019</v>
          </cell>
          <cell r="AA4">
            <v>0</v>
          </cell>
          <cell r="AB4" t="str">
            <v>Esta acción se realizó en el mes de enero de 2019</v>
          </cell>
          <cell r="AC4">
            <v>0</v>
          </cell>
          <cell r="AD4" t="str">
            <v>Esta acción se realizó en el mes de enero de 2019</v>
          </cell>
          <cell r="AE4">
            <v>0</v>
          </cell>
          <cell r="AF4" t="str">
            <v>Esta acción se realizó en el mes de enero de 2019</v>
          </cell>
          <cell r="AG4">
            <v>0</v>
          </cell>
          <cell r="AH4" t="str">
            <v>Esta acción se realizó en el mes de enero de 2019</v>
          </cell>
          <cell r="AI4">
            <v>0</v>
          </cell>
          <cell r="AJ4">
            <v>0</v>
          </cell>
          <cell r="AK4">
            <v>0</v>
          </cell>
          <cell r="AL4">
            <v>0</v>
          </cell>
          <cell r="AM4">
            <v>0</v>
          </cell>
          <cell r="AN4">
            <v>0</v>
          </cell>
          <cell r="AO4">
            <v>0</v>
          </cell>
          <cell r="AP4">
            <v>0</v>
          </cell>
          <cell r="AQ4">
            <v>0</v>
          </cell>
          <cell r="AR4">
            <v>0</v>
          </cell>
          <cell r="AS4">
            <v>0</v>
          </cell>
          <cell r="AT4">
            <v>0</v>
          </cell>
        </row>
        <row r="5">
          <cell r="X5" t="str">
            <v>Se está esperando reunión del Comité de Saneamiento de Bienes Muebles, de acuerdo con la solicitud mediante memorando 20181020003124 del 10 de diciembre de 2018.</v>
          </cell>
          <cell r="Y5">
            <v>7.4999999999999997E-3</v>
          </cell>
          <cell r="Z5" t="str">
            <v>Se está esperando reunión del Comité de Saneamiento de Bienes Muebles, de acuerdo con la solicitud mediante memorando 20181020003124 del 10 de diciembre de 2018.</v>
          </cell>
          <cell r="AA5">
            <v>0</v>
          </cell>
          <cell r="AB5" t="str">
            <v>Esta actividad esta programada para el II semestre del 2019.</v>
          </cell>
          <cell r="AC5">
            <v>0</v>
          </cell>
          <cell r="AD5" t="str">
            <v>Esta actividad esta programada para el II semestre del 2019.</v>
          </cell>
          <cell r="AE5">
            <v>0</v>
          </cell>
          <cell r="AF5" t="str">
            <v>Esta actividad esta programada para el II semestre del 2019.</v>
          </cell>
          <cell r="AG5">
            <v>0</v>
          </cell>
          <cell r="AH5" t="str">
            <v>Esta actividad esta programada para el II semestre del 2019.</v>
          </cell>
          <cell r="AI5">
            <v>0</v>
          </cell>
          <cell r="AJ5">
            <v>0</v>
          </cell>
          <cell r="AK5">
            <v>0</v>
          </cell>
          <cell r="AL5">
            <v>0</v>
          </cell>
          <cell r="AM5">
            <v>0</v>
          </cell>
          <cell r="AN5">
            <v>0</v>
          </cell>
          <cell r="AO5">
            <v>0</v>
          </cell>
          <cell r="AP5">
            <v>0</v>
          </cell>
          <cell r="AQ5">
            <v>0</v>
          </cell>
          <cell r="AR5">
            <v>0</v>
          </cell>
          <cell r="AS5">
            <v>0</v>
          </cell>
          <cell r="AT5">
            <v>0</v>
          </cell>
        </row>
        <row r="6">
          <cell r="X6" t="str">
            <v>Se está reuniendo la información para actualizar la base legal.</v>
          </cell>
          <cell r="Y6">
            <v>7.4999999999999997E-3</v>
          </cell>
          <cell r="Z6" t="str">
            <v>Se está reuniendo la información para actualizar la base legal.</v>
          </cell>
          <cell r="AA6">
            <v>7.4999999999999997E-3</v>
          </cell>
          <cell r="AB6" t="str">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ell>
          <cell r="AC6">
            <v>7.4999999999999997E-3</v>
          </cell>
          <cell r="AD6" t="str">
            <v>En el mes de mayo se terminó la actualización y  compilación de la normatividad de la entidad y se remitió ante el Ministerio de Justicia, en los próximos días se remitirá a planeación para la publicación del mismo en la página web del INCI.</v>
          </cell>
          <cell r="AE6">
            <v>7.4999999999999997E-3</v>
          </cell>
          <cell r="AF6" t="str">
            <v>El Ministerio de Justicia aprueba y remite normograma de la entidad para que este sea publicado en la pagina web del INCI.</v>
          </cell>
          <cell r="AG6">
            <v>7.4999999999999997E-3</v>
          </cell>
          <cell r="AH6" t="str">
            <v xml:space="preserve">El 11 de junio de 2019 mediante memorando interno No. 201910200001644 se remite a OAP, para que el normograam sea publicado, en la pagina de la entidad.  </v>
          </cell>
          <cell r="AI6">
            <v>0</v>
          </cell>
          <cell r="AJ6">
            <v>0</v>
          </cell>
          <cell r="AK6">
            <v>0</v>
          </cell>
          <cell r="AL6">
            <v>0</v>
          </cell>
          <cell r="AM6">
            <v>0</v>
          </cell>
          <cell r="AN6">
            <v>0</v>
          </cell>
          <cell r="AO6">
            <v>0</v>
          </cell>
          <cell r="AP6">
            <v>0</v>
          </cell>
          <cell r="AQ6">
            <v>0</v>
          </cell>
          <cell r="AR6">
            <v>0</v>
          </cell>
          <cell r="AS6">
            <v>0</v>
          </cell>
          <cell r="AT6">
            <v>0</v>
          </cell>
        </row>
        <row r="7">
          <cell r="X7" t="str">
            <v>Se han realizado las acciones de actualización en eKogui de la información que regsitra en los despachos judiciales.</v>
          </cell>
          <cell r="Y7">
            <v>7.4999999999999997E-3</v>
          </cell>
          <cell r="Z7" t="str">
            <v>Se obtuvo certificado de las acciones en Ekogui, oficio 20191030003451 de Control Interno. Se sigue alimentando eKogui.</v>
          </cell>
          <cell r="AA7">
            <v>7.4999999999999997E-3</v>
          </cell>
          <cell r="AB7" t="str">
            <v>El 27 de marzo de 2019, se reporta a la Agencia Nacional el cuarto borrador de la Política de prevención del daño antijurídico del INCI.
De igual manera la contratista de la OAJ asistió a la capacitación realizada por la ANDJE los días 22 y 29 de marzo de 2019</v>
          </cell>
          <cell r="AC7">
            <v>0.125</v>
          </cell>
          <cell r="AD7" t="str">
            <v>Se realizó el seguimiento y la actualización del sistema Ekogui con corte a 28 de abril de 2019.</v>
          </cell>
          <cell r="AE7">
            <v>0.125</v>
          </cell>
          <cell r="AF7" t="str">
            <v>Se realizó el seguimiento y la actualización del sistema Ekogui con corte a 31 de mayo de 2019.</v>
          </cell>
          <cell r="AG7">
            <v>0.125</v>
          </cell>
          <cell r="AH7" t="str">
            <v>Se realizó el seguimiento y la actualización del sistema Ekogui con corte a 30 de junio de 2019.</v>
          </cell>
          <cell r="AI7">
            <v>0</v>
          </cell>
          <cell r="AJ7">
            <v>0</v>
          </cell>
          <cell r="AK7">
            <v>0</v>
          </cell>
          <cell r="AL7">
            <v>0</v>
          </cell>
          <cell r="AM7">
            <v>0</v>
          </cell>
          <cell r="AN7">
            <v>0</v>
          </cell>
          <cell r="AO7">
            <v>0</v>
          </cell>
          <cell r="AP7">
            <v>0</v>
          </cell>
          <cell r="AQ7">
            <v>0</v>
          </cell>
          <cell r="AR7">
            <v>0</v>
          </cell>
          <cell r="AS7">
            <v>0</v>
          </cell>
          <cell r="AT7">
            <v>0</v>
          </cell>
        </row>
        <row r="8">
          <cell r="X8" t="str">
            <v>Se identifican las resoluciones 20102000002513 del 26 de julio de 2010 y 20161020004463 del 20 de diciembre de 2016</v>
          </cell>
          <cell r="Y8">
            <v>0</v>
          </cell>
          <cell r="Z8" t="str">
            <v>Se confronta la regulación del Decreto 1069 de 2015 con las resoluciones internas para verificar los cambios a realizar.</v>
          </cell>
          <cell r="AA8">
            <v>0</v>
          </cell>
          <cell r="AB8" t="str">
            <v>Esta actividad esta programada para el II semestre del 2019.</v>
          </cell>
          <cell r="AC8">
            <v>0</v>
          </cell>
          <cell r="AD8" t="str">
            <v>Esta actividad esta programada para el II semestre del 2019.</v>
          </cell>
          <cell r="AE8">
            <v>0</v>
          </cell>
          <cell r="AF8" t="str">
            <v>Esta actividad esta programada para el II semestre del 2019.</v>
          </cell>
          <cell r="AG8">
            <v>0</v>
          </cell>
          <cell r="AH8" t="str">
            <v>Esta actividad esta programada para el II semestre del 2019.</v>
          </cell>
          <cell r="AI8">
            <v>0</v>
          </cell>
          <cell r="AJ8">
            <v>0</v>
          </cell>
          <cell r="AK8">
            <v>0</v>
          </cell>
          <cell r="AL8">
            <v>0</v>
          </cell>
          <cell r="AM8">
            <v>0</v>
          </cell>
          <cell r="AN8">
            <v>0</v>
          </cell>
          <cell r="AO8">
            <v>0</v>
          </cell>
          <cell r="AP8">
            <v>0</v>
          </cell>
          <cell r="AQ8">
            <v>0</v>
          </cell>
          <cell r="AR8">
            <v>0</v>
          </cell>
          <cell r="AS8">
            <v>0</v>
          </cell>
          <cell r="AT8">
            <v>0</v>
          </cell>
        </row>
        <row r="9">
          <cell r="X9" t="str">
            <v>Se busca terminar la aprobación de la política anterior por la ANDJE.</v>
          </cell>
          <cell r="Y9">
            <v>0</v>
          </cell>
          <cell r="Z9" t="str">
            <v>Se participa en capacitación con la ANDJE para la nueva política y se reporta los resultados de la política anterior.</v>
          </cell>
          <cell r="AA9">
            <v>0</v>
          </cell>
          <cell r="AB9" t="str">
            <v>El 27 de marzo de 2019, se reporta a la Agencia Nacional el cuarto borrador de la Política de prevención del daño antijurídico del INCI. la entidad se encuentra a la espera de la respuesta de la ANDJE para aprobación de la política.</v>
          </cell>
          <cell r="AC9">
            <v>0.04</v>
          </cell>
          <cell r="AD9" t="str">
            <v xml:space="preserve">La ANDJE aprueba la política de prevención del daño antijurídico remitida por la entidad en el mes de marzo de 2019.
Se procederá a realizar el borrador/proyecto de la resolución por medio de la cual se aprobará la política.  </v>
          </cell>
          <cell r="AE9">
            <v>0.01</v>
          </cell>
          <cell r="AF9" t="str">
            <v>Se realiza borrador de la Resolución y se remite para aprobación del comité de conciliación.</v>
          </cell>
          <cell r="AG9">
            <v>0.04</v>
          </cell>
          <cell r="AH9" t="str">
            <v>El 2 de julio de 2019 se emite Resolución No. 20191020001603 "Por medio de la cual se adopta la politica de prevención al daño antijurídico"</v>
          </cell>
          <cell r="AI9">
            <v>0</v>
          </cell>
          <cell r="AJ9">
            <v>0</v>
          </cell>
          <cell r="AK9">
            <v>0</v>
          </cell>
          <cell r="AL9">
            <v>0</v>
          </cell>
          <cell r="AM9">
            <v>0</v>
          </cell>
          <cell r="AN9">
            <v>0</v>
          </cell>
          <cell r="AO9">
            <v>0</v>
          </cell>
          <cell r="AP9">
            <v>0</v>
          </cell>
          <cell r="AQ9">
            <v>0</v>
          </cell>
          <cell r="AR9">
            <v>0</v>
          </cell>
          <cell r="AS9">
            <v>0</v>
          </cell>
          <cell r="AT9">
            <v>0</v>
          </cell>
        </row>
        <row r="10">
          <cell r="X10" t="str">
            <v>Esta actividad esta programada para el II semestre del 2019.</v>
          </cell>
          <cell r="Y10">
            <v>0</v>
          </cell>
          <cell r="Z10" t="str">
            <v>Esta actividad esta programada para el II semestre del 2019.</v>
          </cell>
          <cell r="AA10">
            <v>0</v>
          </cell>
          <cell r="AB10" t="str">
            <v>Esta actividad esta programada para el II semestre del 2019.</v>
          </cell>
          <cell r="AC10">
            <v>0</v>
          </cell>
          <cell r="AD10" t="str">
            <v>Esta actividad esta programada para el II semestre del 2019.</v>
          </cell>
          <cell r="AE10">
            <v>0</v>
          </cell>
          <cell r="AF10" t="str">
            <v>Esta actividad esta programada para el II semestre del 2019.</v>
          </cell>
          <cell r="AG10">
            <v>0</v>
          </cell>
          <cell r="AH10" t="str">
            <v>Esta actividad esta programada para el II semestre del 2019.</v>
          </cell>
          <cell r="AI10">
            <v>0</v>
          </cell>
          <cell r="AJ10">
            <v>0</v>
          </cell>
          <cell r="AK10">
            <v>0</v>
          </cell>
          <cell r="AL10">
            <v>0</v>
          </cell>
          <cell r="AM10">
            <v>0</v>
          </cell>
          <cell r="AN10">
            <v>0</v>
          </cell>
          <cell r="AO10">
            <v>0</v>
          </cell>
          <cell r="AP10">
            <v>0</v>
          </cell>
          <cell r="AQ10">
            <v>0</v>
          </cell>
          <cell r="AR10">
            <v>0</v>
          </cell>
          <cell r="AS10">
            <v>0</v>
          </cell>
          <cell r="AT10">
            <v>0</v>
          </cell>
        </row>
        <row r="11">
          <cell r="X11" t="str">
            <v>En revisión los procedimientos actuales para los cambios pertinentes.</v>
          </cell>
          <cell r="Y11">
            <v>7.4999999999999997E-3</v>
          </cell>
          <cell r="Z11" t="str">
            <v>Se solicita capacitación por parte de Colombia Compra Eficiente en tema de Supervisión en el Secop II.</v>
          </cell>
          <cell r="AA11">
            <v>0</v>
          </cell>
          <cell r="AB11" t="str">
            <v>Esta actividad esta programada para el II semestre del 2019.</v>
          </cell>
          <cell r="AC11">
            <v>0</v>
          </cell>
          <cell r="AD11" t="str">
            <v>Esta actividad esta programada para el II semestre del 2019.</v>
          </cell>
          <cell r="AE11">
            <v>0</v>
          </cell>
          <cell r="AF11" t="str">
            <v>Esta actividad esta programada para el II semestre del 2019.</v>
          </cell>
          <cell r="AG11">
            <v>0</v>
          </cell>
          <cell r="AH11" t="str">
            <v xml:space="preserve">Se actualizan los siguientes documentos del proceso de la gestión contractual:
- Caracterización del proceso
- Proceso Contratación Directa
- Proceso Contratación por Mínima Cuantía </v>
          </cell>
          <cell r="AI11">
            <v>0</v>
          </cell>
          <cell r="AJ11">
            <v>0</v>
          </cell>
          <cell r="AK11">
            <v>0</v>
          </cell>
          <cell r="AL11">
            <v>0</v>
          </cell>
          <cell r="AM11">
            <v>0</v>
          </cell>
          <cell r="AN11">
            <v>0</v>
          </cell>
          <cell r="AO11">
            <v>0</v>
          </cell>
          <cell r="AP11">
            <v>0</v>
          </cell>
          <cell r="AQ11">
            <v>0</v>
          </cell>
          <cell r="AR11">
            <v>0</v>
          </cell>
          <cell r="AS11">
            <v>0</v>
          </cell>
          <cell r="AT11">
            <v>0</v>
          </cell>
        </row>
        <row r="12">
          <cell r="X12" t="str">
            <v>Reportada</v>
          </cell>
          <cell r="Y12">
            <v>0</v>
          </cell>
          <cell r="Z12" t="str">
            <v>Reportada</v>
          </cell>
          <cell r="AA12">
            <v>0.25</v>
          </cell>
          <cell r="AB12" t="str">
            <v>La OAJ reporta en el mes de abril el informe del SIRECI</v>
          </cell>
          <cell r="AC12">
            <v>0</v>
          </cell>
          <cell r="AD12" t="str">
            <v xml:space="preserve">El próximo seguimiento se realizará en el mes de Julio. </v>
          </cell>
          <cell r="AE12">
            <v>0</v>
          </cell>
          <cell r="AF12" t="str">
            <v xml:space="preserve">El próximo seguimiento se realizará en el mes de Julio. </v>
          </cell>
          <cell r="AG12">
            <v>0</v>
          </cell>
          <cell r="AH12" t="str">
            <v xml:space="preserve">El próximo seguimiento se realizará en el mes de Julio. </v>
          </cell>
          <cell r="AI12">
            <v>0</v>
          </cell>
          <cell r="AJ12">
            <v>0</v>
          </cell>
          <cell r="AK12">
            <v>0</v>
          </cell>
          <cell r="AL12">
            <v>0</v>
          </cell>
          <cell r="AM12">
            <v>0</v>
          </cell>
          <cell r="AN12">
            <v>0</v>
          </cell>
          <cell r="AO12">
            <v>0</v>
          </cell>
          <cell r="AP12">
            <v>0</v>
          </cell>
          <cell r="AQ12">
            <v>0</v>
          </cell>
          <cell r="AR12">
            <v>0</v>
          </cell>
          <cell r="AS12">
            <v>0</v>
          </cell>
          <cell r="AT12">
            <v>0</v>
          </cell>
        </row>
        <row r="13">
          <cell r="X13" t="str">
            <v>Se realizó el Reporte del mes de diciembre de 2018.</v>
          </cell>
          <cell r="Y13">
            <v>7.4999999999999997E-3</v>
          </cell>
          <cell r="Z13" t="str">
            <v>Se realizó el reporte del mes de enero de 2019.</v>
          </cell>
          <cell r="AA13">
            <v>7.4999999999999997E-3</v>
          </cell>
          <cell r="AB13" t="str">
            <v>La OAJ realizará el reporte de litigiosidad correspondiente al mes de marzo de 2019 del INCI para el Subcomité sectorial de Defensa Jurídica del Sector Educación en la segunda semana del mes de abril</v>
          </cell>
          <cell r="AC13">
            <v>7.4999999999999997E-3</v>
          </cell>
          <cell r="AD13" t="str">
            <v>Se realizó el reporte de litigiosidad del mes de abril (mes vencido) ante el Subcomité sectorial de Defensa Jurídica del Sector Educación</v>
          </cell>
          <cell r="AE13">
            <v>7.4999999999999997E-3</v>
          </cell>
          <cell r="AF13" t="str">
            <v>Se realizó el reporte de litigiosidad del mes de mayo el 12 de junio de 2019 ante el Subcomité sectorial de Defensa Jurídica del Sector Educación</v>
          </cell>
          <cell r="AG13">
            <v>7.4999999999999997E-3</v>
          </cell>
          <cell r="AH13" t="str">
            <v>Se realizó el reporte de litigiosidad del mes de junio el 05 de junlio de 2019 ante el Subcomité sectorial de Defensa Jurídica del Sector Educación</v>
          </cell>
          <cell r="AI13">
            <v>0</v>
          </cell>
          <cell r="AJ13">
            <v>0</v>
          </cell>
          <cell r="AK13">
            <v>0</v>
          </cell>
          <cell r="AL13">
            <v>0</v>
          </cell>
          <cell r="AM13">
            <v>0</v>
          </cell>
          <cell r="AN13">
            <v>0</v>
          </cell>
          <cell r="AO13">
            <v>0</v>
          </cell>
          <cell r="AP13">
            <v>0</v>
          </cell>
          <cell r="AQ13">
            <v>0</v>
          </cell>
          <cell r="AR13">
            <v>0</v>
          </cell>
          <cell r="AS13">
            <v>0</v>
          </cell>
          <cell r="AT13">
            <v>0</v>
          </cell>
        </row>
        <row r="14">
          <cell r="W14" t="str">
            <v>0,83%</v>
          </cell>
          <cell r="X14" t="str">
            <v>Se envió correo por INCILISTA con el seguimiento al PAA. Reuniones con planeación y solicitud de cambios en las lineas del PAA en SECOP II.</v>
          </cell>
          <cell r="Y14" t="str">
            <v>0,83%</v>
          </cell>
          <cell r="Z14" t="str">
            <v>Se envió correo por INCILISTA con el seguimiento al PAA. Reuniones con planeación y solicitud de cambios en las lineas del PAA en SECOP II.</v>
          </cell>
          <cell r="AA14">
            <v>8.3000000000000001E-3</v>
          </cell>
          <cell r="AB14" t="str">
            <v xml:space="preserve">El día 04 de marzo de 2019 la OAJ asistió a la reunión programada por la OAP, con el fin de hacer seguimiento al PAA, razón por la cual la OAJ empezará con los seguimientos mensuales a partir del mes de abril de 2019. </v>
          </cell>
          <cell r="AC14">
            <v>8.3000000000000001E-3</v>
          </cell>
          <cell r="AD14" t="str">
            <v>El día 24 de abril de 2019 la OAJ asistió a la reunión programada por la OAP, con el fin de hacer seguimiento al PAA.</v>
          </cell>
          <cell r="AE14">
            <v>0</v>
          </cell>
          <cell r="AF14">
            <v>0</v>
          </cell>
          <cell r="AG14">
            <v>8.3000000000000001E-3</v>
          </cell>
          <cell r="AH14" t="str">
            <v>El día 28 de junio de 2019 la OAJ asistió a la reunión programada por la OAP, con el fin de hacer seguimiento al PAA.</v>
          </cell>
          <cell r="AI14">
            <v>0</v>
          </cell>
          <cell r="AJ14">
            <v>0</v>
          </cell>
          <cell r="AK14">
            <v>0</v>
          </cell>
          <cell r="AL14">
            <v>0</v>
          </cell>
          <cell r="AM14">
            <v>0</v>
          </cell>
          <cell r="AN14">
            <v>0</v>
          </cell>
          <cell r="AO14">
            <v>0</v>
          </cell>
          <cell r="AP14">
            <v>0</v>
          </cell>
          <cell r="AQ14">
            <v>0</v>
          </cell>
          <cell r="AR14">
            <v>0</v>
          </cell>
          <cell r="AS14">
            <v>0</v>
          </cell>
          <cell r="AT14">
            <v>0</v>
          </cell>
        </row>
        <row r="15">
          <cell r="Y15">
            <v>0.05</v>
          </cell>
          <cell r="Z15" t="str">
            <v>Se atendió la totalidad de solicitudes de contratación del mes.</v>
          </cell>
          <cell r="AA15">
            <v>0.05</v>
          </cell>
          <cell r="AB15" t="str">
            <v>La OAJ ha atendido el 100% de las solicitudes de contratación allegadas.</v>
          </cell>
          <cell r="AC15">
            <v>0.05</v>
          </cell>
          <cell r="AD15" t="str">
            <v xml:space="preserve">La OAJ ha atendido el 100% de las solicitudes de contratación allegadas.  </v>
          </cell>
          <cell r="AE15">
            <v>0.05</v>
          </cell>
          <cell r="AF15" t="str">
            <v xml:space="preserve">La OAJ ha atendido el 100% de las solicitudes de contratación allegadas.  </v>
          </cell>
          <cell r="AG15">
            <v>0.05</v>
          </cell>
          <cell r="AH15" t="str">
            <v xml:space="preserve">La OAJ ha atendido el 100% de las solicitudes de contratación allegadas.  </v>
          </cell>
          <cell r="AI15">
            <v>0</v>
          </cell>
          <cell r="AJ15">
            <v>0</v>
          </cell>
          <cell r="AK15">
            <v>0</v>
          </cell>
          <cell r="AL15">
            <v>0</v>
          </cell>
          <cell r="AM15">
            <v>0</v>
          </cell>
          <cell r="AN15">
            <v>0</v>
          </cell>
          <cell r="AO15">
            <v>0</v>
          </cell>
          <cell r="AP15">
            <v>0</v>
          </cell>
          <cell r="AQ15">
            <v>0</v>
          </cell>
          <cell r="AR15">
            <v>0</v>
          </cell>
          <cell r="AS15">
            <v>0</v>
          </cell>
          <cell r="AT15">
            <v>0</v>
          </cell>
        </row>
        <row r="16">
          <cell r="Y16">
            <v>1.2500000000000001E-2</v>
          </cell>
          <cell r="Z16" t="str">
            <v>Se revisaron las actas de Liquidación que allegaron a la Oficina Jurídica</v>
          </cell>
          <cell r="AA16">
            <v>1.2500000000000001E-2</v>
          </cell>
          <cell r="AB16" t="str">
            <v xml:space="preserve">La OAJ ha revisado las actas de liquidación allegadas. </v>
          </cell>
          <cell r="AC16">
            <v>1.2500000000000001E-2</v>
          </cell>
          <cell r="AD16" t="str">
            <v xml:space="preserve">La OAJ ha revisado las actas de liquidación allegadas. </v>
          </cell>
          <cell r="AE16">
            <v>1.2500000000000001E-2</v>
          </cell>
          <cell r="AF16" t="str">
            <v xml:space="preserve">La OAJ ha revisado las actas de liquidación allegadas. </v>
          </cell>
          <cell r="AG16">
            <v>1.2500000000000001E-2</v>
          </cell>
          <cell r="AH16" t="str">
            <v xml:space="preserve">La OAJ ha revisado las actas de liquidación allegadas. </v>
          </cell>
          <cell r="AI16">
            <v>0</v>
          </cell>
          <cell r="AJ16">
            <v>0</v>
          </cell>
          <cell r="AK16">
            <v>0</v>
          </cell>
          <cell r="AL16">
            <v>0</v>
          </cell>
          <cell r="AM16">
            <v>0</v>
          </cell>
          <cell r="AN16">
            <v>0</v>
          </cell>
          <cell r="AO16">
            <v>0</v>
          </cell>
          <cell r="AP16">
            <v>0</v>
          </cell>
          <cell r="AQ16">
            <v>0</v>
          </cell>
          <cell r="AR16">
            <v>0</v>
          </cell>
          <cell r="AS16">
            <v>0</v>
          </cell>
          <cell r="AT16">
            <v>0</v>
          </cell>
        </row>
        <row r="17">
          <cell r="Y17">
            <v>1.2500000000000001E-2</v>
          </cell>
          <cell r="Z17" t="str">
            <v>Se atendieron las solicitudes de certificacioón en términos de ley.</v>
          </cell>
          <cell r="AA17">
            <v>1.2500000000000001E-2</v>
          </cell>
          <cell r="AB17" t="str">
            <v>La OAJ ha atendido el 100% de las solicitudes de contratación allegadas.</v>
          </cell>
          <cell r="AC17">
            <v>1.2500000000000001E-2</v>
          </cell>
          <cell r="AD17" t="str">
            <v>La OAJ ha atendido el 100% de las solicitudes de contratación allegadas.</v>
          </cell>
          <cell r="AE17">
            <v>1.2500000000000001E-2</v>
          </cell>
          <cell r="AF17" t="str">
            <v>Se atendieron las solicitudes de certificacioón en términos de ley.</v>
          </cell>
          <cell r="AG17">
            <v>1.2500000000000001E-2</v>
          </cell>
          <cell r="AH17" t="str">
            <v>Se atendieron las solicitudes de certificacioón en términos de ley.</v>
          </cell>
          <cell r="AI17">
            <v>0</v>
          </cell>
          <cell r="AJ17">
            <v>0</v>
          </cell>
          <cell r="AK17">
            <v>0</v>
          </cell>
          <cell r="AL17">
            <v>0</v>
          </cell>
          <cell r="AM17">
            <v>0</v>
          </cell>
          <cell r="AN17">
            <v>0</v>
          </cell>
          <cell r="AO17">
            <v>0</v>
          </cell>
          <cell r="AP17">
            <v>0</v>
          </cell>
          <cell r="AQ17">
            <v>0</v>
          </cell>
          <cell r="AR17">
            <v>0</v>
          </cell>
          <cell r="AS17">
            <v>0</v>
          </cell>
          <cell r="AT17">
            <v>0</v>
          </cell>
        </row>
        <row r="18">
          <cell r="W18" t="str">
            <v>0,58%</v>
          </cell>
          <cell r="X18" t="str">
            <v>Se revisaron los documentos existentes</v>
          </cell>
          <cell r="Y18">
            <v>5.7999999999999996E-3</v>
          </cell>
          <cell r="Z18" t="str">
            <v>Se revisaron las normas vigentes.</v>
          </cell>
          <cell r="AA18">
            <v>0</v>
          </cell>
          <cell r="AB18" t="str">
            <v>Esta actividad esta programada para el II semestre del 2019.</v>
          </cell>
          <cell r="AC18">
            <v>0</v>
          </cell>
          <cell r="AD18" t="str">
            <v>Esta actividad esta programada para el II semestre del 2019.</v>
          </cell>
          <cell r="AE18">
            <v>0</v>
          </cell>
          <cell r="AF18" t="str">
            <v>Esta actividad esta programada para el II semestre del 2019.</v>
          </cell>
          <cell r="AG18">
            <v>0</v>
          </cell>
          <cell r="AH18" t="str">
            <v>Esta actividad esta programada para el II semestre del 2019.</v>
          </cell>
          <cell r="AI18">
            <v>0</v>
          </cell>
          <cell r="AJ18">
            <v>0</v>
          </cell>
          <cell r="AK18">
            <v>0</v>
          </cell>
          <cell r="AL18">
            <v>0</v>
          </cell>
          <cell r="AM18">
            <v>0</v>
          </cell>
          <cell r="AN18">
            <v>0</v>
          </cell>
          <cell r="AO18">
            <v>0</v>
          </cell>
          <cell r="AP18">
            <v>0</v>
          </cell>
          <cell r="AQ18">
            <v>0</v>
          </cell>
          <cell r="AR18">
            <v>0</v>
          </cell>
          <cell r="AS18">
            <v>0</v>
          </cell>
          <cell r="AT18">
            <v>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v>
          </cell>
          <cell r="X3" t="str">
            <v xml:space="preserve">SE HACE SEGUIMIENTO TRIMESTRAL  </v>
          </cell>
          <cell r="Y3">
            <v>0</v>
          </cell>
          <cell r="Z3" t="str">
            <v xml:space="preserve">SE HACE SEGUIMIENTO TRIMESTRAL  </v>
          </cell>
          <cell r="AA3">
            <v>0.05</v>
          </cell>
          <cell r="AB3" t="str">
            <v>Se adelantaron Estudios previos del Ingeniero que elaborará las especificaciones tecnicas y presentará  presupuesto con los APUs  de la obra a realizar en el PISO  4</v>
          </cell>
          <cell r="AC3">
            <v>0.05</v>
          </cell>
          <cell r="AD3" t="str">
            <v xml:space="preserve">Se esta elaborando el estudio previo para la obra, definiendo actividades, debido a  estado de la cuebirta del cuarto piso. Y los antecedentes de la misma. No es plancha es  techo en teja recubierto con manto asfáltico. </v>
          </cell>
          <cell r="AE3">
            <v>0.05</v>
          </cell>
          <cell r="AF3" t="str">
            <v>Se determinó elaboracion de estudios previos de la obra del cuarto piso, incluye  volver a impermeabilizar retirando manto actual y hacer modificaciones locativas aprobadas, se está elaborando presupuesto definitvo  para iniciar proceso en Junio</v>
          </cell>
          <cell r="AG3">
            <v>0.05</v>
          </cell>
          <cell r="AH3" t="str">
            <v xml:space="preserve">Se aprobaron Estudios Previos y se  lanzó proceso de contratación </v>
          </cell>
          <cell r="AI3">
            <v>0</v>
          </cell>
          <cell r="AJ3">
            <v>0</v>
          </cell>
          <cell r="AK3">
            <v>0</v>
          </cell>
          <cell r="AL3">
            <v>0</v>
          </cell>
          <cell r="AM3">
            <v>0</v>
          </cell>
          <cell r="AN3">
            <v>0</v>
          </cell>
          <cell r="AO3">
            <v>0</v>
          </cell>
          <cell r="AP3">
            <v>0</v>
          </cell>
          <cell r="AQ3">
            <v>0</v>
          </cell>
          <cell r="AR3">
            <v>0</v>
          </cell>
          <cell r="AS3">
            <v>0</v>
          </cell>
          <cell r="AT3">
            <v>0</v>
          </cell>
        </row>
        <row r="4">
          <cell r="W4">
            <v>0</v>
          </cell>
          <cell r="X4" t="str">
            <v xml:space="preserve">SE HACE SEGUIMIENTO TRIMESTRAL  </v>
          </cell>
          <cell r="Y4">
            <v>0</v>
          </cell>
          <cell r="Z4" t="str">
            <v xml:space="preserve">SE HACE SEGUIMIENTO TRIMESTRAL  </v>
          </cell>
          <cell r="AA4">
            <v>6.6000000000000003E-2</v>
          </cell>
          <cell r="AB4" t="str">
            <v>Se recibió capacitación   sobre documentos  accecibles para iniciar proceso de actualización , se iniciará proceso  en el mes de Abril .</v>
          </cell>
          <cell r="AC4">
            <v>0</v>
          </cell>
          <cell r="AD4" t="str">
            <v xml:space="preserve">Se está iniciando revisión  de procedimientos, se inció con procedimiento de baja de bienes , se debe adaptar a lo que se ordene en cuanto a accesibildad </v>
          </cell>
          <cell r="AE4">
            <v>0</v>
          </cell>
          <cell r="AF4" t="str">
            <v xml:space="preserve">Se continua  revisión  de procedimientos, de los procesos Financiero y Adminisitrativo </v>
          </cell>
          <cell r="AG4">
            <v>0</v>
          </cell>
          <cell r="AH4" t="str">
            <v xml:space="preserve">Se tiene primera versión de procedimientos en revisión y complemento </v>
          </cell>
          <cell r="AI4">
            <v>0</v>
          </cell>
          <cell r="AJ4">
            <v>0</v>
          </cell>
          <cell r="AK4">
            <v>0</v>
          </cell>
          <cell r="AL4">
            <v>0</v>
          </cell>
          <cell r="AM4">
            <v>0</v>
          </cell>
          <cell r="AN4">
            <v>0</v>
          </cell>
          <cell r="AO4">
            <v>0</v>
          </cell>
          <cell r="AP4">
            <v>0</v>
          </cell>
          <cell r="AQ4">
            <v>0</v>
          </cell>
          <cell r="AR4">
            <v>0</v>
          </cell>
          <cell r="AS4">
            <v>0</v>
          </cell>
          <cell r="AT4">
            <v>0</v>
          </cell>
        </row>
        <row r="5">
          <cell r="W5">
            <v>0</v>
          </cell>
          <cell r="X5" t="str">
            <v xml:space="preserve">SE HACE SEGUIMIENTO TRIMESTRAL  </v>
          </cell>
          <cell r="Y5">
            <v>0</v>
          </cell>
          <cell r="Z5" t="str">
            <v xml:space="preserve">SE HACE SEGUIMIENTO TRIMESTRAL  </v>
          </cell>
          <cell r="AA5">
            <v>6.6000000000000003E-2</v>
          </cell>
          <cell r="AB5" t="str">
            <v xml:space="preserve">Se recibió capacitación   sobre documentos  accecibles para iniciar proceso de actualización , se iniciará proceso  en el mes de Abril </v>
          </cell>
          <cell r="AC5">
            <v>0</v>
          </cell>
          <cell r="AD5" t="str">
            <v xml:space="preserve">Se está iniciando revisión de procedimientos, se inició con procedimiento de presupuesto, se debe adapatar a  lo que se ordene en cuanto a documentos accesibles.   </v>
          </cell>
          <cell r="AE5">
            <v>0</v>
          </cell>
          <cell r="AF5" t="str">
            <v xml:space="preserve">Se continua  revisión  de procedimientos, de los procesos Financiero y Adminisitrativo </v>
          </cell>
          <cell r="AG5">
            <v>0</v>
          </cell>
          <cell r="AH5" t="str">
            <v xml:space="preserve">Se tiene primera versión de procedimientos en revisión y complemento </v>
          </cell>
          <cell r="AI5">
            <v>0</v>
          </cell>
          <cell r="AJ5">
            <v>0</v>
          </cell>
          <cell r="AK5">
            <v>0</v>
          </cell>
          <cell r="AL5">
            <v>0</v>
          </cell>
          <cell r="AM5">
            <v>0</v>
          </cell>
          <cell r="AN5">
            <v>0</v>
          </cell>
          <cell r="AO5">
            <v>0</v>
          </cell>
          <cell r="AP5">
            <v>0</v>
          </cell>
          <cell r="AQ5">
            <v>0</v>
          </cell>
          <cell r="AR5">
            <v>0</v>
          </cell>
          <cell r="AS5">
            <v>0</v>
          </cell>
          <cell r="AT5">
            <v>0</v>
          </cell>
        </row>
        <row r="6">
          <cell r="W6">
            <v>0</v>
          </cell>
          <cell r="X6" t="str">
            <v xml:space="preserve">SE HACE SEGUIMIENTO TRIMESTRAL  </v>
          </cell>
          <cell r="Y6">
            <v>0</v>
          </cell>
          <cell r="Z6" t="str">
            <v xml:space="preserve">SE HACE SEGUIMIENTO TRIMESTRAL  </v>
          </cell>
          <cell r="AA6">
            <v>0.3</v>
          </cell>
          <cell r="AB6" t="str">
            <v xml:space="preserve">Se formuló el Plan y se publicó en la pagina web de la entidad </v>
          </cell>
          <cell r="AC6">
            <v>0</v>
          </cell>
          <cell r="AD6" t="str">
            <v xml:space="preserve">Plan publicado </v>
          </cell>
          <cell r="AE6">
            <v>0</v>
          </cell>
          <cell r="AF6" t="str">
            <v xml:space="preserve">Plan y seguimiento del primer trimestre publicado en la web del  INCI </v>
          </cell>
          <cell r="AG6">
            <v>0</v>
          </cell>
          <cell r="AH6" t="str">
            <v xml:space="preserve">Plan y seguimiento del primer  trimestre  publicado en la web del  INCI </v>
          </cell>
          <cell r="AI6">
            <v>0</v>
          </cell>
          <cell r="AJ6">
            <v>0</v>
          </cell>
          <cell r="AK6">
            <v>0</v>
          </cell>
          <cell r="AL6">
            <v>0</v>
          </cell>
          <cell r="AM6">
            <v>0</v>
          </cell>
          <cell r="AN6">
            <v>0</v>
          </cell>
          <cell r="AO6">
            <v>0</v>
          </cell>
          <cell r="AP6">
            <v>0</v>
          </cell>
          <cell r="AQ6">
            <v>0</v>
          </cell>
          <cell r="AR6">
            <v>0</v>
          </cell>
          <cell r="AS6">
            <v>0</v>
          </cell>
          <cell r="AT6">
            <v>0</v>
          </cell>
        </row>
        <row r="7">
          <cell r="X7" t="str">
            <v xml:space="preserve">SE HACE SEGUIMIENTO TRIMESTRAL  </v>
          </cell>
          <cell r="Y7">
            <v>0</v>
          </cell>
          <cell r="Z7" t="str">
            <v xml:space="preserve">SE HACE SEGUIMIENTO TRIMESTRAL  </v>
          </cell>
          <cell r="AA7">
            <v>0</v>
          </cell>
          <cell r="AB7" t="str">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ell>
          <cell r="AC7">
            <v>0.17499999999999999</v>
          </cell>
          <cell r="AD7" t="str">
            <v xml:space="preserve">Se presentó primer informe, este se presenta  en forma trimestral. Se realizó en formato formulado  por el Departamento  Administrativo de la Presidencia de la República. </v>
          </cell>
          <cell r="AE7">
            <v>0</v>
          </cell>
          <cell r="AF7" t="str">
            <v xml:space="preserve">Se presentó primer informe, en Abrill este se presenta  en forma trimestral. Se realizó en formato formulado  por el Departamento  Administrativo de la Presidencia de la República. </v>
          </cell>
          <cell r="AG7">
            <v>0</v>
          </cell>
          <cell r="AH7" t="str">
            <v xml:space="preserve">Se presentó primer informe, en Abrill este se presenta  en forma trimestral. Se realizó en formato formulado  por el Departamento  Administrativo de la Presidencia de la República. </v>
          </cell>
          <cell r="AI7">
            <v>0</v>
          </cell>
          <cell r="AJ7">
            <v>0</v>
          </cell>
          <cell r="AK7">
            <v>0</v>
          </cell>
          <cell r="AL7">
            <v>0</v>
          </cell>
          <cell r="AM7">
            <v>0</v>
          </cell>
          <cell r="AN7">
            <v>0</v>
          </cell>
          <cell r="AO7">
            <v>0</v>
          </cell>
          <cell r="AP7">
            <v>0</v>
          </cell>
          <cell r="AQ7">
            <v>0</v>
          </cell>
          <cell r="AR7">
            <v>0</v>
          </cell>
          <cell r="AS7">
            <v>0</v>
          </cell>
          <cell r="AT7">
            <v>0</v>
          </cell>
        </row>
        <row r="8">
          <cell r="W8">
            <v>0</v>
          </cell>
          <cell r="X8" t="str">
            <v xml:space="preserve">SE HACE SEGUIMIENTO TRIMESTRAL  </v>
          </cell>
          <cell r="Y8">
            <v>0</v>
          </cell>
          <cell r="Z8" t="str">
            <v xml:space="preserve">SE HACE SEGUIMIENTO TRIMESTRAL  </v>
          </cell>
          <cell r="AA8">
            <v>0.3</v>
          </cell>
          <cell r="AB8" t="str">
            <v xml:space="preserve">Se formuló el Plan y se publicó en la pagina web de la entidad </v>
          </cell>
          <cell r="AC8">
            <v>0</v>
          </cell>
          <cell r="AD8" t="str">
            <v>Plan formulado</v>
          </cell>
          <cell r="AE8">
            <v>0</v>
          </cell>
          <cell r="AF8" t="str">
            <v>Plan formulado</v>
          </cell>
          <cell r="AG8">
            <v>0</v>
          </cell>
          <cell r="AH8" t="str">
            <v xml:space="preserve">Plan formulado y en ejecución </v>
          </cell>
          <cell r="AI8">
            <v>0</v>
          </cell>
          <cell r="AJ8">
            <v>0</v>
          </cell>
          <cell r="AK8">
            <v>0</v>
          </cell>
          <cell r="AL8">
            <v>0</v>
          </cell>
          <cell r="AM8">
            <v>0</v>
          </cell>
          <cell r="AN8">
            <v>0</v>
          </cell>
          <cell r="AO8">
            <v>0</v>
          </cell>
          <cell r="AP8">
            <v>0</v>
          </cell>
          <cell r="AQ8">
            <v>0</v>
          </cell>
          <cell r="AR8">
            <v>0</v>
          </cell>
          <cell r="AS8">
            <v>0</v>
          </cell>
          <cell r="AT8">
            <v>0</v>
          </cell>
        </row>
        <row r="9">
          <cell r="W9">
            <v>0</v>
          </cell>
          <cell r="X9" t="str">
            <v xml:space="preserve">SE HACE SEGUIMIENTO TRIMESTRAL  </v>
          </cell>
          <cell r="Y9">
            <v>0</v>
          </cell>
          <cell r="Z9" t="str">
            <v xml:space="preserve">SE HACE SEGUIMIENTO TRIMESTRAL  </v>
          </cell>
          <cell r="AA9">
            <v>0.1</v>
          </cell>
          <cell r="AB9" t="str">
            <v xml:space="preserve">Se han realziado los inventarios a las personas  que se retiran y a las que reciben cargos y a los movimientos internos . </v>
          </cell>
          <cell r="AC9">
            <v>0.1</v>
          </cell>
          <cell r="AD9" t="str">
            <v xml:space="preserve">Se programa reunión de Comité de bajas para Mayo 3 para presentar conceptos técnicos de los bienes que se sugiere  dar de baja de acuerdo a inspecciones fisicas . </v>
          </cell>
          <cell r="AE9">
            <v>0.1</v>
          </cell>
          <cell r="AF9" t="str">
            <v xml:space="preserve">Se dieron de baja  bienes  aprobados en Comité de baja de bienes y se ofrecieron a titulo gratuito  . </v>
          </cell>
          <cell r="AG9">
            <v>0.1</v>
          </cell>
          <cell r="AH9" t="str">
            <v xml:space="preserve">Se dieron de baja  bienes  aprobados en Comité de baja de bienes y se ofrecieron a titulo gratuito  . </v>
          </cell>
          <cell r="AI9">
            <v>0</v>
          </cell>
          <cell r="AJ9">
            <v>0</v>
          </cell>
          <cell r="AK9">
            <v>0</v>
          </cell>
          <cell r="AL9">
            <v>0</v>
          </cell>
          <cell r="AM9">
            <v>0</v>
          </cell>
          <cell r="AN9">
            <v>0</v>
          </cell>
          <cell r="AO9">
            <v>0</v>
          </cell>
          <cell r="AP9">
            <v>0</v>
          </cell>
          <cell r="AQ9">
            <v>0</v>
          </cell>
          <cell r="AR9">
            <v>0</v>
          </cell>
          <cell r="AS9">
            <v>0</v>
          </cell>
          <cell r="AT9">
            <v>0</v>
          </cell>
        </row>
        <row r="10">
          <cell r="W10">
            <v>0</v>
          </cell>
          <cell r="X10" t="str">
            <v xml:space="preserve">SE HACE SEGUIMIENTO TRIMESTRAL  </v>
          </cell>
          <cell r="Y10">
            <v>0</v>
          </cell>
          <cell r="Z10" t="str">
            <v xml:space="preserve">SE HACE SEGUIMIENTO TRIMESTRAL  </v>
          </cell>
          <cell r="AA10">
            <v>0</v>
          </cell>
          <cell r="AB10" t="str">
            <v xml:space="preserve">El mes de marzo  está en cierre por lo tanto no se ha terminado ejecución de Ingresos para poder realizar el informe trimestral, se presenta despues del 15 fecha de cierre de ingresos.   </v>
          </cell>
          <cell r="AC10">
            <v>0.17499999999999999</v>
          </cell>
          <cell r="AD10" t="str">
            <v xml:space="preserve">Se eleboró  informe  con cifras de cierre de Marzo 31 de 2019  y se socializó por medio de correo electronico  enviado  a miembros de la  alta dirección del INCI </v>
          </cell>
          <cell r="AE10">
            <v>0</v>
          </cell>
          <cell r="AF10" t="str">
            <v xml:space="preserve">Se elabora  informe con cierres mensual . A la fecha se encuentra publicado el de cierre de Marzo de 2019  comentado </v>
          </cell>
          <cell r="AG10">
            <v>0</v>
          </cell>
          <cell r="AH10" t="str">
            <v xml:space="preserve">Se  está elaborando informe de Ejecución para publicar en la web </v>
          </cell>
          <cell r="AI10">
            <v>0</v>
          </cell>
          <cell r="AJ10">
            <v>0</v>
          </cell>
          <cell r="AK10">
            <v>0</v>
          </cell>
          <cell r="AL10">
            <v>0</v>
          </cell>
          <cell r="AM10">
            <v>0</v>
          </cell>
          <cell r="AN10">
            <v>0</v>
          </cell>
          <cell r="AO10">
            <v>0</v>
          </cell>
          <cell r="AP10">
            <v>0</v>
          </cell>
          <cell r="AQ10">
            <v>0</v>
          </cell>
          <cell r="AR10">
            <v>0</v>
          </cell>
          <cell r="AS10">
            <v>0</v>
          </cell>
          <cell r="AT10">
            <v>0</v>
          </cell>
        </row>
        <row r="11">
          <cell r="W11">
            <v>0</v>
          </cell>
          <cell r="X11" t="str">
            <v xml:space="preserve">SE HACE SEGUIMIENTO TRIMESTRAL  </v>
          </cell>
          <cell r="Y11">
            <v>0</v>
          </cell>
          <cell r="Z11" t="str">
            <v xml:space="preserve">SE HACE SEGUIMIENTO TRIMESTRAL  </v>
          </cell>
          <cell r="AA11">
            <v>6.6000000000000003E-2</v>
          </cell>
          <cell r="AB11" t="str">
            <v xml:space="preserve">Se hacen observacione sobre actividades pendientes de cerrar  expuestas en el PUMI y a cargo especialmente del contador </v>
          </cell>
          <cell r="AC11">
            <v>0</v>
          </cell>
          <cell r="AD11" t="str">
            <v xml:space="preserve">Se adelantan acciones y adicional como accion de mejora  se adelanta actualizaciín de los procedimeitnos  Adminsitrativo y Financiero . </v>
          </cell>
          <cell r="AE11">
            <v>0</v>
          </cell>
          <cell r="AF11" t="str">
            <v xml:space="preserve">Como accion de mejora  se adelanta actualizaciín de los procedimeitnos  Adminsitrativo teniendo en cuanta observaciones de  plan de mejoramiento </v>
          </cell>
          <cell r="AG11">
            <v>0</v>
          </cell>
          <cell r="AH11" t="str">
            <v xml:space="preserve">Pendiente acciones  de cmplimiento del procedimiento contable </v>
          </cell>
          <cell r="AI11">
            <v>0</v>
          </cell>
          <cell r="AJ11">
            <v>0</v>
          </cell>
          <cell r="AK11">
            <v>0</v>
          </cell>
          <cell r="AL11">
            <v>0</v>
          </cell>
          <cell r="AM11">
            <v>0</v>
          </cell>
          <cell r="AN11">
            <v>0</v>
          </cell>
          <cell r="AO11">
            <v>0</v>
          </cell>
          <cell r="AP11">
            <v>0</v>
          </cell>
          <cell r="AQ11">
            <v>0</v>
          </cell>
          <cell r="AR11">
            <v>0</v>
          </cell>
          <cell r="AS11">
            <v>0</v>
          </cell>
          <cell r="AT11">
            <v>0</v>
          </cell>
        </row>
        <row r="12">
          <cell r="W12">
            <v>0</v>
          </cell>
          <cell r="X12" t="str">
            <v xml:space="preserve">SE HACE SEGUIMIENTO TRIMESTRAL  </v>
          </cell>
          <cell r="Y12">
            <v>0</v>
          </cell>
          <cell r="Z12" t="str">
            <v xml:space="preserve">SE HACE SEGUIMIENTO TRIMESTRAL  </v>
          </cell>
          <cell r="AA12">
            <v>6.6000000000000003E-2</v>
          </cell>
          <cell r="AB12" t="str">
            <v>Se hace seguimientoa las acciones, se  envian al Contador para ser resueltas</v>
          </cell>
          <cell r="AC12">
            <v>0</v>
          </cell>
          <cell r="AD12" t="str">
            <v>Se hace seguimiento,   se  hacen solicitudes al Contador quien  esta  revisando  los temas para ser resueltos ..</v>
          </cell>
          <cell r="AE12">
            <v>0</v>
          </cell>
          <cell r="AF12" t="str">
            <v>Se  hacen solicitudes al Contador quien  esta  revisando  los temas para ser resueltos ..</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W3">
            <v>0.3</v>
          </cell>
          <cell r="X3" t="str">
            <v>Se generaron y se publicaron los planes de:
Tratamiento de Riesgos de Seguridad y Privacidad de la información, Plan estrategico de informática y tecnología 2019-2022 y Plan de  Mantenimiento de Tecnologías de la información 2019</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row>
        <row r="4">
          <cell r="W4">
            <v>0</v>
          </cell>
          <cell r="X4">
            <v>0</v>
          </cell>
          <cell r="Y4">
            <v>6.3636363636363602E-2</v>
          </cell>
          <cell r="Z4" t="str">
            <v>Se envio a proveedores la tabla tecnica , se recibieron las cotizaciones para soporte de firewall, sistema telefónico IP, Mantenimiento de equipos y redes,mantenimiento y actualizaciones de MV  y servercenter</v>
          </cell>
          <cell r="AA4">
            <v>6.3636363636363602E-2</v>
          </cell>
          <cell r="AB4" t="str">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ell>
          <cell r="AC4">
            <v>6.3636363636363602E-2</v>
          </cell>
          <cell r="AD4" t="str">
            <v>En Ejecución contrato de Licenciamiento de firewall, mantenimiento de impresoras y conectividad. 
Se enviaron estudios a Juridica para: Soporte firewall, sistema telefónico, actualizaciones MV y server center, Mantenimiento de equipos y redes e IPV6.</v>
          </cell>
          <cell r="AE4" t="str">
            <v>10%</v>
          </cell>
          <cell r="AF4" t="str">
            <v>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v>
          </cell>
          <cell r="AG4">
            <v>6.3636363636363602E-2</v>
          </cell>
          <cell r="AH4" t="str">
            <v>En ejecucíon contratos:
 telefonía IP y mantenimiento de equipos y redes
Actualizaciones MV y Server Center.
Mantenimiento y soporte a la infraestructura del protocolo IPv6 y renovación del pool de direcciones</v>
          </cell>
          <cell r="AI4">
            <v>0</v>
          </cell>
          <cell r="AJ4">
            <v>0</v>
          </cell>
          <cell r="AK4">
            <v>0</v>
          </cell>
          <cell r="AL4">
            <v>0</v>
          </cell>
          <cell r="AM4">
            <v>0</v>
          </cell>
          <cell r="AN4">
            <v>0</v>
          </cell>
          <cell r="AO4">
            <v>0</v>
          </cell>
          <cell r="AP4">
            <v>0</v>
          </cell>
          <cell r="AQ4">
            <v>0</v>
          </cell>
          <cell r="AR4">
            <v>0</v>
          </cell>
          <cell r="AS4">
            <v>0</v>
          </cell>
          <cell r="AT4">
            <v>0</v>
          </cell>
        </row>
        <row r="5">
          <cell r="W5">
            <v>0</v>
          </cell>
          <cell r="X5">
            <v>0</v>
          </cell>
          <cell r="Y5">
            <v>0.3</v>
          </cell>
          <cell r="Z5" t="str">
            <v>Para el dominio de servicios tecnológicos se elaboro el plan de mantenimiento</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W6">
            <v>0</v>
          </cell>
          <cell r="X6">
            <v>0</v>
          </cell>
          <cell r="Y6">
            <v>0.06</v>
          </cell>
          <cell r="Z6" t="str">
            <v xml:space="preserve">Se envio a proveedores la tabla tecnica , se recibieron las cotizaciones para soporte de firewall, sistema telefónico IP, Mantenimiento de equipos y redes,mantenimiento y actualizaciones de MV  y servercenter
</v>
          </cell>
          <cell r="AA6">
            <v>6.3636363636363602E-2</v>
          </cell>
          <cell r="AB6" t="str">
            <v>Se elaboraron los estudios para contratación de mantenimiento, se elaboran estudios de implementación de IPV6, se solicitan cotizaciones para soporte directorio activo</v>
          </cell>
          <cell r="AC6">
            <v>6.3636363636363602E-2</v>
          </cell>
          <cell r="AD6" t="str">
            <v>En Ejecución contrato de Licenciamiento de firewall, mantenimiento impresoras y conectividad. 
Se enviaron estudios a Juridica para: Soporte firewall, sistema telefónico, actualizaciones MV y server center, Mantenimiento de equipos y redes e IPV6.</v>
          </cell>
          <cell r="AE6" t="str">
            <v>20%</v>
          </cell>
          <cell r="AF6" t="str">
            <v>En ejecución soporte firewall, soporte directorio activo, soporte ORFEO, Portal Web y Aplicaciones INCI, mantenimiento de impresoras, Hosting y conectividad.</v>
          </cell>
          <cell r="AG6">
            <v>6.3636363636363602E-2</v>
          </cell>
          <cell r="AH6" t="str">
            <v>En ejecución soporte firewall, soporte directorio activo, soporte ORFEO, Portal Web y Aplicaciones INCI, mantenimiento de impresoras, Hosting y conectividad.</v>
          </cell>
          <cell r="AI6">
            <v>0</v>
          </cell>
          <cell r="AJ6">
            <v>0</v>
          </cell>
          <cell r="AK6">
            <v>0</v>
          </cell>
          <cell r="AL6">
            <v>0</v>
          </cell>
          <cell r="AM6">
            <v>0</v>
          </cell>
          <cell r="AN6">
            <v>0</v>
          </cell>
          <cell r="AO6">
            <v>0</v>
          </cell>
          <cell r="AP6">
            <v>0</v>
          </cell>
          <cell r="AQ6">
            <v>0</v>
          </cell>
          <cell r="AR6">
            <v>0</v>
          </cell>
          <cell r="AS6">
            <v>0</v>
          </cell>
          <cell r="AT6">
            <v>0</v>
          </cell>
        </row>
        <row r="7">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row>
      </sheetData>
      <sheetData sheetId="1"/>
    </sheetDataSet>
  </externalBook>
</externalLink>
</file>

<file path=xl/tables/table1.xml><?xml version="1.0" encoding="utf-8"?>
<table xmlns="http://schemas.openxmlformats.org/spreadsheetml/2006/main" id="1" name="Tabla1" displayName="Tabla1" ref="A1:Z154" totalsRowShown="0" headerRowDxfId="66" dataDxfId="65" tableBorderDxfId="64">
  <autoFilter ref="A1:Z154"/>
  <tableColumns count="26">
    <tableColumn id="1" name="#" dataDxfId="63" totalsRowDxfId="62">
      <calculatedColumnFormula>A1+1</calculatedColumnFormula>
    </tableColumn>
    <tableColumn id="2" name="Proceso Responsable" dataDxfId="61" totalsRowDxfId="60"/>
    <tableColumn id="3" name="ODS" dataDxfId="59" totalsRowDxfId="58"/>
    <tableColumn id="4" name="Dimensiones del Modelo Integrado de Planeación y Gestión" dataDxfId="57" totalsRowDxfId="56"/>
    <tableColumn id="5" name="Proyecto" dataDxfId="55" totalsRowDxfId="54"/>
    <tableColumn id="6" name="Objetivo Institucional" dataDxfId="53" totalsRowDxfId="52"/>
    <tableColumn id="7" name="Objetivo Especifico" dataDxfId="51" totalsRowDxfId="50"/>
    <tableColumn id="8" name="Producto" dataDxfId="49" totalsRowDxfId="48"/>
    <tableColumn id="9" name="Sub Grupo de trabajo" dataDxfId="47" totalsRowDxfId="46"/>
    <tableColumn id="10" name="Meta" dataDxfId="45" totalsRowDxfId="44"/>
    <tableColumn id="11" name="Cuatrienio" dataDxfId="43" totalsRowDxfId="42"/>
    <tableColumn id="12" name="2019" dataDxfId="41" totalsRowDxfId="40"/>
    <tableColumn id="16" name=" Indicador" dataDxfId="39" totalsRowDxfId="38"/>
    <tableColumn id="17" name="Presupuesto _x000a_$" dataDxfId="37" totalsRowDxfId="36"/>
    <tableColumn id="18" name="Fecha Inicio (día-mes-año)" dataDxfId="35" totalsRowDxfId="34"/>
    <tableColumn id="19" name="Fecha Fin _x000a_(día-mes-año)" dataDxfId="33" totalsRowDxfId="32"/>
    <tableColumn id="20" name="Actividades" dataDxfId="31" totalsRowDxfId="30"/>
    <tableColumn id="21" name="%Avance" dataDxfId="29" totalsRowDxfId="28"/>
    <tableColumn id="22" name="Acumulado de la gestión en el año (Indicador) " dataDxfId="27" totalsRowDxfId="26" dataCellStyle="Millares [0] 2">
      <calculatedColumnFormula>T2+V2+X2+Z2+AB2+AD2+AF2+AH2+AJ2+AL2+AN2+AP2</calculatedColumnFormula>
    </tableColumn>
    <tableColumn id="23" name="Seguimiento Enero" dataDxfId="25" totalsRowDxfId="24"/>
    <tableColumn id="24" name="Observación Enero" dataDxfId="23"/>
    <tableColumn id="25" name="Seguimiento Febrero" dataDxfId="22" totalsRowDxfId="21"/>
    <tableColumn id="26" name="Observación Febrero" dataDxfId="20" totalsRowDxfId="19"/>
    <tableColumn id="27" name="Seguimiento Marzo" dataDxfId="18" totalsRowDxfId="17"/>
    <tableColumn id="28" name="Observación Marzo" dataDxfId="16" totalsRowDxfId="15"/>
    <tableColumn id="29" name="Seguimiento Abril" dataDxfId="14"/>
  </tableColumns>
  <tableStyleInfo name="TableStyleLight8" showFirstColumn="1" showLastColumn="0" showRowStripes="1" showColumnStripes="0"/>
</table>
</file>

<file path=xl/tables/table2.xml><?xml version="1.0" encoding="utf-8"?>
<table xmlns="http://schemas.openxmlformats.org/spreadsheetml/2006/main" id="2" name="Tabla2" displayName="Tabla2" ref="A1:E4" totalsRowShown="0" headerRowDxfId="13" dataDxfId="12" totalsRowDxfId="10" tableBorderDxfId="11">
  <autoFilter ref="A1:E4"/>
  <tableColumns count="5">
    <tableColumn id="1" name="PROYECTO" dataDxfId="9" totalsRowDxfId="8"/>
    <tableColumn id="2" name="EFICACIA _x000a_(Logro Unidades de Meta)" dataDxfId="7" totalsRowDxfId="6"/>
    <tableColumn id="3" name="EJECUCIÓN PRESUPUESTAL" dataDxfId="5" totalsRowDxfId="4"/>
    <tableColumn id="4" name="NACION " dataDxfId="3" totalsRowDxfId="2"/>
    <tableColumn id="5" name="PROPIOS " dataDxfId="1" totalsRowDxfId="0"/>
  </tableColumns>
  <tableStyleInfo name="TableStyleLight9"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T525"/>
  <sheetViews>
    <sheetView showGridLines="0" tabSelected="1" view="pageBreakPreview" topLeftCell="E47" zoomScale="55" zoomScaleNormal="80" zoomScaleSheetLayoutView="55" zoomScalePageLayoutView="55" workbookViewId="0">
      <selection activeCell="K46" sqref="K46"/>
    </sheetView>
  </sheetViews>
  <sheetFormatPr baseColWidth="10" defaultColWidth="38.42578125" defaultRowHeight="123" customHeight="1" x14ac:dyDescent="0.25"/>
  <cols>
    <col min="1" max="1" width="6.28515625" style="10" customWidth="1"/>
    <col min="2" max="2" width="27.28515625" style="10" customWidth="1"/>
    <col min="3" max="3" width="14.85546875" style="10" customWidth="1"/>
    <col min="4" max="4" width="32.28515625" style="10" customWidth="1"/>
    <col min="5" max="5" width="26.42578125" style="10" customWidth="1"/>
    <col min="6" max="6" width="17.140625" style="10" customWidth="1"/>
    <col min="7" max="8" width="31" style="10" customWidth="1"/>
    <col min="9" max="9" width="38.85546875" style="10" customWidth="1"/>
    <col min="10" max="10" width="35.140625" style="10" customWidth="1"/>
    <col min="11" max="11" width="15.5703125" style="10" customWidth="1"/>
    <col min="12" max="12" width="11.28515625" style="10" customWidth="1"/>
    <col min="13" max="13" width="40.42578125" style="10" customWidth="1"/>
    <col min="14" max="14" width="28.140625" style="10" customWidth="1"/>
    <col min="15" max="15" width="47.42578125" style="10" customWidth="1"/>
    <col min="16" max="16" width="29" style="10" customWidth="1"/>
    <col min="17" max="17" width="52.5703125" style="10" customWidth="1"/>
    <col min="18" max="18" width="13.5703125" style="6" customWidth="1"/>
    <col min="19" max="19" width="25" style="14" customWidth="1"/>
    <col min="20" max="20" width="25.140625" style="14" customWidth="1"/>
    <col min="21" max="21" width="33.7109375" style="56" customWidth="1"/>
    <col min="22" max="22" width="19.140625" style="14" customWidth="1"/>
    <col min="23" max="23" width="42.140625" style="56" customWidth="1"/>
    <col min="24" max="24" width="22.7109375" style="14" customWidth="1"/>
    <col min="25" max="25" width="39.7109375" style="56" customWidth="1"/>
    <col min="26" max="26" width="32.140625" style="14" customWidth="1"/>
    <col min="27" max="27" width="33.7109375" style="56" customWidth="1"/>
    <col min="28" max="28" width="22.5703125" style="14" customWidth="1"/>
    <col min="29" max="29" width="33.7109375" style="56" customWidth="1"/>
    <col min="30" max="30" width="24.42578125" style="14" customWidth="1"/>
    <col min="31" max="31" width="33.7109375" style="56" customWidth="1"/>
    <col min="32" max="32" width="22.5703125" style="14" hidden="1" customWidth="1"/>
    <col min="33" max="33" width="33.7109375" style="56" hidden="1" customWidth="1"/>
    <col min="34" max="34" width="22.85546875" style="14" hidden="1" customWidth="1"/>
    <col min="35" max="35" width="33.7109375" style="56" hidden="1" customWidth="1"/>
    <col min="36" max="36" width="21.85546875" style="14" hidden="1" customWidth="1"/>
    <col min="37" max="37" width="33.7109375" style="56" hidden="1" customWidth="1"/>
    <col min="38" max="38" width="23.42578125" style="14" hidden="1" customWidth="1"/>
    <col min="39" max="39" width="33.5703125" style="56" hidden="1" customWidth="1"/>
    <col min="40" max="40" width="21.7109375" style="14" hidden="1" customWidth="1"/>
    <col min="41" max="41" width="33.5703125" style="56" hidden="1" customWidth="1"/>
    <col min="42" max="42" width="23.28515625" style="14" hidden="1" customWidth="1"/>
    <col min="43" max="43" width="33.5703125" style="56" hidden="1" customWidth="1"/>
    <col min="44" max="16384" width="38.42578125" style="10"/>
  </cols>
  <sheetData>
    <row r="1" spans="1:43" ht="123" customHeight="1" x14ac:dyDescent="0.25">
      <c r="A1" s="17" t="s">
        <v>0</v>
      </c>
      <c r="B1" s="17" t="s">
        <v>1</v>
      </c>
      <c r="C1" s="17" t="s">
        <v>2</v>
      </c>
      <c r="D1" s="17" t="s">
        <v>3</v>
      </c>
      <c r="E1" s="17" t="s">
        <v>4</v>
      </c>
      <c r="F1" s="17" t="s">
        <v>5</v>
      </c>
      <c r="G1" s="17" t="s">
        <v>6</v>
      </c>
      <c r="H1" s="17" t="s">
        <v>7</v>
      </c>
      <c r="I1" s="17" t="s">
        <v>8</v>
      </c>
      <c r="J1" s="18" t="s">
        <v>9</v>
      </c>
      <c r="K1" s="18" t="s">
        <v>10</v>
      </c>
      <c r="L1" s="19" t="s">
        <v>11</v>
      </c>
      <c r="M1" s="18" t="s">
        <v>12</v>
      </c>
      <c r="N1" s="16" t="s">
        <v>13</v>
      </c>
      <c r="O1" s="16" t="s">
        <v>14</v>
      </c>
      <c r="P1" s="16" t="s">
        <v>15</v>
      </c>
      <c r="Q1" s="16" t="s">
        <v>16</v>
      </c>
      <c r="R1" s="20" t="s">
        <v>17</v>
      </c>
      <c r="S1" s="94" t="s">
        <v>18</v>
      </c>
      <c r="T1" s="94" t="s">
        <v>19</v>
      </c>
      <c r="U1" s="94" t="s">
        <v>20</v>
      </c>
      <c r="V1" s="94" t="s">
        <v>21</v>
      </c>
      <c r="W1" s="94" t="s">
        <v>22</v>
      </c>
      <c r="X1" s="94" t="s">
        <v>23</v>
      </c>
      <c r="Y1" s="94" t="s">
        <v>24</v>
      </c>
      <c r="Z1" s="95" t="s">
        <v>25</v>
      </c>
      <c r="AA1" s="169" t="s">
        <v>26</v>
      </c>
      <c r="AB1" s="169" t="s">
        <v>27</v>
      </c>
      <c r="AC1" s="169" t="s">
        <v>28</v>
      </c>
      <c r="AD1" s="169" t="s">
        <v>29</v>
      </c>
      <c r="AE1" s="169" t="s">
        <v>30</v>
      </c>
      <c r="AF1" s="169" t="s">
        <v>31</v>
      </c>
      <c r="AG1" s="169" t="s">
        <v>32</v>
      </c>
      <c r="AH1" s="169" t="s">
        <v>33</v>
      </c>
      <c r="AI1" s="169" t="s">
        <v>34</v>
      </c>
      <c r="AJ1" s="169" t="s">
        <v>35</v>
      </c>
      <c r="AK1" s="169" t="s">
        <v>36</v>
      </c>
      <c r="AL1" s="169" t="s">
        <v>37</v>
      </c>
      <c r="AM1" s="169" t="s">
        <v>38</v>
      </c>
      <c r="AN1" s="169" t="s">
        <v>39</v>
      </c>
      <c r="AO1" s="169" t="s">
        <v>40</v>
      </c>
      <c r="AP1" s="169" t="s">
        <v>41</v>
      </c>
      <c r="AQ1" s="169" t="s">
        <v>42</v>
      </c>
    </row>
    <row r="2" spans="1:43" s="1" customFormat="1" ht="123" customHeight="1" x14ac:dyDescent="0.25">
      <c r="A2" s="10">
        <v>1</v>
      </c>
      <c r="B2" s="10" t="s">
        <v>43</v>
      </c>
      <c r="C2" s="21" t="s">
        <v>44</v>
      </c>
      <c r="D2" s="10" t="s">
        <v>45</v>
      </c>
      <c r="E2" s="21" t="s">
        <v>46</v>
      </c>
      <c r="F2" s="21" t="s">
        <v>47</v>
      </c>
      <c r="G2" s="22" t="s">
        <v>48</v>
      </c>
      <c r="H2" s="22" t="s">
        <v>49</v>
      </c>
      <c r="I2" s="23" t="s">
        <v>50</v>
      </c>
      <c r="J2" s="24" t="s">
        <v>51</v>
      </c>
      <c r="K2" s="10">
        <v>96</v>
      </c>
      <c r="L2" s="3">
        <v>56</v>
      </c>
      <c r="M2" s="10" t="s">
        <v>52</v>
      </c>
      <c r="N2" s="166">
        <v>168168150</v>
      </c>
      <c r="O2" s="8" t="s">
        <v>53</v>
      </c>
      <c r="P2" s="7" t="s">
        <v>54</v>
      </c>
      <c r="Q2" s="10" t="s">
        <v>55</v>
      </c>
      <c r="R2" s="6">
        <v>0.1</v>
      </c>
      <c r="S2" s="97">
        <f>T2+V2+X2+Z2+AB2+AD2+AF2+AH2+AJ2+AL2+AN2+AP2</f>
        <v>7.0000000000000007E-2</v>
      </c>
      <c r="T2" s="14">
        <f>[1]Final!$W$2</f>
        <v>0</v>
      </c>
      <c r="U2" s="167">
        <f>[1]Final!$X2</f>
        <v>0</v>
      </c>
      <c r="V2" s="25">
        <f>[1]Final!$Y2</f>
        <v>0.02</v>
      </c>
      <c r="W2" s="15" t="str">
        <f>[1]Final!$Z2</f>
        <v>Articulación con el MEN en el marco de la implementación del Decreto 1421 de 2018. Construcción de modulos de formación para la asistencia técnica.</v>
      </c>
      <c r="X2" s="6">
        <f>[1]Final!$AA2</f>
        <v>0.03</v>
      </c>
      <c r="Y2" s="15" t="str">
        <f>[1]Final!$AB2</f>
        <v xml:space="preserve">Articulación  con MEN para asistencia técnica Sucre y San Andrés .
Construcción de modulos de formación para la asistencia técnica.
</v>
      </c>
      <c r="Z2" s="6">
        <f>[1]Final!$AC2</f>
        <v>0.02</v>
      </c>
      <c r="AA2" s="34" t="str">
        <f>[1]Final!$AD2</f>
        <v>Se definio clasificación de los departamentos por tipo 1,2,3 y 4 que corresponden a nivel de avance de la implementaicón del Decreto 1421 de 2017.</v>
      </c>
      <c r="AB2" s="14">
        <f>[1]Final!$AE2</f>
        <v>0</v>
      </c>
      <c r="AC2" s="34" t="str">
        <f>[1]Final!$AF2</f>
        <v>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v>
      </c>
      <c r="AD2" s="14">
        <f>[1]Final!$AG2</f>
        <v>0</v>
      </c>
      <c r="AE2" s="34" t="str">
        <f>[1]Final!$AH2</f>
        <v>No se adelantaron acciones</v>
      </c>
      <c r="AF2" s="14">
        <f>[1]Final!$AI2</f>
        <v>0</v>
      </c>
      <c r="AG2" s="34">
        <f>[1]Final!$AJ2</f>
        <v>0</v>
      </c>
      <c r="AH2" s="14">
        <f>[1]Final!$AK2</f>
        <v>0</v>
      </c>
      <c r="AI2" s="34">
        <f>[1]Final!$AL2</f>
        <v>0</v>
      </c>
      <c r="AJ2" s="14">
        <f>[1]Final!$AM2</f>
        <v>0</v>
      </c>
      <c r="AK2" s="34">
        <f>[1]Final!$AN2</f>
        <v>0</v>
      </c>
      <c r="AL2" s="14">
        <f>[1]Final!$AO2</f>
        <v>0</v>
      </c>
      <c r="AM2" s="34">
        <f>[1]Final!$AP2</f>
        <v>0</v>
      </c>
      <c r="AN2" s="14">
        <f>[1]Final!$AQ2</f>
        <v>0</v>
      </c>
      <c r="AO2" s="34">
        <f>[1]Final!$AR2</f>
        <v>0</v>
      </c>
      <c r="AP2" s="14">
        <f>[1]Final!$AS2</f>
        <v>0</v>
      </c>
      <c r="AQ2" s="34">
        <f>[1]Final!$AT2</f>
        <v>0</v>
      </c>
    </row>
    <row r="3" spans="1:43" s="1" customFormat="1" ht="123" customHeight="1" x14ac:dyDescent="0.25">
      <c r="A3" s="10">
        <f>A2+1</f>
        <v>2</v>
      </c>
      <c r="B3" s="10" t="s">
        <v>43</v>
      </c>
      <c r="C3" s="21" t="s">
        <v>44</v>
      </c>
      <c r="D3" s="10" t="s">
        <v>45</v>
      </c>
      <c r="E3" s="21" t="s">
        <v>46</v>
      </c>
      <c r="F3" s="21" t="s">
        <v>47</v>
      </c>
      <c r="G3" s="22" t="s">
        <v>48</v>
      </c>
      <c r="H3" s="22" t="s">
        <v>49</v>
      </c>
      <c r="I3" s="23" t="s">
        <v>50</v>
      </c>
      <c r="J3" s="24" t="s">
        <v>51</v>
      </c>
      <c r="K3" s="10">
        <v>96</v>
      </c>
      <c r="L3" s="3">
        <v>56</v>
      </c>
      <c r="M3" s="10" t="s">
        <v>52</v>
      </c>
      <c r="N3" s="12"/>
      <c r="O3" s="8" t="s">
        <v>53</v>
      </c>
      <c r="P3" s="7" t="s">
        <v>54</v>
      </c>
      <c r="Q3" s="10" t="s">
        <v>56</v>
      </c>
      <c r="R3" s="6">
        <v>0.15</v>
      </c>
      <c r="S3" s="97">
        <f t="shared" ref="S3:S61" si="0">T3+V3+X3+Z3+AB3+AD3+AF3+AH3+AJ3+AL3+AN3+AP3</f>
        <v>0.15000000000000002</v>
      </c>
      <c r="T3" s="14">
        <f>[1]Final!$W$3</f>
        <v>0</v>
      </c>
      <c r="U3" s="167">
        <f>[1]Final!$X3</f>
        <v>0</v>
      </c>
      <c r="V3" s="25">
        <f>[1]Final!$Y3</f>
        <v>0.05</v>
      </c>
      <c r="W3" s="15" t="str">
        <f>[1]Final!$Z3</f>
        <v xml:space="preserve">Revisión de Planes progresivos de implementación   de 56 entidades territoriales objeto de la Asistencia técnica. </v>
      </c>
      <c r="X3" s="6">
        <f>[1]Final!$AA3</f>
        <v>0.08</v>
      </c>
      <c r="Y3" s="15" t="str">
        <f>[1]Final!$AB3</f>
        <v xml:space="preserve">Revisión de Planes progresivos de implementación   de entidades territoriales objeto de la Asistencia técnica. </v>
      </c>
      <c r="Z3" s="6">
        <f>[1]Final!$AC3</f>
        <v>0</v>
      </c>
      <c r="AA3" s="34">
        <f>[1]Final!$AD3</f>
        <v>0</v>
      </c>
      <c r="AB3" s="14">
        <f>[1]Final!$AE3</f>
        <v>0.01</v>
      </c>
      <c r="AC3" s="34" t="str">
        <f>[1]Final!$AF3</f>
        <v xml:space="preserve">Revisión planes de ARAUCA, MAGDALENA, PUTUMAYO, VICHADA, HUILA, ATLÁNTICO, CASANARE, CUNDINAMARCA 
META
</v>
      </c>
      <c r="AD3" s="14">
        <f>[1]Final!$AG3</f>
        <v>0.01</v>
      </c>
      <c r="AE3" s="34" t="str">
        <f>[1]Final!$AH3</f>
        <v xml:space="preserve">Se concluye revisión de  Planes de implementación  de las 56 entidades territoriales. </v>
      </c>
      <c r="AF3" s="14">
        <f>[1]Final!$AI3</f>
        <v>0</v>
      </c>
      <c r="AG3" s="34">
        <f>[1]Final!$AJ3</f>
        <v>0</v>
      </c>
      <c r="AH3" s="14">
        <f>[1]Final!$AK3</f>
        <v>0</v>
      </c>
      <c r="AI3" s="34">
        <f>[1]Final!$AL3</f>
        <v>0</v>
      </c>
      <c r="AJ3" s="14">
        <f>[1]Final!$AM3</f>
        <v>0</v>
      </c>
      <c r="AK3" s="34">
        <f>[1]Final!$AN3</f>
        <v>0</v>
      </c>
      <c r="AL3" s="14">
        <f>[1]Final!$AO3</f>
        <v>0</v>
      </c>
      <c r="AM3" s="34">
        <f>[1]Final!$AP3</f>
        <v>0</v>
      </c>
      <c r="AN3" s="14">
        <f>[1]Final!$AQ3</f>
        <v>0</v>
      </c>
      <c r="AO3" s="34">
        <f>[1]Final!$AR3</f>
        <v>0</v>
      </c>
      <c r="AP3" s="14">
        <f>[1]Final!$AS3</f>
        <v>0</v>
      </c>
      <c r="AQ3" s="34">
        <f>[1]Final!$AT3</f>
        <v>0</v>
      </c>
    </row>
    <row r="4" spans="1:43" s="1" customFormat="1" ht="123" customHeight="1" x14ac:dyDescent="0.25">
      <c r="A4" s="10">
        <f t="shared" ref="A4:A67" si="1">A3+1</f>
        <v>3</v>
      </c>
      <c r="B4" s="10" t="s">
        <v>43</v>
      </c>
      <c r="C4" s="21" t="s">
        <v>44</v>
      </c>
      <c r="D4" s="10" t="s">
        <v>45</v>
      </c>
      <c r="E4" s="21" t="s">
        <v>46</v>
      </c>
      <c r="F4" s="21" t="s">
        <v>47</v>
      </c>
      <c r="G4" s="22" t="s">
        <v>48</v>
      </c>
      <c r="H4" s="22" t="s">
        <v>49</v>
      </c>
      <c r="I4" s="23" t="s">
        <v>50</v>
      </c>
      <c r="J4" s="24" t="s">
        <v>51</v>
      </c>
      <c r="K4" s="10">
        <v>96</v>
      </c>
      <c r="L4" s="3">
        <v>56</v>
      </c>
      <c r="M4" s="10" t="s">
        <v>52</v>
      </c>
      <c r="N4" s="12"/>
      <c r="O4" s="8" t="s">
        <v>53</v>
      </c>
      <c r="P4" s="7" t="s">
        <v>54</v>
      </c>
      <c r="Q4" s="10" t="s">
        <v>57</v>
      </c>
      <c r="R4" s="6">
        <v>0.1</v>
      </c>
      <c r="S4" s="97">
        <f t="shared" si="0"/>
        <v>0.08</v>
      </c>
      <c r="T4" s="14">
        <f>[1]Final!$W$4</f>
        <v>0</v>
      </c>
      <c r="U4" s="55">
        <f>[1]Final!$X4</f>
        <v>0</v>
      </c>
      <c r="V4" s="14">
        <f>[1]Final!$Y4</f>
        <v>0</v>
      </c>
      <c r="W4" s="56">
        <f>[1]Final!$Z4</f>
        <v>0</v>
      </c>
      <c r="X4" s="14">
        <f>[1]Final!$AA4</f>
        <v>0</v>
      </c>
      <c r="Y4" s="56">
        <f>[1]Final!$AB4</f>
        <v>0</v>
      </c>
      <c r="Z4" s="14">
        <f>[1]Final!$AC4</f>
        <v>0.05</v>
      </c>
      <c r="AA4" s="56" t="str">
        <f>[1]Final!$AD4</f>
        <v xml:space="preserve">Gestión  en Arauca, Putumayo, Norte de Santander, Villavicencio, Boyacá, Magdalena, vichada, Caqueta, Chocó , Huila, Atlantico,  Casanare, Cundinamarca y Guajira, Bolivar, San Andres y Sucre. </v>
      </c>
      <c r="AB4" s="14">
        <f>[1]Final!$AE4</f>
        <v>0.02</v>
      </c>
      <c r="AC4" s="56" t="str">
        <f>[1]Final!$AF4</f>
        <v>Gestión en  Cordoba, Valle del Cauca, Cesar, Santander, Quindio, Risaralda.</v>
      </c>
      <c r="AD4" s="14">
        <f>[1]Final!$AG4</f>
        <v>0.01</v>
      </c>
      <c r="AE4" s="56" t="str">
        <f>[1]Final!$AH4</f>
        <v xml:space="preserve">Gestión con departamentos de Chocó, Nariño,  Vichada, Cauca, Tolima, Caldas. </v>
      </c>
      <c r="AF4" s="14">
        <f>[1]Final!$AI4</f>
        <v>0</v>
      </c>
      <c r="AG4" s="56">
        <f>[1]Final!$AJ4</f>
        <v>0</v>
      </c>
      <c r="AH4" s="14">
        <f>[1]Final!$AK4</f>
        <v>0</v>
      </c>
      <c r="AI4" s="56">
        <f>[1]Final!$AL4</f>
        <v>0</v>
      </c>
      <c r="AJ4" s="14">
        <f>[1]Final!$AM4</f>
        <v>0</v>
      </c>
      <c r="AK4" s="56">
        <f>[1]Final!$AN4</f>
        <v>0</v>
      </c>
      <c r="AL4" s="14">
        <f>[1]Final!$AO4</f>
        <v>0</v>
      </c>
      <c r="AM4" s="56">
        <f>[1]Final!$AP4</f>
        <v>0</v>
      </c>
      <c r="AN4" s="14">
        <f>[1]Final!$AQ4</f>
        <v>0</v>
      </c>
      <c r="AO4" s="56">
        <f>[1]Final!$AR4</f>
        <v>0</v>
      </c>
      <c r="AP4" s="14">
        <f>[1]Final!$AS4</f>
        <v>0</v>
      </c>
      <c r="AQ4" s="56">
        <f>[1]Final!$AT4</f>
        <v>0</v>
      </c>
    </row>
    <row r="5" spans="1:43" s="1" customFormat="1" ht="123" customHeight="1" x14ac:dyDescent="0.25">
      <c r="A5" s="10">
        <f t="shared" si="1"/>
        <v>4</v>
      </c>
      <c r="B5" s="10" t="s">
        <v>43</v>
      </c>
      <c r="C5" s="21" t="s">
        <v>44</v>
      </c>
      <c r="D5" s="10" t="s">
        <v>45</v>
      </c>
      <c r="E5" s="21" t="s">
        <v>46</v>
      </c>
      <c r="F5" s="21" t="s">
        <v>47</v>
      </c>
      <c r="G5" s="22" t="s">
        <v>48</v>
      </c>
      <c r="H5" s="22" t="s">
        <v>49</v>
      </c>
      <c r="I5" s="23" t="s">
        <v>50</v>
      </c>
      <c r="J5" s="24" t="s">
        <v>51</v>
      </c>
      <c r="K5" s="10">
        <v>96</v>
      </c>
      <c r="L5" s="3">
        <v>56</v>
      </c>
      <c r="M5" s="10" t="s">
        <v>52</v>
      </c>
      <c r="N5" s="12"/>
      <c r="O5" s="8" t="s">
        <v>53</v>
      </c>
      <c r="P5" s="7" t="s">
        <v>54</v>
      </c>
      <c r="Q5" s="10" t="s">
        <v>58</v>
      </c>
      <c r="R5" s="6">
        <v>0.15</v>
      </c>
      <c r="S5" s="97">
        <f t="shared" si="0"/>
        <v>0.14000000000000001</v>
      </c>
      <c r="T5" s="14">
        <f>[1]Final!$W$5</f>
        <v>0</v>
      </c>
      <c r="U5" s="55">
        <f>[1]Final!$X5</f>
        <v>0</v>
      </c>
      <c r="V5" s="14">
        <f>[1]Final!$Y5</f>
        <v>0</v>
      </c>
      <c r="W5" s="56">
        <f>[1]Final!$Z5</f>
        <v>0</v>
      </c>
      <c r="X5" s="14">
        <f>[1]Final!$AA5</f>
        <v>0</v>
      </c>
      <c r="Y5" s="56">
        <f>[1]Final!$AB5</f>
        <v>0</v>
      </c>
      <c r="Z5" s="14">
        <f>[1]Final!$AC5</f>
        <v>0.03</v>
      </c>
      <c r="AA5" s="56" t="str">
        <f>[1]Final!$AD5</f>
        <v xml:space="preserve">Putumayo, Arauca, Norte de Santander, San Andrés, Bolivar. </v>
      </c>
      <c r="AB5" s="14">
        <f>[1]Final!$AE5</f>
        <v>0.1</v>
      </c>
      <c r="AC5" s="56" t="str">
        <f>[1]Final!$AF5</f>
        <v xml:space="preserve">Meta, Boyacá, Magdalena, vichada, Caqueta, Chocó , Huila, Atlantico,  Casanare, Cundinamarca y Guajira,  Cordoba, Valle del Cauca, Cesar, Santander, Quindio, Risaralda y Sucre. </v>
      </c>
      <c r="AD5" s="14">
        <f>[1]Final!$AG5</f>
        <v>0.01</v>
      </c>
      <c r="AE5" s="56" t="str">
        <f>[1]Final!$AH5</f>
        <v>Caldas, Tolima,  Cauca, Nariño,   Vaupes,  Antioquia, Amazonas.</v>
      </c>
      <c r="AF5" s="14">
        <f>[1]Final!$AI5</f>
        <v>0</v>
      </c>
      <c r="AG5" s="56">
        <f>[1]Final!$AJ5</f>
        <v>0</v>
      </c>
      <c r="AH5" s="14">
        <f>[1]Final!$AK5</f>
        <v>0</v>
      </c>
      <c r="AI5" s="56">
        <f>[1]Final!$AL5</f>
        <v>0</v>
      </c>
      <c r="AJ5" s="14">
        <f>[1]Final!$AM5</f>
        <v>0</v>
      </c>
      <c r="AK5" s="56">
        <f>[1]Final!$AN5</f>
        <v>0</v>
      </c>
      <c r="AL5" s="14">
        <f>[1]Final!$AO5</f>
        <v>0</v>
      </c>
      <c r="AM5" s="56">
        <f>[1]Final!$AP5</f>
        <v>0</v>
      </c>
      <c r="AN5" s="14">
        <f>[1]Final!$AQ5</f>
        <v>0</v>
      </c>
      <c r="AO5" s="56">
        <f>[1]Final!$AR5</f>
        <v>0</v>
      </c>
      <c r="AP5" s="14">
        <f>[1]Final!$AS5</f>
        <v>0</v>
      </c>
      <c r="AQ5" s="56">
        <f>[1]Final!$AT5</f>
        <v>0</v>
      </c>
    </row>
    <row r="6" spans="1:43" s="1" customFormat="1" ht="123" customHeight="1" x14ac:dyDescent="0.25">
      <c r="A6" s="10">
        <f t="shared" si="1"/>
        <v>5</v>
      </c>
      <c r="B6" s="10" t="s">
        <v>43</v>
      </c>
      <c r="C6" s="21" t="s">
        <v>44</v>
      </c>
      <c r="D6" s="10" t="s">
        <v>45</v>
      </c>
      <c r="E6" s="21" t="s">
        <v>46</v>
      </c>
      <c r="F6" s="21" t="s">
        <v>47</v>
      </c>
      <c r="G6" s="22" t="s">
        <v>48</v>
      </c>
      <c r="H6" s="22" t="s">
        <v>49</v>
      </c>
      <c r="I6" s="23" t="s">
        <v>50</v>
      </c>
      <c r="J6" s="24" t="s">
        <v>51</v>
      </c>
      <c r="K6" s="10">
        <v>96</v>
      </c>
      <c r="L6" s="3">
        <v>56</v>
      </c>
      <c r="M6" s="10" t="s">
        <v>52</v>
      </c>
      <c r="N6" s="12"/>
      <c r="O6" s="8" t="s">
        <v>53</v>
      </c>
      <c r="P6" s="7" t="s">
        <v>54</v>
      </c>
      <c r="Q6" s="10" t="s">
        <v>59</v>
      </c>
      <c r="R6" s="6">
        <v>0.3</v>
      </c>
      <c r="S6" s="97">
        <f t="shared" si="0"/>
        <v>0.28000000000000003</v>
      </c>
      <c r="T6" s="14">
        <f>[1]Final!$W$6</f>
        <v>0</v>
      </c>
      <c r="U6" s="55">
        <f>[1]Final!$X6</f>
        <v>0</v>
      </c>
      <c r="V6" s="14">
        <f>[1]Final!$Y6</f>
        <v>0</v>
      </c>
      <c r="W6" s="56">
        <f>[1]Final!$Z6</f>
        <v>0</v>
      </c>
      <c r="X6" s="14">
        <f>[1]Final!$AA6</f>
        <v>0</v>
      </c>
      <c r="Y6" s="56">
        <f>[1]Final!$AB6</f>
        <v>0</v>
      </c>
      <c r="Z6" s="14">
        <f>[1]Final!$AC6</f>
        <v>0.03</v>
      </c>
      <c r="AA6" s="56" t="str">
        <f>[1]Final!$AD6</f>
        <v>Asistencia técnica en San Andrés, Sucre y Bolivar.</v>
      </c>
      <c r="AB6" s="14">
        <f>[1]Final!$AE6</f>
        <v>0.2</v>
      </c>
      <c r="AC6" s="56" t="str">
        <f>[1]Final!$AF6</f>
        <v>Magdalena, Meta, Putumayo, Arauca, Atlántico, Cundinamarca, Antioquia, Huila, Casanare.</v>
      </c>
      <c r="AD6" s="14">
        <f>[1]Final!$AG6</f>
        <v>0.05</v>
      </c>
      <c r="AE6" s="56" t="str">
        <f>[1]Final!$AH6</f>
        <v xml:space="preserve">Asistecia en Risaralda, Vaupes, Boyacá, Caquetá, Cesar, Guajira,  Valle del Cauca, Amazonas, Santander.   </v>
      </c>
      <c r="AF6" s="14">
        <f>[1]Final!$AI6</f>
        <v>0</v>
      </c>
      <c r="AG6" s="56">
        <f>[1]Final!$AJ6</f>
        <v>0</v>
      </c>
      <c r="AH6" s="14">
        <f>[1]Final!$AK6</f>
        <v>0</v>
      </c>
      <c r="AI6" s="56">
        <f>[1]Final!$AL6</f>
        <v>0</v>
      </c>
      <c r="AJ6" s="14">
        <f>[1]Final!$AM6</f>
        <v>0</v>
      </c>
      <c r="AK6" s="56">
        <f>[1]Final!$AN6</f>
        <v>0</v>
      </c>
      <c r="AL6" s="14">
        <f>[1]Final!$AO6</f>
        <v>0</v>
      </c>
      <c r="AM6" s="56">
        <f>[1]Final!$AP6</f>
        <v>0</v>
      </c>
      <c r="AN6" s="14">
        <f>[1]Final!$AQ6</f>
        <v>0</v>
      </c>
      <c r="AO6" s="56">
        <f>[1]Final!$AR6</f>
        <v>0</v>
      </c>
      <c r="AP6" s="14">
        <f>[1]Final!$AS6</f>
        <v>0</v>
      </c>
      <c r="AQ6" s="56">
        <f>[1]Final!$AT6</f>
        <v>0</v>
      </c>
    </row>
    <row r="7" spans="1:43" s="1" customFormat="1" ht="123" customHeight="1" x14ac:dyDescent="0.25">
      <c r="A7" s="10">
        <f t="shared" si="1"/>
        <v>6</v>
      </c>
      <c r="B7" s="10" t="s">
        <v>43</v>
      </c>
      <c r="C7" s="21" t="s">
        <v>44</v>
      </c>
      <c r="D7" s="10" t="s">
        <v>45</v>
      </c>
      <c r="E7" s="21" t="s">
        <v>46</v>
      </c>
      <c r="F7" s="21" t="s">
        <v>47</v>
      </c>
      <c r="G7" s="22" t="s">
        <v>48</v>
      </c>
      <c r="H7" s="22" t="s">
        <v>49</v>
      </c>
      <c r="I7" s="23" t="s">
        <v>50</v>
      </c>
      <c r="J7" s="24" t="s">
        <v>51</v>
      </c>
      <c r="K7" s="10">
        <v>96</v>
      </c>
      <c r="L7" s="3">
        <v>56</v>
      </c>
      <c r="M7" s="10" t="s">
        <v>52</v>
      </c>
      <c r="N7" s="12"/>
      <c r="O7" s="8" t="s">
        <v>53</v>
      </c>
      <c r="P7" s="7" t="s">
        <v>54</v>
      </c>
      <c r="Q7" s="10" t="s">
        <v>60</v>
      </c>
      <c r="R7" s="86">
        <v>0.1</v>
      </c>
      <c r="S7" s="97">
        <f t="shared" si="0"/>
        <v>0</v>
      </c>
      <c r="T7" s="14">
        <f>[1]Final!$W$7*Tabla1[[#This Row],[%Avance]]/Tabla1[[#This Row],[2019]]</f>
        <v>0</v>
      </c>
      <c r="U7" s="55">
        <f>[1]Final!$X7</f>
        <v>0</v>
      </c>
      <c r="V7" s="14">
        <f>[1]Final!$Y7*Tabla1[[#This Row],[%Avance]]/Tabla1[[#This Row],[2019]]</f>
        <v>0</v>
      </c>
      <c r="W7" s="56">
        <f>[1]Final!$Z7</f>
        <v>0</v>
      </c>
      <c r="X7" s="14">
        <f>[1]Final!$AA7*Tabla1[[#This Row],[%Avance]]/Tabla1[[#This Row],[2019]]</f>
        <v>0</v>
      </c>
      <c r="Y7" s="56">
        <f>[1]Final!$AB7</f>
        <v>0</v>
      </c>
      <c r="Z7" s="14">
        <f>[1]Final!$AC7*Tabla1[[#This Row],[%Avance]]/Tabla1[[#This Row],[2019]]</f>
        <v>0</v>
      </c>
      <c r="AA7" s="56">
        <f>[1]Final!$AD7</f>
        <v>0</v>
      </c>
      <c r="AB7" s="14">
        <f>[1]Final!$AE7*Tabla1[[#This Row],[%Avance]]/Tabla1[[#This Row],[2019]]</f>
        <v>0</v>
      </c>
      <c r="AC7" s="56">
        <f>[1]Final!$AF7</f>
        <v>0</v>
      </c>
      <c r="AD7" s="14">
        <f>[1]Final!$AG7*Tabla1[[#This Row],[%Avance]]/Tabla1[[#This Row],[2019]]</f>
        <v>0</v>
      </c>
      <c r="AE7" s="56">
        <f>[1]Final!$AH7</f>
        <v>0</v>
      </c>
      <c r="AF7" s="14">
        <f>[1]Final!$AI7*Tabla1[[#This Row],[%Avance]]/Tabla1[[#This Row],[2019]]</f>
        <v>0</v>
      </c>
      <c r="AG7" s="56">
        <f>[1]Final!$AJ7</f>
        <v>0</v>
      </c>
      <c r="AH7" s="14">
        <f>[1]Final!$AK7*Tabla1[[#This Row],[%Avance]]/Tabla1[[#This Row],[2019]]</f>
        <v>0</v>
      </c>
      <c r="AI7" s="56">
        <f>[1]Final!$AL7</f>
        <v>0</v>
      </c>
      <c r="AJ7" s="14">
        <f>[1]Final!$AM7*Tabla1[[#This Row],[%Avance]]/Tabla1[[#This Row],[2019]]</f>
        <v>0</v>
      </c>
      <c r="AK7" s="56">
        <f>[1]Final!$AN7</f>
        <v>0</v>
      </c>
      <c r="AL7" s="14">
        <f>[1]Final!$AO7*Tabla1[[#This Row],[%Avance]]/Tabla1[[#This Row],[2019]]</f>
        <v>0</v>
      </c>
      <c r="AM7" s="56">
        <f>[1]Final!$AP7</f>
        <v>0</v>
      </c>
      <c r="AN7" s="14">
        <f>[1]Final!$AQ7*Tabla1[[#This Row],[%Avance]]/Tabla1[[#This Row],[2019]]</f>
        <v>0</v>
      </c>
      <c r="AO7" s="56">
        <f>[1]Final!$AR7</f>
        <v>0</v>
      </c>
      <c r="AP7" s="14">
        <f>[1]Final!$AS7*Tabla1[[#This Row],[%Avance]]/Tabla1[[#This Row],[2019]]</f>
        <v>0</v>
      </c>
      <c r="AQ7" s="56">
        <f>[1]Final!$AT7</f>
        <v>0</v>
      </c>
    </row>
    <row r="8" spans="1:43" s="1" customFormat="1" ht="123" customHeight="1" x14ac:dyDescent="0.25">
      <c r="A8" s="10">
        <f t="shared" si="1"/>
        <v>7</v>
      </c>
      <c r="B8" s="10" t="s">
        <v>43</v>
      </c>
      <c r="C8" s="21" t="s">
        <v>44</v>
      </c>
      <c r="D8" s="10" t="s">
        <v>45</v>
      </c>
      <c r="E8" s="21" t="s">
        <v>46</v>
      </c>
      <c r="F8" s="21" t="s">
        <v>47</v>
      </c>
      <c r="G8" s="22" t="s">
        <v>48</v>
      </c>
      <c r="H8" s="22" t="s">
        <v>49</v>
      </c>
      <c r="I8" s="23" t="s">
        <v>50</v>
      </c>
      <c r="J8" s="24" t="s">
        <v>51</v>
      </c>
      <c r="K8" s="10">
        <v>96</v>
      </c>
      <c r="L8" s="3">
        <v>56</v>
      </c>
      <c r="M8" s="10" t="s">
        <v>52</v>
      </c>
      <c r="N8" s="12"/>
      <c r="O8" s="8" t="s">
        <v>53</v>
      </c>
      <c r="P8" s="7" t="s">
        <v>54</v>
      </c>
      <c r="Q8" s="10" t="s">
        <v>61</v>
      </c>
      <c r="R8" s="6">
        <v>0.1</v>
      </c>
      <c r="S8" s="97">
        <f t="shared" si="0"/>
        <v>6.0000000000000005E-2</v>
      </c>
      <c r="T8" s="14">
        <f>[1]Final!$W$8</f>
        <v>0</v>
      </c>
      <c r="U8" s="55">
        <f>[1]Final!$X8</f>
        <v>0</v>
      </c>
      <c r="V8" s="14">
        <f>[1]Final!$Y8</f>
        <v>0</v>
      </c>
      <c r="W8" s="56">
        <f>[1]Final!$Z8</f>
        <v>0</v>
      </c>
      <c r="X8" s="14">
        <f>[1]Final!$AA8</f>
        <v>0</v>
      </c>
      <c r="Y8" s="56">
        <f>[1]Final!$AB8</f>
        <v>0</v>
      </c>
      <c r="Z8" s="14">
        <f>[1]Final!$AC8</f>
        <v>0</v>
      </c>
      <c r="AA8" s="56">
        <f>[1]Final!$AD8</f>
        <v>0</v>
      </c>
      <c r="AB8" s="14">
        <f>[1]Final!$AE8</f>
        <v>0.05</v>
      </c>
      <c r="AC8" s="56" t="str">
        <f>[1]Final!$AF8</f>
        <v>Propuesta del tema de Familia, realizada  por los  profesionales  del  área  técnica está en proceso de  aval  y validación ante el producto que se  propone.</v>
      </c>
      <c r="AD8" s="14">
        <f>[1]Final!$AG8</f>
        <v>0.01</v>
      </c>
      <c r="AE8" s="56" t="str">
        <f>[1]Final!$AH8</f>
        <v>Alfabetización revisión de documentos.</v>
      </c>
      <c r="AF8" s="14">
        <f>[1]Final!$AI8</f>
        <v>0</v>
      </c>
      <c r="AG8" s="56">
        <f>[1]Final!$AJ8</f>
        <v>0</v>
      </c>
      <c r="AH8" s="14">
        <f>[1]Final!$AK8</f>
        <v>0</v>
      </c>
      <c r="AI8" s="56">
        <f>[1]Final!$AL8</f>
        <v>0</v>
      </c>
      <c r="AJ8" s="14">
        <f>[1]Final!$AM8</f>
        <v>0</v>
      </c>
      <c r="AK8" s="56">
        <f>[1]Final!$AN8</f>
        <v>0</v>
      </c>
      <c r="AL8" s="14">
        <f>[1]Final!$AO8</f>
        <v>0</v>
      </c>
      <c r="AM8" s="56">
        <f>[1]Final!$AP8</f>
        <v>0</v>
      </c>
      <c r="AN8" s="14">
        <f>[1]Final!$AQ8</f>
        <v>0</v>
      </c>
      <c r="AO8" s="56">
        <f>[1]Final!$AR8</f>
        <v>0</v>
      </c>
      <c r="AP8" s="14">
        <f>[1]Final!$AS8</f>
        <v>0</v>
      </c>
      <c r="AQ8" s="56">
        <f>[1]Final!$AT8</f>
        <v>0</v>
      </c>
    </row>
    <row r="9" spans="1:43" s="1" customFormat="1" ht="123" customHeight="1" x14ac:dyDescent="0.25">
      <c r="A9" s="10">
        <f t="shared" si="1"/>
        <v>8</v>
      </c>
      <c r="B9" s="10" t="s">
        <v>43</v>
      </c>
      <c r="C9" s="21" t="s">
        <v>44</v>
      </c>
      <c r="D9" s="10" t="s">
        <v>45</v>
      </c>
      <c r="E9" s="21" t="s">
        <v>46</v>
      </c>
      <c r="F9" s="21" t="s">
        <v>47</v>
      </c>
      <c r="G9" s="26" t="s">
        <v>62</v>
      </c>
      <c r="H9" s="26" t="s">
        <v>63</v>
      </c>
      <c r="I9" s="23" t="s">
        <v>50</v>
      </c>
      <c r="J9" s="27" t="s">
        <v>64</v>
      </c>
      <c r="K9" s="9">
        <v>2400</v>
      </c>
      <c r="L9" s="9">
        <v>600</v>
      </c>
      <c r="M9" s="9" t="s">
        <v>65</v>
      </c>
      <c r="N9" s="12">
        <v>8000000</v>
      </c>
      <c r="O9" s="8" t="s">
        <v>53</v>
      </c>
      <c r="P9" s="7" t="s">
        <v>54</v>
      </c>
      <c r="Q9" s="10" t="s">
        <v>66</v>
      </c>
      <c r="R9" s="6">
        <v>0.1</v>
      </c>
      <c r="S9" s="97">
        <f t="shared" si="0"/>
        <v>0.05</v>
      </c>
      <c r="T9" s="14">
        <f>[1]Final!$W$9</f>
        <v>0</v>
      </c>
      <c r="U9" s="167" t="str">
        <f>[1]Final!$X9</f>
        <v>No se realizaron acciones</v>
      </c>
      <c r="V9" s="25">
        <f>[1]Final!$Y9</f>
        <v>0</v>
      </c>
      <c r="W9" s="15" t="str">
        <f>[1]Final!$Z9</f>
        <v>Se proyecto resolución para entrega de material  de literatura en tinta-braille en la ofIcina de Atención al ciudadano.</v>
      </c>
      <c r="X9" s="6">
        <f>[1]Final!$AA9</f>
        <v>0.02</v>
      </c>
      <c r="Y9" s="15" t="str">
        <f>[1]Final!$AB9</f>
        <v>Se identificaron 26 IE a nivel nacinal para envío de material. Remisión de material a la ofiicna de atención al ciudadano .</v>
      </c>
      <c r="Z9" s="6">
        <f>[1]Final!$AC9</f>
        <v>0.01</v>
      </c>
      <c r="AA9" s="34" t="str">
        <f>[1]Final!$AD9</f>
        <v>Análisis Base de Datos de SIMAT 2019 para establecer criterios de dotacion a IE, consolidación de bases de datos IE y bibliotecas próximas a dotar.</v>
      </c>
      <c r="AB9" s="14">
        <f>[1]Final!$AE9</f>
        <v>0.01</v>
      </c>
      <c r="AC9" s="34" t="str">
        <f>[1]Final!$AF9</f>
        <v>Elaboración resoluciones para:  Dotación departamentos de Bolivar,Sucre; San Andres.
Dotación bibliotecas Nacional.
Entrega de material Puerto Guzman en Putumayo.
Conformación de Kits a entregar.</v>
      </c>
      <c r="AD9" s="14">
        <f>[1]Final!$AG9</f>
        <v>0.01</v>
      </c>
      <c r="AE9" s="34" t="str">
        <f>[1]Final!$AH9</f>
        <v xml:space="preserve">Consolidacion base de datos dotacion a bibliotecas
Elaboracion insumos para dotacion departamentos de (Boyacá, Magdalerna, Arauca, Antioquia, Cundinamarca, Meta, norte de Santander) </v>
      </c>
      <c r="AF9" s="14">
        <f>[1]Final!$AI9</f>
        <v>0</v>
      </c>
      <c r="AG9" s="34">
        <f>[1]Final!$AJ9</f>
        <v>0</v>
      </c>
      <c r="AH9" s="14">
        <f>[1]Final!$AK9</f>
        <v>0</v>
      </c>
      <c r="AI9" s="34">
        <f>[1]Final!$AL9</f>
        <v>0</v>
      </c>
      <c r="AJ9" s="14">
        <f>[1]Final!$AM9</f>
        <v>0</v>
      </c>
      <c r="AK9" s="34">
        <f>[1]Final!$AN9</f>
        <v>0</v>
      </c>
      <c r="AL9" s="14">
        <f>[1]Final!$AO9</f>
        <v>0</v>
      </c>
      <c r="AM9" s="34">
        <f>[1]Final!$AP9</f>
        <v>0</v>
      </c>
      <c r="AN9" s="14">
        <f>[1]Final!$AQ9</f>
        <v>0</v>
      </c>
      <c r="AO9" s="34">
        <f>[1]Final!$AR9</f>
        <v>0</v>
      </c>
      <c r="AP9" s="14">
        <f>[1]Final!$AS9</f>
        <v>0</v>
      </c>
      <c r="AQ9" s="34">
        <f>[1]Final!$AT9</f>
        <v>0</v>
      </c>
    </row>
    <row r="10" spans="1:43" s="1" customFormat="1" ht="123" customHeight="1" x14ac:dyDescent="0.25">
      <c r="A10" s="10">
        <f t="shared" si="1"/>
        <v>9</v>
      </c>
      <c r="B10" s="10" t="s">
        <v>43</v>
      </c>
      <c r="C10" s="21" t="s">
        <v>44</v>
      </c>
      <c r="D10" s="10" t="s">
        <v>45</v>
      </c>
      <c r="E10" s="21" t="s">
        <v>46</v>
      </c>
      <c r="F10" s="21" t="s">
        <v>47</v>
      </c>
      <c r="G10" s="26" t="s">
        <v>62</v>
      </c>
      <c r="H10" s="26" t="s">
        <v>63</v>
      </c>
      <c r="I10" s="23" t="s">
        <v>50</v>
      </c>
      <c r="J10" s="27" t="s">
        <v>64</v>
      </c>
      <c r="K10" s="9">
        <v>2400</v>
      </c>
      <c r="L10" s="9">
        <v>600</v>
      </c>
      <c r="M10" s="9" t="s">
        <v>65</v>
      </c>
      <c r="N10" s="12"/>
      <c r="O10" s="8" t="s">
        <v>53</v>
      </c>
      <c r="P10" s="7" t="s">
        <v>54</v>
      </c>
      <c r="Q10" s="10" t="s">
        <v>67</v>
      </c>
      <c r="R10" s="6">
        <v>0.6</v>
      </c>
      <c r="S10" s="97">
        <f t="shared" si="0"/>
        <v>0.27</v>
      </c>
      <c r="T10" s="14">
        <f>[1]Final!$W$10</f>
        <v>0</v>
      </c>
      <c r="U10" s="167">
        <f>[1]Final!$X10</f>
        <v>0</v>
      </c>
      <c r="V10" s="25">
        <f>[1]Final!$Y10</f>
        <v>0</v>
      </c>
      <c r="W10" s="15">
        <f>[1]Final!$Z10</f>
        <v>0</v>
      </c>
      <c r="X10" s="6">
        <f>[1]Final!$AA10</f>
        <v>7.0000000000000007E-2</v>
      </c>
      <c r="Y10" s="15" t="str">
        <f>[1]Final!$AB10</f>
        <v>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v>
      </c>
      <c r="Z10" s="6">
        <f>[1]Final!$AC10</f>
        <v>0</v>
      </c>
      <c r="AA10" s="34">
        <f>[1]Final!$AD10</f>
        <v>0</v>
      </c>
      <c r="AB10" s="14">
        <f>[1]Final!$AE10</f>
        <v>0</v>
      </c>
      <c r="AC10" s="34" t="str">
        <f>[1]Final!$AF10</f>
        <v>No se realizaron acciones</v>
      </c>
      <c r="AD10" s="14">
        <f>[1]Final!$AG10</f>
        <v>0.2</v>
      </c>
      <c r="AE10" s="34" t="str">
        <f>[1]Final!$AH10</f>
        <v>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v>
      </c>
      <c r="AF10" s="14">
        <f>[1]Final!$AI10</f>
        <v>0</v>
      </c>
      <c r="AG10" s="34">
        <f>[1]Final!$AJ10</f>
        <v>0</v>
      </c>
      <c r="AH10" s="14">
        <f>[1]Final!$AK10</f>
        <v>0</v>
      </c>
      <c r="AI10" s="34">
        <f>[1]Final!$AL10</f>
        <v>0</v>
      </c>
      <c r="AJ10" s="14">
        <f>[1]Final!$AM10</f>
        <v>0</v>
      </c>
      <c r="AK10" s="34">
        <f>[1]Final!$AN10</f>
        <v>0</v>
      </c>
      <c r="AL10" s="14">
        <f>[1]Final!$AO10</f>
        <v>0</v>
      </c>
      <c r="AM10" s="34">
        <f>[1]Final!$AP10</f>
        <v>0</v>
      </c>
      <c r="AN10" s="14">
        <f>[1]Final!$AQ10</f>
        <v>0</v>
      </c>
      <c r="AO10" s="34">
        <f>[1]Final!$AR10</f>
        <v>0</v>
      </c>
      <c r="AP10" s="14">
        <f>[1]Final!$AS10</f>
        <v>0</v>
      </c>
      <c r="AQ10" s="34">
        <f>[1]Final!$AT10</f>
        <v>0</v>
      </c>
    </row>
    <row r="11" spans="1:43" s="1" customFormat="1" ht="123" customHeight="1" x14ac:dyDescent="0.25">
      <c r="A11" s="10">
        <f t="shared" si="1"/>
        <v>10</v>
      </c>
      <c r="B11" s="10" t="s">
        <v>43</v>
      </c>
      <c r="C11" s="21" t="s">
        <v>44</v>
      </c>
      <c r="D11" s="10" t="s">
        <v>45</v>
      </c>
      <c r="E11" s="21" t="s">
        <v>46</v>
      </c>
      <c r="F11" s="21" t="s">
        <v>47</v>
      </c>
      <c r="G11" s="26" t="s">
        <v>62</v>
      </c>
      <c r="H11" s="26" t="s">
        <v>63</v>
      </c>
      <c r="I11" s="23" t="s">
        <v>50</v>
      </c>
      <c r="J11" s="27" t="s">
        <v>64</v>
      </c>
      <c r="K11" s="9">
        <v>2400</v>
      </c>
      <c r="L11" s="9">
        <v>600</v>
      </c>
      <c r="M11" s="9" t="s">
        <v>65</v>
      </c>
      <c r="N11" s="12"/>
      <c r="O11" s="8" t="s">
        <v>53</v>
      </c>
      <c r="P11" s="7" t="s">
        <v>54</v>
      </c>
      <c r="Q11" s="10" t="s">
        <v>68</v>
      </c>
      <c r="R11" s="103">
        <v>0.3</v>
      </c>
      <c r="S11" s="97">
        <f>T11+V11+X11+Z11+AB11+AD11+AF11+AH11+AJ11+AL11+AN11+AP11</f>
        <v>1.2999999999999999E-2</v>
      </c>
      <c r="T11" s="14">
        <f>[1]Final!$W$11*Tabla1[[#This Row],[%Avance]]/Tabla1[[#This Row],[2019]]</f>
        <v>0</v>
      </c>
      <c r="U11" s="55">
        <f>[1]Final!$X11</f>
        <v>0</v>
      </c>
      <c r="V11" s="14">
        <f>[1]Final!$Y11*Tabla1[[#This Row],[%Avance]]/Tabla1[[#This Row],[2019]]</f>
        <v>0</v>
      </c>
      <c r="W11" s="56">
        <f>[1]Final!$Z11</f>
        <v>0</v>
      </c>
      <c r="X11" s="102">
        <f>[1]Final!$AA11*Tabla1[[#This Row],[%Avance]]/Tabla1[[#This Row],[2019]]</f>
        <v>1.2999999999999999E-2</v>
      </c>
      <c r="Y11" s="56" t="str">
        <f>[1]Final!$AB11</f>
        <v>Resolución 20191200000633 del 26 de marzo (Dotación a 26 IE del País)</v>
      </c>
      <c r="Z11" s="14">
        <f>[1]Final!$AC11*Tabla1[[#This Row],[%Avance]]/Tabla1[[#This Row],[2019]]</f>
        <v>0</v>
      </c>
      <c r="AA11" s="56">
        <f>[1]Final!$AD11</f>
        <v>0</v>
      </c>
      <c r="AB11" s="14">
        <f>[1]Final!$AE11*Tabla1[[#This Row],[%Avance]]/Tabla1[[#This Row],[2019]]</f>
        <v>0</v>
      </c>
      <c r="AC11" s="56">
        <f>[1]Final!$AF11</f>
        <v>0</v>
      </c>
      <c r="AD11" s="14">
        <f>[1]Final!$AG11*Tabla1[[#This Row],[%Avance]]/Tabla1[[#This Row],[2019]]</f>
        <v>0</v>
      </c>
      <c r="AE11" s="56">
        <f>[1]Final!$AH11</f>
        <v>0</v>
      </c>
      <c r="AF11" s="14">
        <f>[1]Final!$AI11*Tabla1[[#This Row],[%Avance]]/Tabla1[[#This Row],[2019]]</f>
        <v>0</v>
      </c>
      <c r="AG11" s="56">
        <f>[1]Final!$AJ11</f>
        <v>0</v>
      </c>
      <c r="AH11" s="14">
        <f>[1]Final!$AK11*Tabla1[[#This Row],[%Avance]]/Tabla1[[#This Row],[2019]]</f>
        <v>0</v>
      </c>
      <c r="AI11" s="56">
        <f>[1]Final!$AL11</f>
        <v>0</v>
      </c>
      <c r="AJ11" s="14">
        <f>[1]Final!$AM11*Tabla1[[#This Row],[%Avance]]/Tabla1[[#This Row],[2019]]</f>
        <v>0</v>
      </c>
      <c r="AK11" s="56">
        <f>[1]Final!$AN11</f>
        <v>0</v>
      </c>
      <c r="AL11" s="14">
        <f>[1]Final!$AO11*Tabla1[[#This Row],[%Avance]]/Tabla1[[#This Row],[2019]]</f>
        <v>0</v>
      </c>
      <c r="AM11" s="56">
        <f>[1]Final!$AP11</f>
        <v>0</v>
      </c>
      <c r="AN11" s="14">
        <f>[1]Final!$AQ11*Tabla1[[#This Row],[%Avance]]/Tabla1[[#This Row],[2019]]</f>
        <v>0</v>
      </c>
      <c r="AO11" s="56">
        <f>[1]Final!$AR11</f>
        <v>0</v>
      </c>
      <c r="AP11" s="14">
        <f>[1]Final!$AS11*Tabla1[[#This Row],[%Avance]]/Tabla1[[#This Row],[2019]]</f>
        <v>0</v>
      </c>
      <c r="AQ11" s="56">
        <f>[1]Final!$AT11</f>
        <v>0</v>
      </c>
    </row>
    <row r="12" spans="1:43" s="1" customFormat="1" ht="123" customHeight="1" x14ac:dyDescent="0.25">
      <c r="A12" s="10">
        <f t="shared" si="1"/>
        <v>11</v>
      </c>
      <c r="B12" s="10" t="s">
        <v>43</v>
      </c>
      <c r="C12" s="21" t="s">
        <v>44</v>
      </c>
      <c r="D12" s="10" t="s">
        <v>45</v>
      </c>
      <c r="E12" s="21" t="s">
        <v>46</v>
      </c>
      <c r="F12" s="21" t="s">
        <v>47</v>
      </c>
      <c r="G12" s="22" t="s">
        <v>48</v>
      </c>
      <c r="H12" s="22" t="s">
        <v>49</v>
      </c>
      <c r="I12" s="23" t="s">
        <v>50</v>
      </c>
      <c r="J12" s="28" t="s">
        <v>69</v>
      </c>
      <c r="K12" s="10">
        <v>200</v>
      </c>
      <c r="L12" s="3">
        <v>50</v>
      </c>
      <c r="M12" s="10" t="s">
        <v>70</v>
      </c>
      <c r="N12" s="166">
        <v>38800000</v>
      </c>
      <c r="O12" s="8" t="s">
        <v>53</v>
      </c>
      <c r="P12" s="7" t="s">
        <v>54</v>
      </c>
      <c r="Q12" s="10" t="s">
        <v>71</v>
      </c>
      <c r="R12" s="6">
        <v>0.1</v>
      </c>
      <c r="S12" s="97">
        <f t="shared" si="0"/>
        <v>0.1</v>
      </c>
      <c r="T12" s="14">
        <f>[1]Final!$W$12</f>
        <v>0</v>
      </c>
      <c r="U12" s="55">
        <f>[1]Final!$X12</f>
        <v>0</v>
      </c>
      <c r="V12" s="14">
        <f>[1]Final!$Y12</f>
        <v>0</v>
      </c>
      <c r="W12" s="56">
        <f>[1]Final!$Z12</f>
        <v>0</v>
      </c>
      <c r="X12" s="14">
        <f>[1]Final!$AA12</f>
        <v>0</v>
      </c>
      <c r="Y12" s="56">
        <f>[1]Final!$AB12</f>
        <v>0</v>
      </c>
      <c r="Z12" s="14">
        <f>[1]Final!$AC12</f>
        <v>0.03</v>
      </c>
      <c r="AA12" s="56" t="str">
        <f>[1]Final!$AD12</f>
        <v>Orientación sobre criterios de accesibilidad  a ingenieros del área de informatica y contratista.</v>
      </c>
      <c r="AB12" s="14">
        <f>[1]Final!$AE12</f>
        <v>0.03</v>
      </c>
      <c r="AC12" s="56" t="str">
        <f>[1]Final!$AF12</f>
        <v>Se hizo capacitación a ingenieros INCI y contratista.</v>
      </c>
      <c r="AD12" s="14">
        <f>[1]Final!$AG12</f>
        <v>0.04</v>
      </c>
      <c r="AE12" s="56" t="str">
        <f>[1]Final!$AH12</f>
        <v>S erealizaron aportes a plantillas propuestas por desarrollador y Webmáster INCI.</v>
      </c>
      <c r="AF12" s="14">
        <f>[1]Final!$AI12</f>
        <v>0</v>
      </c>
      <c r="AG12" s="56">
        <f>[1]Final!$AJ12</f>
        <v>0</v>
      </c>
      <c r="AH12" s="14">
        <f>[1]Final!$AK12</f>
        <v>0</v>
      </c>
      <c r="AI12" s="56">
        <f>[1]Final!$AL12</f>
        <v>0</v>
      </c>
      <c r="AJ12" s="14">
        <f>[1]Final!$AM12</f>
        <v>0</v>
      </c>
      <c r="AK12" s="56">
        <f>[1]Final!$AN12</f>
        <v>0</v>
      </c>
      <c r="AL12" s="14">
        <f>[1]Final!$AO12</f>
        <v>0</v>
      </c>
      <c r="AM12" s="56">
        <f>[1]Final!$AP12</f>
        <v>0</v>
      </c>
      <c r="AN12" s="14">
        <f>[1]Final!$AQ12</f>
        <v>0</v>
      </c>
      <c r="AO12" s="56">
        <f>[1]Final!$AR12</f>
        <v>0</v>
      </c>
      <c r="AP12" s="14">
        <f>[1]Final!$AS12</f>
        <v>0</v>
      </c>
      <c r="AQ12" s="56">
        <f>[1]Final!$AT12</f>
        <v>0</v>
      </c>
    </row>
    <row r="13" spans="1:43" s="1" customFormat="1" ht="123" customHeight="1" x14ac:dyDescent="0.25">
      <c r="A13" s="10">
        <f t="shared" si="1"/>
        <v>12</v>
      </c>
      <c r="B13" s="10" t="s">
        <v>43</v>
      </c>
      <c r="C13" s="21" t="s">
        <v>44</v>
      </c>
      <c r="D13" s="10" t="s">
        <v>45</v>
      </c>
      <c r="E13" s="21" t="s">
        <v>46</v>
      </c>
      <c r="F13" s="21" t="s">
        <v>47</v>
      </c>
      <c r="G13" s="22" t="s">
        <v>48</v>
      </c>
      <c r="H13" s="22" t="s">
        <v>49</v>
      </c>
      <c r="I13" s="23" t="s">
        <v>50</v>
      </c>
      <c r="J13" s="28" t="s">
        <v>69</v>
      </c>
      <c r="K13" s="10">
        <v>200</v>
      </c>
      <c r="L13" s="3">
        <v>50</v>
      </c>
      <c r="M13" s="10" t="s">
        <v>70</v>
      </c>
      <c r="N13" s="12"/>
      <c r="O13" s="8" t="s">
        <v>53</v>
      </c>
      <c r="P13" s="7" t="s">
        <v>54</v>
      </c>
      <c r="Q13" s="10" t="s">
        <v>72</v>
      </c>
      <c r="R13" s="6">
        <v>0.15</v>
      </c>
      <c r="S13" s="97">
        <f t="shared" si="0"/>
        <v>0.05</v>
      </c>
      <c r="T13" s="14">
        <f>[1]Final!$W$13</f>
        <v>0</v>
      </c>
      <c r="U13" s="55">
        <f>[1]Final!$X13</f>
        <v>0</v>
      </c>
      <c r="V13" s="14">
        <f>[1]Final!$Y13</f>
        <v>0</v>
      </c>
      <c r="W13" s="56">
        <f>[1]Final!$Z13</f>
        <v>0</v>
      </c>
      <c r="X13" s="14">
        <f>[1]Final!$AA13</f>
        <v>0</v>
      </c>
      <c r="Y13" s="56">
        <f>[1]Final!$AB13</f>
        <v>0</v>
      </c>
      <c r="Z13" s="14">
        <f>[1]Final!$AC13</f>
        <v>0</v>
      </c>
      <c r="AA13" s="56" t="str">
        <f>[1]Final!$AD13</f>
        <v>No se desarrollaron acciones</v>
      </c>
      <c r="AB13" s="14">
        <f>[1]Final!$AE13</f>
        <v>0.02</v>
      </c>
      <c r="AC13" s="56" t="str">
        <f>[1]Final!$AF13</f>
        <v>Se ha iniciado gestión con DNP y se han hecho asesorías directas a entidades.</v>
      </c>
      <c r="AD13" s="14">
        <f>[1]Final!$AG13</f>
        <v>0.03</v>
      </c>
      <c r="AE13" s="56" t="str">
        <f>[1]Final!$AH13</f>
        <v>Se vienen desarrollando actividades de apoyo a DNP Programa Nacional de Atención al Ciudadano en accesibilidad a medio físico y Web integralmente.</v>
      </c>
      <c r="AF13" s="14">
        <f>[1]Final!$AI13</f>
        <v>0</v>
      </c>
      <c r="AG13" s="56">
        <f>[1]Final!$AJ13</f>
        <v>0</v>
      </c>
      <c r="AH13" s="14">
        <f>[1]Final!$AK13</f>
        <v>0</v>
      </c>
      <c r="AI13" s="56">
        <f>[1]Final!$AL13</f>
        <v>0</v>
      </c>
      <c r="AJ13" s="14">
        <f>[1]Final!$AM13</f>
        <v>0</v>
      </c>
      <c r="AK13" s="56">
        <f>[1]Final!$AN13</f>
        <v>0</v>
      </c>
      <c r="AL13" s="14">
        <f>[1]Final!$AO13</f>
        <v>0</v>
      </c>
      <c r="AM13" s="56">
        <f>[1]Final!$AP13</f>
        <v>0</v>
      </c>
      <c r="AN13" s="14">
        <f>[1]Final!$AQ13</f>
        <v>0</v>
      </c>
      <c r="AO13" s="56">
        <f>[1]Final!$AR13</f>
        <v>0</v>
      </c>
      <c r="AP13" s="14">
        <f>[1]Final!$AS13</f>
        <v>0</v>
      </c>
      <c r="AQ13" s="56">
        <f>[1]Final!$AT13</f>
        <v>0</v>
      </c>
    </row>
    <row r="14" spans="1:43" s="1" customFormat="1" ht="123" customHeight="1" x14ac:dyDescent="0.25">
      <c r="A14" s="10">
        <f t="shared" si="1"/>
        <v>13</v>
      </c>
      <c r="B14" s="10" t="s">
        <v>43</v>
      </c>
      <c r="C14" s="21" t="s">
        <v>44</v>
      </c>
      <c r="D14" s="10" t="s">
        <v>45</v>
      </c>
      <c r="E14" s="21" t="s">
        <v>46</v>
      </c>
      <c r="F14" s="21" t="s">
        <v>47</v>
      </c>
      <c r="G14" s="22" t="s">
        <v>48</v>
      </c>
      <c r="H14" s="22" t="s">
        <v>49</v>
      </c>
      <c r="I14" s="23" t="s">
        <v>50</v>
      </c>
      <c r="J14" s="28" t="s">
        <v>69</v>
      </c>
      <c r="K14" s="10">
        <v>200</v>
      </c>
      <c r="L14" s="3">
        <v>50</v>
      </c>
      <c r="M14" s="10" t="s">
        <v>70</v>
      </c>
      <c r="N14" s="12"/>
      <c r="O14" s="8" t="s">
        <v>53</v>
      </c>
      <c r="P14" s="7" t="s">
        <v>54</v>
      </c>
      <c r="Q14" s="10" t="s">
        <v>73</v>
      </c>
      <c r="R14" s="6">
        <v>0.15</v>
      </c>
      <c r="S14" s="97">
        <f t="shared" si="0"/>
        <v>0.06</v>
      </c>
      <c r="T14" s="14">
        <f>[1]Final!$W$14</f>
        <v>0</v>
      </c>
      <c r="U14" s="55">
        <f>[1]Final!$X14</f>
        <v>0</v>
      </c>
      <c r="V14" s="14">
        <f>[1]Final!$Y14</f>
        <v>0</v>
      </c>
      <c r="W14" s="56">
        <f>[1]Final!$Z14</f>
        <v>0</v>
      </c>
      <c r="X14" s="14">
        <f>[1]Final!$AA14</f>
        <v>0</v>
      </c>
      <c r="Y14" s="56">
        <f>[1]Final!$AB14</f>
        <v>0</v>
      </c>
      <c r="Z14" s="14">
        <f>[1]Final!$AC14</f>
        <v>0</v>
      </c>
      <c r="AA14" s="56" t="str">
        <f>[1]Final!$AD14</f>
        <v>No se desarrollaron acciones</v>
      </c>
      <c r="AB14" s="14">
        <f>[1]Final!$AE14</f>
        <v>0.02</v>
      </c>
      <c r="AC14" s="56" t="str">
        <f>[1]Final!$AF14</f>
        <v>Se ha iniciado gestión con DNP.</v>
      </c>
      <c r="AD14" s="14">
        <f>[1]Final!$AG14</f>
        <v>0.04</v>
      </c>
      <c r="AE14" s="56" t="str">
        <f>[1]Final!$AH14</f>
        <v>Se inicia gestión con Consejería Discapacidad de Presidencia, entidad que liderará índice y plan.</v>
      </c>
      <c r="AF14" s="14">
        <f>[1]Final!$AI14</f>
        <v>0</v>
      </c>
      <c r="AG14" s="56">
        <f>[1]Final!$AJ14</f>
        <v>0</v>
      </c>
      <c r="AH14" s="14">
        <f>[1]Final!$AK14</f>
        <v>0</v>
      </c>
      <c r="AI14" s="56">
        <f>[1]Final!$AL14</f>
        <v>0</v>
      </c>
      <c r="AJ14" s="14">
        <f>[1]Final!$AM14</f>
        <v>0</v>
      </c>
      <c r="AK14" s="56">
        <f>[1]Final!$AN14</f>
        <v>0</v>
      </c>
      <c r="AL14" s="14">
        <f>[1]Final!$AO14</f>
        <v>0</v>
      </c>
      <c r="AM14" s="56">
        <f>[1]Final!$AP14</f>
        <v>0</v>
      </c>
      <c r="AN14" s="14">
        <f>[1]Final!$AQ14</f>
        <v>0</v>
      </c>
      <c r="AO14" s="56">
        <f>[1]Final!$AR14</f>
        <v>0</v>
      </c>
      <c r="AP14" s="14">
        <f>[1]Final!$AS14</f>
        <v>0</v>
      </c>
      <c r="AQ14" s="56">
        <f>[1]Final!$AT14</f>
        <v>0</v>
      </c>
    </row>
    <row r="15" spans="1:43" s="1" customFormat="1" ht="123" customHeight="1" x14ac:dyDescent="0.25">
      <c r="A15" s="10">
        <f t="shared" si="1"/>
        <v>14</v>
      </c>
      <c r="B15" s="10" t="s">
        <v>43</v>
      </c>
      <c r="C15" s="21" t="s">
        <v>44</v>
      </c>
      <c r="D15" s="10" t="s">
        <v>45</v>
      </c>
      <c r="E15" s="21" t="s">
        <v>46</v>
      </c>
      <c r="F15" s="21" t="s">
        <v>47</v>
      </c>
      <c r="G15" s="22" t="s">
        <v>48</v>
      </c>
      <c r="H15" s="22" t="s">
        <v>49</v>
      </c>
      <c r="I15" s="23" t="s">
        <v>50</v>
      </c>
      <c r="J15" s="28" t="s">
        <v>69</v>
      </c>
      <c r="K15" s="10">
        <v>200</v>
      </c>
      <c r="L15" s="3">
        <v>50</v>
      </c>
      <c r="M15" s="10" t="s">
        <v>70</v>
      </c>
      <c r="N15" s="12"/>
      <c r="O15" s="8" t="s">
        <v>53</v>
      </c>
      <c r="P15" s="7" t="s">
        <v>74</v>
      </c>
      <c r="Q15" s="10" t="s">
        <v>75</v>
      </c>
      <c r="R15" s="6">
        <v>0.1</v>
      </c>
      <c r="S15" s="97">
        <f t="shared" si="0"/>
        <v>0.2</v>
      </c>
      <c r="T15" s="14">
        <f>[1]Final!$W$15</f>
        <v>0</v>
      </c>
      <c r="U15" s="167">
        <f>[1]Final!$X15</f>
        <v>0</v>
      </c>
      <c r="V15" s="25">
        <f>[1]Final!$Y15</f>
        <v>0</v>
      </c>
      <c r="W15" s="15">
        <f>[1]Final!$Z15</f>
        <v>0</v>
      </c>
      <c r="X15" s="6">
        <f>[1]Final!$AA15</f>
        <v>0.03</v>
      </c>
      <c r="Y15" s="15" t="str">
        <f>[1]Final!$AB15</f>
        <v xml:space="preserve">Borrador de propuesta </v>
      </c>
      <c r="Z15" s="6">
        <f>[1]Final!$AC15</f>
        <v>0.05</v>
      </c>
      <c r="AA15" s="34" t="str">
        <f>[1]Final!$AD15</f>
        <v>Se ha dado el aval del director a la versión final de oficio y propuesta de encuentro</v>
      </c>
      <c r="AB15" s="14">
        <f>[1]Final!$AE15</f>
        <v>0.05</v>
      </c>
      <c r="AC15" s="34" t="str">
        <f>[1]Final!$AF15</f>
        <v>Se está en espera de contrato de hotel por Comunicaciones para realización del evento.</v>
      </c>
      <c r="AD15" s="14">
        <f>[1]Final!$AG15</f>
        <v>7.0000000000000007E-2</v>
      </c>
      <c r="AE15" s="34" t="str">
        <f>[1]Final!$AH15</f>
        <v>Se ha definido fecha para 25 de julio y se tiene la lista de convocados. Se ha hecho gestión con DAFP Dirección General para realizar en conjunto el evento.</v>
      </c>
      <c r="AF15" s="14">
        <f>[1]Final!$AI15</f>
        <v>0</v>
      </c>
      <c r="AG15" s="34">
        <f>[1]Final!$AJ15</f>
        <v>0</v>
      </c>
      <c r="AH15" s="14">
        <f>[1]Final!$AK15</f>
        <v>0</v>
      </c>
      <c r="AI15" s="34">
        <f>[1]Final!$AL15</f>
        <v>0</v>
      </c>
      <c r="AJ15" s="14">
        <f>[1]Final!$AM15</f>
        <v>0</v>
      </c>
      <c r="AK15" s="34">
        <f>[1]Final!$AN15</f>
        <v>0</v>
      </c>
      <c r="AL15" s="14">
        <f>[1]Final!$AO15</f>
        <v>0</v>
      </c>
      <c r="AM15" s="34">
        <f>[1]Final!$AP15</f>
        <v>0</v>
      </c>
      <c r="AN15" s="14">
        <f>[1]Final!$AQ15</f>
        <v>0</v>
      </c>
      <c r="AO15" s="34">
        <f>[1]Final!$AR15</f>
        <v>0</v>
      </c>
      <c r="AP15" s="14">
        <f>[1]Final!$AS15</f>
        <v>0</v>
      </c>
      <c r="AQ15" s="34">
        <f>[1]Final!$AT15</f>
        <v>0</v>
      </c>
    </row>
    <row r="16" spans="1:43" s="1" customFormat="1" ht="123" customHeight="1" x14ac:dyDescent="0.25">
      <c r="A16" s="10">
        <f t="shared" si="1"/>
        <v>15</v>
      </c>
      <c r="B16" s="10" t="s">
        <v>43</v>
      </c>
      <c r="C16" s="21" t="s">
        <v>44</v>
      </c>
      <c r="D16" s="10" t="s">
        <v>45</v>
      </c>
      <c r="E16" s="21" t="s">
        <v>46</v>
      </c>
      <c r="F16" s="21" t="s">
        <v>47</v>
      </c>
      <c r="G16" s="22" t="s">
        <v>48</v>
      </c>
      <c r="H16" s="22" t="s">
        <v>49</v>
      </c>
      <c r="I16" s="23" t="s">
        <v>50</v>
      </c>
      <c r="J16" s="28" t="s">
        <v>69</v>
      </c>
      <c r="K16" s="10">
        <v>200</v>
      </c>
      <c r="L16" s="3">
        <v>50</v>
      </c>
      <c r="M16" s="10" t="s">
        <v>70</v>
      </c>
      <c r="N16" s="12"/>
      <c r="O16" s="8" t="s">
        <v>53</v>
      </c>
      <c r="P16" s="7" t="s">
        <v>54</v>
      </c>
      <c r="Q16" s="10" t="s">
        <v>76</v>
      </c>
      <c r="R16" s="6">
        <v>0.1</v>
      </c>
      <c r="S16" s="97">
        <f t="shared" si="0"/>
        <v>0.18</v>
      </c>
      <c r="T16" s="14">
        <f>[1]Final!$W$16</f>
        <v>0</v>
      </c>
      <c r="U16" s="167">
        <f>[1]Final!$X16</f>
        <v>0</v>
      </c>
      <c r="V16" s="25">
        <f>[1]Final!$Y16</f>
        <v>0</v>
      </c>
      <c r="W16" s="15">
        <f>[1]Final!$Z16</f>
        <v>0</v>
      </c>
      <c r="X16" s="6">
        <f>[1]Final!$AA16</f>
        <v>0.03</v>
      </c>
      <c r="Y16" s="15" t="str">
        <f>[1]Final!$AB16</f>
        <v xml:space="preserve">Gestión con entidades </v>
      </c>
      <c r="Z16" s="6">
        <f>[1]Final!$AC16</f>
        <v>0.04</v>
      </c>
      <c r="AA16" s="34" t="str">
        <f>[1]Final!$AD16</f>
        <v>Se han atendido a las solicitudes recibidas de acuerdo al al contexto de cada una.</v>
      </c>
      <c r="AB16" s="14">
        <f>[1]Final!$AE16</f>
        <v>0.05</v>
      </c>
      <c r="AC16" s="34" t="str">
        <f>[1]Final!$AF16</f>
        <v>Se ha atendido a las solicitudes recibidas de acuerdo al contexto de cada una.</v>
      </c>
      <c r="AD16" s="14">
        <f>[1]Final!$AG16</f>
        <v>0.06</v>
      </c>
      <c r="AE16" s="34" t="str">
        <f>[1]Final!$AH16</f>
        <v>Se ha atendido a las solicitudes recibidas de acuerdo al contexto de cada una.</v>
      </c>
      <c r="AF16" s="14">
        <f>[1]Final!$AI16</f>
        <v>0</v>
      </c>
      <c r="AG16" s="34">
        <f>[1]Final!$AJ16</f>
        <v>0</v>
      </c>
      <c r="AH16" s="14">
        <f>[1]Final!$AK16</f>
        <v>0</v>
      </c>
      <c r="AI16" s="34">
        <f>[1]Final!$AL16</f>
        <v>0</v>
      </c>
      <c r="AJ16" s="14">
        <f>[1]Final!$AM16</f>
        <v>0</v>
      </c>
      <c r="AK16" s="34">
        <f>[1]Final!$AN16</f>
        <v>0</v>
      </c>
      <c r="AL16" s="14">
        <f>[1]Final!$AO16</f>
        <v>0</v>
      </c>
      <c r="AM16" s="34">
        <f>[1]Final!$AP16</f>
        <v>0</v>
      </c>
      <c r="AN16" s="14">
        <f>[1]Final!$AQ16</f>
        <v>0</v>
      </c>
      <c r="AO16" s="34">
        <f>[1]Final!$AR16</f>
        <v>0</v>
      </c>
      <c r="AP16" s="14">
        <f>[1]Final!$AS16</f>
        <v>0</v>
      </c>
      <c r="AQ16" s="34">
        <f>[1]Final!$AT16</f>
        <v>0</v>
      </c>
    </row>
    <row r="17" spans="1:43" s="1" customFormat="1" ht="123" customHeight="1" x14ac:dyDescent="0.25">
      <c r="A17" s="10">
        <f t="shared" si="1"/>
        <v>16</v>
      </c>
      <c r="B17" s="10" t="s">
        <v>43</v>
      </c>
      <c r="C17" s="21" t="s">
        <v>44</v>
      </c>
      <c r="D17" s="10" t="s">
        <v>45</v>
      </c>
      <c r="E17" s="21" t="s">
        <v>46</v>
      </c>
      <c r="F17" s="21" t="s">
        <v>47</v>
      </c>
      <c r="G17" s="22" t="s">
        <v>48</v>
      </c>
      <c r="H17" s="22" t="s">
        <v>49</v>
      </c>
      <c r="I17" s="23" t="s">
        <v>50</v>
      </c>
      <c r="J17" s="28" t="s">
        <v>69</v>
      </c>
      <c r="K17" s="10">
        <v>200</v>
      </c>
      <c r="L17" s="3">
        <v>50</v>
      </c>
      <c r="M17" s="10" t="s">
        <v>70</v>
      </c>
      <c r="N17" s="12"/>
      <c r="O17" s="8" t="s">
        <v>53</v>
      </c>
      <c r="P17" s="7" t="s">
        <v>54</v>
      </c>
      <c r="Q17" s="10" t="s">
        <v>77</v>
      </c>
      <c r="R17" s="6">
        <v>0.2</v>
      </c>
      <c r="S17" s="97">
        <f t="shared" si="0"/>
        <v>0.13</v>
      </c>
      <c r="T17" s="14">
        <f>[1]Final!$W$17</f>
        <v>0</v>
      </c>
      <c r="U17" s="167" t="str">
        <f>[1]Final!$X17</f>
        <v xml:space="preserve">WEB:MEN (elaboración protocolo de accesibilidad), </v>
      </c>
      <c r="V17" s="25">
        <f>[1]Final!$Y17</f>
        <v>0.02</v>
      </c>
      <c r="W17" s="15" t="str">
        <f>[1]Final!$Z17</f>
        <v>WEB: Servicio civil Distrital, Consejo superior de la judicatura, Universidad Católica del Norte, EPS Sanitas. ESPACIO FISICO: Eps Sanitas. TECNOLOGIA ESPECIALIZADA: Secretaria de Educación de Guainía. PERSONAS NATURALES:  2 PROYECTOS DE GRADO: 1</v>
      </c>
      <c r="X17" s="6">
        <f>[1]Final!$AA17</f>
        <v>0.06</v>
      </c>
      <c r="Y17" s="15" t="str">
        <f>[1]Final!$AB17</f>
        <v>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v>
      </c>
      <c r="Z17" s="6">
        <f>[1]Final!$AC17</f>
        <v>0.02</v>
      </c>
      <c r="AA17" s="34" t="str">
        <f>[1]Final!$AD17</f>
        <v>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v>
      </c>
      <c r="AB17" s="14">
        <f>[1]Final!$AE17</f>
        <v>0.02</v>
      </c>
      <c r="AC17" s="34" t="str">
        <f>[1]Final!$AF17</f>
        <v>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v>
      </c>
      <c r="AD17" s="14">
        <f>[1]Final!$AG17</f>
        <v>0.01</v>
      </c>
      <c r="AE17" s="34" t="str">
        <f>[1]Final!$AH17</f>
        <v>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v>
      </c>
      <c r="AF17" s="14">
        <f>[1]Final!$AI17</f>
        <v>0</v>
      </c>
      <c r="AG17" s="34">
        <f>[1]Final!$AJ17</f>
        <v>0</v>
      </c>
      <c r="AH17" s="14">
        <f>[1]Final!$AK17</f>
        <v>0</v>
      </c>
      <c r="AI17" s="34">
        <f>[1]Final!$AL17</f>
        <v>0</v>
      </c>
      <c r="AJ17" s="14">
        <f>[1]Final!$AM17</f>
        <v>0</v>
      </c>
      <c r="AK17" s="34">
        <f>[1]Final!$AN17</f>
        <v>0</v>
      </c>
      <c r="AL17" s="14">
        <f>[1]Final!$AO17</f>
        <v>0</v>
      </c>
      <c r="AM17" s="34">
        <f>[1]Final!$AP17</f>
        <v>0</v>
      </c>
      <c r="AN17" s="14">
        <f>[1]Final!$AQ17</f>
        <v>0</v>
      </c>
      <c r="AO17" s="34">
        <f>[1]Final!$AR17</f>
        <v>0</v>
      </c>
      <c r="AP17" s="14">
        <f>[1]Final!$AS17</f>
        <v>0</v>
      </c>
      <c r="AQ17" s="34">
        <f>[1]Final!$AT17</f>
        <v>0</v>
      </c>
    </row>
    <row r="18" spans="1:43" s="1" customFormat="1" ht="123" customHeight="1" x14ac:dyDescent="0.25">
      <c r="A18" s="10">
        <f t="shared" si="1"/>
        <v>17</v>
      </c>
      <c r="B18" s="10" t="s">
        <v>43</v>
      </c>
      <c r="C18" s="21" t="s">
        <v>44</v>
      </c>
      <c r="D18" s="10" t="s">
        <v>45</v>
      </c>
      <c r="E18" s="21" t="s">
        <v>46</v>
      </c>
      <c r="F18" s="21" t="s">
        <v>47</v>
      </c>
      <c r="G18" s="22" t="s">
        <v>48</v>
      </c>
      <c r="H18" s="22" t="s">
        <v>49</v>
      </c>
      <c r="I18" s="23" t="s">
        <v>50</v>
      </c>
      <c r="J18" s="28" t="s">
        <v>69</v>
      </c>
      <c r="K18" s="10">
        <v>200</v>
      </c>
      <c r="L18" s="3">
        <v>50</v>
      </c>
      <c r="M18" s="10" t="s">
        <v>70</v>
      </c>
      <c r="N18" s="12"/>
      <c r="O18" s="8" t="s">
        <v>53</v>
      </c>
      <c r="P18" s="7" t="s">
        <v>54</v>
      </c>
      <c r="Q18" s="10" t="s">
        <v>78</v>
      </c>
      <c r="R18" s="86">
        <v>0.1</v>
      </c>
      <c r="S18" s="97">
        <f t="shared" si="0"/>
        <v>2E-3</v>
      </c>
      <c r="T18" s="14">
        <f>[1]Final!$W$18*Tabla1[[#This Row],[%Avance]]/Tabla1[[#This Row],[2019]]</f>
        <v>0</v>
      </c>
      <c r="U18" s="55">
        <f>[1]Final!$X18</f>
        <v>0</v>
      </c>
      <c r="V18" s="14">
        <f>[1]Final!$Y18*Tabla1[[#This Row],[%Avance]]/Tabla1[[#This Row],[2019]]</f>
        <v>0</v>
      </c>
      <c r="W18" s="56">
        <f>[1]Final!$Z18</f>
        <v>0</v>
      </c>
      <c r="X18" s="14">
        <f>[1]Final!$AA18*Tabla1[[#This Row],[%Avance]]/Tabla1[[#This Row],[2019]]</f>
        <v>0</v>
      </c>
      <c r="Y18" s="56">
        <f>[1]Final!$AB18</f>
        <v>0</v>
      </c>
      <c r="Z18" s="14">
        <f>[1]Final!$AC18*Tabla1[[#This Row],[%Avance]]/Tabla1[[#This Row],[2019]]</f>
        <v>0</v>
      </c>
      <c r="AA18" s="56" t="str">
        <f>[1]Final!$AD18</f>
        <v>Ya se inicia este proceso, pero no hay concreción en ningún acompañamiento.</v>
      </c>
      <c r="AB18" s="14">
        <f>[1]Final!$AE18*Tabla1[[#This Row],[%Avance]]/Tabla1[[#This Row],[2019]]</f>
        <v>0</v>
      </c>
      <c r="AC18" s="56">
        <f>[1]Final!$AF18</f>
        <v>0</v>
      </c>
      <c r="AD18" s="14">
        <f>[1]Final!$AG18*Tabla1[[#This Row],[%Avance]]/Tabla1[[#This Row],[2019]]</f>
        <v>2E-3</v>
      </c>
      <c r="AE18" s="56" t="str">
        <f>[1]Final!$AH18</f>
        <v>Se ha iniciado ya el proceso de contacto e indagación con los asesorados</v>
      </c>
      <c r="AF18" s="14">
        <f>[1]Final!$AI18*Tabla1[[#This Row],[%Avance]]/Tabla1[[#This Row],[2019]]</f>
        <v>0</v>
      </c>
      <c r="AG18" s="56">
        <f>[1]Final!$AJ18</f>
        <v>0</v>
      </c>
      <c r="AH18" s="14">
        <f>[1]Final!$AK18*Tabla1[[#This Row],[%Avance]]/Tabla1[[#This Row],[2019]]</f>
        <v>0</v>
      </c>
      <c r="AI18" s="56">
        <f>[1]Final!$AL18</f>
        <v>0</v>
      </c>
      <c r="AJ18" s="14">
        <f>[1]Final!$AM18*Tabla1[[#This Row],[%Avance]]/Tabla1[[#This Row],[2019]]</f>
        <v>0</v>
      </c>
      <c r="AK18" s="56">
        <f>[1]Final!$AN18</f>
        <v>0</v>
      </c>
      <c r="AL18" s="14">
        <f>[1]Final!$AO18*Tabla1[[#This Row],[%Avance]]/Tabla1[[#This Row],[2019]]</f>
        <v>0</v>
      </c>
      <c r="AM18" s="56">
        <f>[1]Final!$AP18</f>
        <v>0</v>
      </c>
      <c r="AN18" s="14">
        <f>[1]Final!$AQ18*Tabla1[[#This Row],[%Avance]]/Tabla1[[#This Row],[2019]]</f>
        <v>0</v>
      </c>
      <c r="AO18" s="56">
        <f>[1]Final!$AR18</f>
        <v>0</v>
      </c>
      <c r="AP18" s="14">
        <f>[1]Final!$AS18*Tabla1[[#This Row],[%Avance]]/Tabla1[[#This Row],[2019]]</f>
        <v>0</v>
      </c>
      <c r="AQ18" s="56">
        <f>[1]Final!$AT18</f>
        <v>0</v>
      </c>
    </row>
    <row r="19" spans="1:43" s="1" customFormat="1" ht="123" customHeight="1" x14ac:dyDescent="0.25">
      <c r="A19" s="10">
        <f t="shared" si="1"/>
        <v>18</v>
      </c>
      <c r="B19" s="10" t="s">
        <v>43</v>
      </c>
      <c r="C19" s="21" t="s">
        <v>44</v>
      </c>
      <c r="D19" s="10" t="s">
        <v>45</v>
      </c>
      <c r="E19" s="21" t="s">
        <v>46</v>
      </c>
      <c r="F19" s="21" t="s">
        <v>47</v>
      </c>
      <c r="G19" s="22" t="s">
        <v>48</v>
      </c>
      <c r="H19" s="22" t="s">
        <v>49</v>
      </c>
      <c r="I19" s="23" t="s">
        <v>50</v>
      </c>
      <c r="J19" s="28" t="s">
        <v>69</v>
      </c>
      <c r="K19" s="10">
        <v>200</v>
      </c>
      <c r="L19" s="3">
        <v>50</v>
      </c>
      <c r="M19" s="10" t="s">
        <v>70</v>
      </c>
      <c r="N19" s="12"/>
      <c r="O19" s="8" t="s">
        <v>53</v>
      </c>
      <c r="P19" s="7" t="s">
        <v>54</v>
      </c>
      <c r="Q19" s="10" t="s">
        <v>79</v>
      </c>
      <c r="R19" s="6">
        <v>0.1</v>
      </c>
      <c r="S19" s="97">
        <f t="shared" si="0"/>
        <v>0.09</v>
      </c>
      <c r="T19" s="14">
        <f>[1]Final!$W$19</f>
        <v>0</v>
      </c>
      <c r="U19" s="55">
        <f>[1]Final!$X19</f>
        <v>0</v>
      </c>
      <c r="V19" s="14">
        <f>[1]Final!$Y19</f>
        <v>0</v>
      </c>
      <c r="W19" s="56">
        <f>[1]Final!$Z19</f>
        <v>0</v>
      </c>
      <c r="X19" s="14">
        <f>[1]Final!$AA19</f>
        <v>0</v>
      </c>
      <c r="Y19" s="56">
        <f>[1]Final!$AB19</f>
        <v>0</v>
      </c>
      <c r="Z19" s="14">
        <f>[1]Final!$AC19</f>
        <v>0.02</v>
      </c>
      <c r="AA19" s="56" t="str">
        <f>[1]Final!$AD19</f>
        <v>Se tiene la estructura y algunos contenidos avanzados.</v>
      </c>
      <c r="AB19" s="14">
        <f>[1]Final!$AE19</f>
        <v>0.03</v>
      </c>
      <c r="AC19" s="56" t="str">
        <f>[1]Final!$AF19</f>
        <v>Se tiene la estructura y algunos contenidos avanzados.</v>
      </c>
      <c r="AD19" s="14">
        <f>[1]Final!$AG19</f>
        <v>0.04</v>
      </c>
      <c r="AE19" s="56" t="str">
        <f>[1]Final!$AH19</f>
        <v>Se viene avanzando en la conformación de contenidos.</v>
      </c>
      <c r="AF19" s="14">
        <f>[1]Final!$AI19</f>
        <v>0</v>
      </c>
      <c r="AG19" s="56">
        <f>[1]Final!$AJ19</f>
        <v>0</v>
      </c>
      <c r="AH19" s="14">
        <f>[1]Final!$AK19</f>
        <v>0</v>
      </c>
      <c r="AI19" s="56">
        <f>[1]Final!$AL19</f>
        <v>0</v>
      </c>
      <c r="AJ19" s="14">
        <f>[1]Final!$AM19</f>
        <v>0</v>
      </c>
      <c r="AK19" s="56">
        <f>[1]Final!$AN19</f>
        <v>0</v>
      </c>
      <c r="AL19" s="14">
        <f>[1]Final!$AO19</f>
        <v>0</v>
      </c>
      <c r="AM19" s="56">
        <f>[1]Final!$AP19</f>
        <v>0</v>
      </c>
      <c r="AN19" s="14">
        <f>[1]Final!$AQ19</f>
        <v>0</v>
      </c>
      <c r="AO19" s="56">
        <f>[1]Final!$AR19</f>
        <v>0</v>
      </c>
      <c r="AP19" s="14">
        <f>[1]Final!$AS19</f>
        <v>0</v>
      </c>
      <c r="AQ19" s="56">
        <f>[1]Final!$AT19</f>
        <v>0</v>
      </c>
    </row>
    <row r="20" spans="1:43" s="1" customFormat="1" ht="123" customHeight="1" x14ac:dyDescent="0.25">
      <c r="A20" s="10">
        <f t="shared" si="1"/>
        <v>19</v>
      </c>
      <c r="B20" s="10" t="s">
        <v>43</v>
      </c>
      <c r="C20" s="21" t="s">
        <v>44</v>
      </c>
      <c r="D20" s="10" t="s">
        <v>45</v>
      </c>
      <c r="E20" s="21" t="s">
        <v>46</v>
      </c>
      <c r="F20" s="21" t="s">
        <v>47</v>
      </c>
      <c r="G20" s="29" t="s">
        <v>80</v>
      </c>
      <c r="H20" s="29" t="s">
        <v>81</v>
      </c>
      <c r="I20" s="23" t="s">
        <v>50</v>
      </c>
      <c r="J20" s="13" t="s">
        <v>82</v>
      </c>
      <c r="K20" s="10">
        <v>4</v>
      </c>
      <c r="L20" s="10">
        <v>1</v>
      </c>
      <c r="M20" s="10" t="s">
        <v>83</v>
      </c>
      <c r="N20" s="12">
        <v>15000000</v>
      </c>
      <c r="O20" s="8" t="s">
        <v>53</v>
      </c>
      <c r="P20" s="7" t="s">
        <v>54</v>
      </c>
      <c r="Q20" s="10" t="s">
        <v>84</v>
      </c>
      <c r="R20" s="6">
        <v>0.1</v>
      </c>
      <c r="S20" s="97">
        <f t="shared" si="0"/>
        <v>0.08</v>
      </c>
      <c r="T20" s="25">
        <f>[1]Final!$W$20</f>
        <v>0</v>
      </c>
      <c r="U20" s="167">
        <f>[1]Final!$X20</f>
        <v>0</v>
      </c>
      <c r="V20" s="25">
        <f>[1]Final!$Y20</f>
        <v>0.01</v>
      </c>
      <c r="W20" s="15" t="str">
        <f>[1]Final!$Z20</f>
        <v>Propuesta metodológica aprobada  como insumo para elaboración de documento de lineamientos de investigación.</v>
      </c>
      <c r="X20" s="6" t="str">
        <f>[1]Final!$AA20</f>
        <v>4%</v>
      </c>
      <c r="Y20" s="15" t="str">
        <f>[1]Final!$AB20</f>
        <v>Recolección  y sistematización de información como insumo para elaboración de lineamientos a traés de 4 grupos focales y 1 entrevista.    Avances en el estado del Arte.</v>
      </c>
      <c r="Z20" s="6">
        <f>[1]Final!$AC20</f>
        <v>0.01</v>
      </c>
      <c r="AA20" s="34" t="str">
        <f>[1]Final!$AD20</f>
        <v>Clasificación de información e identificación de líneas y temas. Consolidacion de solicitud allegadas por orfeo en 2019,  avances en escritura del documento.</v>
      </c>
      <c r="AB20" s="14">
        <f>[1]Final!$AE20</f>
        <v>0.01</v>
      </c>
      <c r="AC20" s="34" t="str">
        <f>[1]Final!$AF20</f>
        <v xml:space="preserve">Se continua con escritura del documento.  Se presento a subdirección avances del proceso. </v>
      </c>
      <c r="AD20" s="14">
        <f>[1]Final!$AG20</f>
        <v>0.01</v>
      </c>
      <c r="AE20" s="34" t="str">
        <f>[1]Final!$AH20</f>
        <v>Proyección carta a Red der Universidades solicitando estado del arte en Discapacidad visual.
Elaboración lineamientos.</v>
      </c>
      <c r="AF20" s="14">
        <f>[1]Final!$AI20</f>
        <v>0</v>
      </c>
      <c r="AG20" s="34">
        <f>[1]Final!$AJ20</f>
        <v>0</v>
      </c>
      <c r="AH20" s="14">
        <f>[1]Final!$AK20</f>
        <v>0</v>
      </c>
      <c r="AI20" s="34">
        <f>[1]Final!$AL20</f>
        <v>0</v>
      </c>
      <c r="AJ20" s="14">
        <f>[1]Final!$AM20</f>
        <v>0</v>
      </c>
      <c r="AK20" s="34">
        <f>[1]Final!$AN20</f>
        <v>0</v>
      </c>
      <c r="AL20" s="14">
        <f>[1]Final!$AO20</f>
        <v>0</v>
      </c>
      <c r="AM20" s="34">
        <f>[1]Final!$AP20</f>
        <v>0</v>
      </c>
      <c r="AN20" s="14">
        <f>[1]Final!$AQ20</f>
        <v>0</v>
      </c>
      <c r="AO20" s="34">
        <f>[1]Final!$AR20</f>
        <v>0</v>
      </c>
      <c r="AP20" s="14">
        <f>[1]Final!$AS20</f>
        <v>0</v>
      </c>
      <c r="AQ20" s="34">
        <f>[1]Final!$AT20</f>
        <v>0</v>
      </c>
    </row>
    <row r="21" spans="1:43" s="1" customFormat="1" ht="123" customHeight="1" x14ac:dyDescent="0.25">
      <c r="A21" s="10">
        <f t="shared" si="1"/>
        <v>20</v>
      </c>
      <c r="B21" s="10" t="s">
        <v>43</v>
      </c>
      <c r="C21" s="21" t="s">
        <v>44</v>
      </c>
      <c r="D21" s="10" t="s">
        <v>45</v>
      </c>
      <c r="E21" s="21" t="s">
        <v>46</v>
      </c>
      <c r="F21" s="21" t="s">
        <v>47</v>
      </c>
      <c r="G21" s="29" t="s">
        <v>80</v>
      </c>
      <c r="H21" s="29" t="s">
        <v>81</v>
      </c>
      <c r="I21" s="23" t="s">
        <v>50</v>
      </c>
      <c r="J21" s="13" t="s">
        <v>82</v>
      </c>
      <c r="K21" s="10">
        <v>4</v>
      </c>
      <c r="L21" s="10">
        <v>1</v>
      </c>
      <c r="M21" s="10" t="s">
        <v>83</v>
      </c>
      <c r="N21" s="12"/>
      <c r="O21" s="8" t="s">
        <v>85</v>
      </c>
      <c r="P21" s="7" t="s">
        <v>54</v>
      </c>
      <c r="Q21" s="10" t="s">
        <v>86</v>
      </c>
      <c r="R21" s="6">
        <v>0.2</v>
      </c>
      <c r="S21" s="97">
        <f t="shared" si="0"/>
        <v>0.06</v>
      </c>
      <c r="T21" s="14">
        <f>[1]Final!$W$21</f>
        <v>0</v>
      </c>
      <c r="U21" s="55">
        <f>[1]Final!$X21</f>
        <v>0</v>
      </c>
      <c r="V21" s="14">
        <f>[1]Final!$Y21</f>
        <v>0</v>
      </c>
      <c r="W21" s="56">
        <f>[1]Final!$Z21</f>
        <v>0</v>
      </c>
      <c r="X21" s="14">
        <f>[1]Final!$AA21</f>
        <v>0</v>
      </c>
      <c r="Y21" s="56">
        <f>[1]Final!$AB21</f>
        <v>0</v>
      </c>
      <c r="Z21" s="14">
        <f>[1]Final!$AC21</f>
        <v>0</v>
      </c>
      <c r="AA21" s="56" t="str">
        <f>[1]Final!$AD21</f>
        <v>Identificación de iniciativas , Asesoría proyecto Estudiante Politecnico de Bogotá.</v>
      </c>
      <c r="AB21" s="14">
        <f>[1]Final!$AE21</f>
        <v>0.02</v>
      </c>
      <c r="AC21" s="56" t="str">
        <f>[1]Final!$AF21</f>
        <v>Gestión con Instituto Tecnologico de Putumayo y SE  , presentación de temas de investigación .</v>
      </c>
      <c r="AD21" s="14">
        <f>[1]Final!$AG21</f>
        <v>0.04</v>
      </c>
      <c r="AE21" s="56" t="str">
        <f>[1]Final!$AH21</f>
        <v>Gestión con la niversidad el Valle  ,  y Universidad santo Tomás de Bucaramanga ,presentación de temas de investigación .</v>
      </c>
      <c r="AF21" s="14">
        <f>[1]Final!$AI21</f>
        <v>0</v>
      </c>
      <c r="AG21" s="56">
        <f>[1]Final!$AJ21</f>
        <v>0</v>
      </c>
      <c r="AH21" s="14">
        <f>[1]Final!$AK21</f>
        <v>0</v>
      </c>
      <c r="AI21" s="56">
        <f>[1]Final!$AL21</f>
        <v>0</v>
      </c>
      <c r="AJ21" s="14">
        <f>[1]Final!$AM21</f>
        <v>0</v>
      </c>
      <c r="AK21" s="56">
        <f>[1]Final!$AN21</f>
        <v>0</v>
      </c>
      <c r="AL21" s="14">
        <f>[1]Final!$AO21</f>
        <v>0</v>
      </c>
      <c r="AM21" s="56">
        <f>[1]Final!$AP21</f>
        <v>0</v>
      </c>
      <c r="AN21" s="14">
        <f>[1]Final!$AQ21</f>
        <v>0</v>
      </c>
      <c r="AO21" s="56">
        <f>[1]Final!$AR21</f>
        <v>0</v>
      </c>
      <c r="AP21" s="14">
        <f>[1]Final!$AS21</f>
        <v>0</v>
      </c>
      <c r="AQ21" s="56">
        <f>[1]Final!$AT21</f>
        <v>0</v>
      </c>
    </row>
    <row r="22" spans="1:43" s="1" customFormat="1" ht="123" customHeight="1" x14ac:dyDescent="0.25">
      <c r="A22" s="10">
        <f t="shared" si="1"/>
        <v>21</v>
      </c>
      <c r="B22" s="10" t="s">
        <v>43</v>
      </c>
      <c r="C22" s="21" t="s">
        <v>44</v>
      </c>
      <c r="D22" s="10" t="s">
        <v>45</v>
      </c>
      <c r="E22" s="21" t="s">
        <v>46</v>
      </c>
      <c r="F22" s="21" t="s">
        <v>47</v>
      </c>
      <c r="G22" s="29" t="s">
        <v>80</v>
      </c>
      <c r="H22" s="29" t="s">
        <v>81</v>
      </c>
      <c r="I22" s="23" t="s">
        <v>50</v>
      </c>
      <c r="J22" s="13" t="s">
        <v>82</v>
      </c>
      <c r="K22" s="10">
        <v>4</v>
      </c>
      <c r="L22" s="10">
        <v>1</v>
      </c>
      <c r="M22" s="10" t="s">
        <v>83</v>
      </c>
      <c r="N22" s="12"/>
      <c r="O22" s="8" t="s">
        <v>87</v>
      </c>
      <c r="P22" s="7" t="s">
        <v>54</v>
      </c>
      <c r="Q22" s="10" t="s">
        <v>88</v>
      </c>
      <c r="R22" s="86">
        <v>0.6</v>
      </c>
      <c r="S22" s="97">
        <f t="shared" si="0"/>
        <v>0</v>
      </c>
      <c r="T22" s="14">
        <f>[1]Final!$W$22*Tabla1[[#This Row],[%Avance]]/Tabla1[[#This Row],[2019]]</f>
        <v>0</v>
      </c>
      <c r="U22" s="55">
        <f>[1]Final!$X22</f>
        <v>0</v>
      </c>
      <c r="V22" s="14">
        <f>[1]Final!$Y22*Tabla1[[#This Row],[%Avance]]/Tabla1[[#This Row],[2019]]</f>
        <v>0</v>
      </c>
      <c r="W22" s="56">
        <f>[1]Final!$Z22</f>
        <v>0</v>
      </c>
      <c r="X22" s="14">
        <f>[1]Final!$AA22*Tabla1[[#This Row],[%Avance]]/Tabla1[[#This Row],[2019]]</f>
        <v>0</v>
      </c>
      <c r="Y22" s="56">
        <f>[1]Final!$AB22</f>
        <v>0</v>
      </c>
      <c r="Z22" s="14">
        <f>[1]Final!$AC22*Tabla1[[#This Row],[%Avance]]/Tabla1[[#This Row],[2019]]</f>
        <v>0</v>
      </c>
      <c r="AA22" s="56">
        <f>[1]Final!$AD22</f>
        <v>0</v>
      </c>
      <c r="AB22" s="14">
        <f>[1]Final!$AE22*Tabla1[[#This Row],[%Avance]]/Tabla1[[#This Row],[2019]]</f>
        <v>0</v>
      </c>
      <c r="AC22" s="56">
        <f>[1]Final!$AF22</f>
        <v>0</v>
      </c>
      <c r="AD22" s="14">
        <f>[1]Final!$AG22*Tabla1[[#This Row],[%Avance]]/Tabla1[[#This Row],[2019]]</f>
        <v>0</v>
      </c>
      <c r="AE22" s="56">
        <f>[1]Final!$AH22</f>
        <v>0</v>
      </c>
      <c r="AF22" s="14">
        <f>[1]Final!$AI22*Tabla1[[#This Row],[%Avance]]/Tabla1[[#This Row],[2019]]</f>
        <v>0</v>
      </c>
      <c r="AG22" s="56">
        <f>[1]Final!$AJ22</f>
        <v>0</v>
      </c>
      <c r="AH22" s="14">
        <f>[1]Final!$AK22*Tabla1[[#This Row],[%Avance]]/Tabla1[[#This Row],[2019]]</f>
        <v>0</v>
      </c>
      <c r="AI22" s="56">
        <f>[1]Final!$AL22</f>
        <v>0</v>
      </c>
      <c r="AJ22" s="14">
        <f>[1]Final!$AM22*Tabla1[[#This Row],[%Avance]]/Tabla1[[#This Row],[2019]]</f>
        <v>0</v>
      </c>
      <c r="AK22" s="56">
        <f>[1]Final!$AN22</f>
        <v>0</v>
      </c>
      <c r="AL22" s="14">
        <f>[1]Final!$AO22*Tabla1[[#This Row],[%Avance]]/Tabla1[[#This Row],[2019]]</f>
        <v>0</v>
      </c>
      <c r="AM22" s="56">
        <f>[1]Final!$AP22</f>
        <v>0</v>
      </c>
      <c r="AN22" s="14">
        <f>[1]Final!$AQ22*Tabla1[[#This Row],[%Avance]]/Tabla1[[#This Row],[2019]]</f>
        <v>0</v>
      </c>
      <c r="AO22" s="56">
        <f>[1]Final!$AR22</f>
        <v>0</v>
      </c>
      <c r="AP22" s="14">
        <f>[1]Final!$AS22*Tabla1[[#This Row],[%Avance]]/Tabla1[[#This Row],[2019]]</f>
        <v>0</v>
      </c>
      <c r="AQ22" s="56">
        <f>[1]Final!$AT22</f>
        <v>0</v>
      </c>
    </row>
    <row r="23" spans="1:43" s="1" customFormat="1" ht="123" customHeight="1" x14ac:dyDescent="0.25">
      <c r="A23" s="10">
        <f t="shared" si="1"/>
        <v>22</v>
      </c>
      <c r="B23" s="10" t="s">
        <v>43</v>
      </c>
      <c r="C23" s="21" t="s">
        <v>44</v>
      </c>
      <c r="D23" s="10" t="s">
        <v>45</v>
      </c>
      <c r="E23" s="21" t="s">
        <v>46</v>
      </c>
      <c r="F23" s="21" t="s">
        <v>47</v>
      </c>
      <c r="G23" s="29" t="s">
        <v>80</v>
      </c>
      <c r="H23" s="29" t="s">
        <v>81</v>
      </c>
      <c r="I23" s="23" t="s">
        <v>50</v>
      </c>
      <c r="J23" s="13" t="s">
        <v>82</v>
      </c>
      <c r="K23" s="10">
        <v>4</v>
      </c>
      <c r="L23" s="10">
        <v>1</v>
      </c>
      <c r="M23" s="10" t="s">
        <v>83</v>
      </c>
      <c r="N23" s="12"/>
      <c r="O23" s="8" t="s">
        <v>89</v>
      </c>
      <c r="P23" s="7" t="s">
        <v>54</v>
      </c>
      <c r="Q23" s="10" t="s">
        <v>90</v>
      </c>
      <c r="R23" s="6">
        <v>0.1</v>
      </c>
      <c r="S23" s="97">
        <f t="shared" si="0"/>
        <v>0</v>
      </c>
      <c r="T23" s="14">
        <f>[1]Final!$W$23</f>
        <v>0</v>
      </c>
      <c r="U23" s="55">
        <f>[1]Final!$X23</f>
        <v>0</v>
      </c>
      <c r="V23" s="14">
        <f>[1]Final!$Y23</f>
        <v>0</v>
      </c>
      <c r="W23" s="56">
        <f>[1]Final!$Z23</f>
        <v>0</v>
      </c>
      <c r="X23" s="14">
        <f>[1]Final!$AA23</f>
        <v>0</v>
      </c>
      <c r="Y23" s="56">
        <f>[1]Final!$AB23</f>
        <v>0</v>
      </c>
      <c r="Z23" s="14">
        <f>[1]Final!$AC23</f>
        <v>0</v>
      </c>
      <c r="AA23" s="56">
        <f>[1]Final!$AD23</f>
        <v>0</v>
      </c>
      <c r="AB23" s="14">
        <f>[1]Final!$AE23</f>
        <v>0</v>
      </c>
      <c r="AC23" s="56">
        <f>[1]Final!$AF23</f>
        <v>0</v>
      </c>
      <c r="AD23" s="14">
        <f>[1]Final!$AG23</f>
        <v>0</v>
      </c>
      <c r="AE23" s="56">
        <f>[1]Final!$AH23</f>
        <v>0</v>
      </c>
      <c r="AF23" s="14">
        <f>[1]Final!$AI23</f>
        <v>0</v>
      </c>
      <c r="AG23" s="56">
        <f>[1]Final!$AJ23</f>
        <v>0</v>
      </c>
      <c r="AH23" s="14">
        <f>[1]Final!$AK23</f>
        <v>0</v>
      </c>
      <c r="AI23" s="56">
        <f>[1]Final!$AL23</f>
        <v>0</v>
      </c>
      <c r="AJ23" s="14">
        <f>[1]Final!$AM23</f>
        <v>0</v>
      </c>
      <c r="AK23" s="56">
        <f>[1]Final!$AN23</f>
        <v>0</v>
      </c>
      <c r="AL23" s="14">
        <f>[1]Final!$AO23</f>
        <v>0</v>
      </c>
      <c r="AM23" s="56">
        <f>[1]Final!$AP23</f>
        <v>0</v>
      </c>
      <c r="AN23" s="14">
        <f>[1]Final!$AQ23</f>
        <v>0</v>
      </c>
      <c r="AO23" s="56">
        <f>[1]Final!$AR23</f>
        <v>0</v>
      </c>
      <c r="AP23" s="14">
        <f>[1]Final!$AS23</f>
        <v>0</v>
      </c>
      <c r="AQ23" s="56">
        <f>[1]Final!$AT23</f>
        <v>0</v>
      </c>
    </row>
    <row r="24" spans="1:43" s="1" customFormat="1" ht="139.5" customHeight="1" x14ac:dyDescent="0.25">
      <c r="A24" s="10">
        <f t="shared" si="1"/>
        <v>23</v>
      </c>
      <c r="B24" s="10" t="s">
        <v>43</v>
      </c>
      <c r="C24" s="21" t="s">
        <v>44</v>
      </c>
      <c r="D24" s="10" t="s">
        <v>45</v>
      </c>
      <c r="E24" s="21" t="s">
        <v>46</v>
      </c>
      <c r="F24" s="21" t="s">
        <v>47</v>
      </c>
      <c r="G24" s="22" t="s">
        <v>48</v>
      </c>
      <c r="H24" s="22" t="s">
        <v>49</v>
      </c>
      <c r="I24" s="23" t="s">
        <v>50</v>
      </c>
      <c r="J24" s="30" t="s">
        <v>91</v>
      </c>
      <c r="K24" s="10">
        <v>20</v>
      </c>
      <c r="L24" s="3">
        <v>5</v>
      </c>
      <c r="M24" s="10" t="s">
        <v>92</v>
      </c>
      <c r="N24" s="166">
        <v>23510545</v>
      </c>
      <c r="O24" s="8" t="s">
        <v>53</v>
      </c>
      <c r="P24" s="7" t="s">
        <v>54</v>
      </c>
      <c r="Q24" s="10" t="s">
        <v>93</v>
      </c>
      <c r="R24" s="6">
        <v>0.1</v>
      </c>
      <c r="S24" s="97">
        <f t="shared" si="0"/>
        <v>0.09</v>
      </c>
      <c r="T24" s="14">
        <f>[1]Final!$W$24</f>
        <v>0.01</v>
      </c>
      <c r="U24" s="167" t="str">
        <f>[1]Final!$X24</f>
        <v>Firma acuerdo Función Publica  (Taleres de Braille, interacción, accesibilidad)</v>
      </c>
      <c r="V24" s="14">
        <f>[1]Final!$Y24</f>
        <v>0.01</v>
      </c>
      <c r="W24" s="15" t="str">
        <f>[1]Final!$Z24</f>
        <v xml:space="preserve"> Reunión con asesora  de empleo publico de la   Función Pública para programación de talleres. Articulación acciones para implementación 2011.</v>
      </c>
      <c r="X24" s="6" t="str">
        <f>[1]Final!$AA24</f>
        <v>3%</v>
      </c>
      <c r="Y24" s="15" t="str">
        <f>[1]Final!$AB24</f>
        <v>3 talleres dirigidos a 41 funcionarior de  22 entidades públicas   de las ofiicnas de atención al ciudadano y talento humano. Documento sobre DV como anexo a informe que remitira Función Pública a sus entidades con ruta de implementación de Decreto 2011.</v>
      </c>
      <c r="Z24" s="6">
        <f>[1]Final!$AC24</f>
        <v>0.02</v>
      </c>
      <c r="AA24" s="34" t="str">
        <f>[1]Final!$AD24</f>
        <v xml:space="preserve">Gestión con la comisón Nacional del Servicio Civil para brindar asesoría en el tema de accesibilidad a la plataforma SIMO. 
Participación en la socialización del Decreto 2011 a los jefes de talento Humano de las entidades públicas. </v>
      </c>
      <c r="AB24" s="14">
        <f>[1]Final!$AE24</f>
        <v>0.01</v>
      </c>
      <c r="AC24" s="34" t="str">
        <f>[1]Final!$AF24</f>
        <v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v>
      </c>
      <c r="AD24" s="14">
        <f>[1]Final!$AG24</f>
        <v>0.01</v>
      </c>
      <c r="AE24" s="34" t="str">
        <f>[1]Final!$AH24</f>
        <v>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prsonas dos DV que se presentarona convocatorias 740 y 741 y establecer apoyo por parte del INCI, definiendo formación lectores al operador (Universidad libre) Encargados de la ocnvocatoria.</v>
      </c>
      <c r="AF24" s="14">
        <f>[1]Final!$AI24</f>
        <v>0</v>
      </c>
      <c r="AG24" s="34">
        <f>[1]Final!$AJ24</f>
        <v>0</v>
      </c>
      <c r="AH24" s="14">
        <f>[1]Final!$AK24</f>
        <v>0</v>
      </c>
      <c r="AI24" s="34">
        <f>[1]Final!$AL24</f>
        <v>0</v>
      </c>
      <c r="AJ24" s="14">
        <f>[1]Final!$AM24</f>
        <v>0</v>
      </c>
      <c r="AK24" s="34">
        <f>[1]Final!$AN24</f>
        <v>0</v>
      </c>
      <c r="AL24" s="14">
        <f>[1]Final!$AO24</f>
        <v>0</v>
      </c>
      <c r="AM24" s="34">
        <f>[1]Final!$AP24</f>
        <v>0</v>
      </c>
      <c r="AN24" s="14">
        <f>[1]Final!$AQ24</f>
        <v>0</v>
      </c>
      <c r="AO24" s="34">
        <f>[1]Final!$AR24</f>
        <v>0</v>
      </c>
      <c r="AP24" s="14">
        <f>[1]Final!$AS24</f>
        <v>0</v>
      </c>
      <c r="AQ24" s="34">
        <f>[1]Final!$AT24</f>
        <v>0</v>
      </c>
    </row>
    <row r="25" spans="1:43" s="1" customFormat="1" ht="123" customHeight="1" x14ac:dyDescent="0.25">
      <c r="A25" s="10">
        <f t="shared" si="1"/>
        <v>24</v>
      </c>
      <c r="B25" s="10" t="s">
        <v>43</v>
      </c>
      <c r="C25" s="21" t="s">
        <v>44</v>
      </c>
      <c r="D25" s="10" t="s">
        <v>45</v>
      </c>
      <c r="E25" s="21" t="s">
        <v>46</v>
      </c>
      <c r="F25" s="21" t="s">
        <v>47</v>
      </c>
      <c r="G25" s="22" t="s">
        <v>48</v>
      </c>
      <c r="H25" s="22" t="s">
        <v>49</v>
      </c>
      <c r="I25" s="23" t="s">
        <v>50</v>
      </c>
      <c r="J25" s="30" t="s">
        <v>91</v>
      </c>
      <c r="K25" s="10">
        <v>20</v>
      </c>
      <c r="L25" s="3">
        <v>5</v>
      </c>
      <c r="M25" s="10" t="s">
        <v>92</v>
      </c>
      <c r="N25" s="12"/>
      <c r="O25" s="8" t="s">
        <v>53</v>
      </c>
      <c r="P25" s="7" t="s">
        <v>54</v>
      </c>
      <c r="Q25" s="10" t="s">
        <v>94</v>
      </c>
      <c r="R25" s="6">
        <v>0.1</v>
      </c>
      <c r="S25" s="97">
        <f t="shared" si="0"/>
        <v>0.02</v>
      </c>
      <c r="T25" s="14">
        <f>[1]Final!$W$25</f>
        <v>0</v>
      </c>
      <c r="U25" s="167">
        <f>[1]Final!$X25</f>
        <v>0</v>
      </c>
      <c r="V25" s="14">
        <f>[1]Final!$Y25</f>
        <v>0.01</v>
      </c>
      <c r="W25" s="15" t="str">
        <f>[1]Final!$Z25</f>
        <v>Oficio proyectado para el SENA  que incluye propuestas en el marco de la política de inclusión.</v>
      </c>
      <c r="X25" s="6">
        <f>[1]Final!$AA25</f>
        <v>0</v>
      </c>
      <c r="Y25" s="15" t="str">
        <f>[1]Final!$AB25</f>
        <v>En espera de Respuesta</v>
      </c>
      <c r="Z25" s="6">
        <f>[1]Final!$AC25</f>
        <v>0.01</v>
      </c>
      <c r="AA25" s="34" t="str">
        <f>[1]Final!$AD25</f>
        <v xml:space="preserve">Reunión con SENA definiendo 5 actividades principales (Alfabetización digital, formación y promoción laboral, Fondo emprender, articulación con la media, etapa productiva de aprendices) y estableciendo en cada una de ellas compromisos por parte de INCI y SENA.  </v>
      </c>
      <c r="AB25" s="14">
        <f>[1]Final!$AE25</f>
        <v>0</v>
      </c>
      <c r="AC25" s="34" t="str">
        <f>[1]Final!$AF25</f>
        <v>No se adelantaron acciones</v>
      </c>
      <c r="AD25" s="14">
        <f>[1]Final!$AG25</f>
        <v>0</v>
      </c>
      <c r="AE25" s="34" t="str">
        <f>[1]Final!$AH25</f>
        <v>No se adelantaron acciones</v>
      </c>
      <c r="AF25" s="14">
        <f>[1]Final!$AI25</f>
        <v>0</v>
      </c>
      <c r="AG25" s="34">
        <f>[1]Final!$AJ25</f>
        <v>0</v>
      </c>
      <c r="AH25" s="14">
        <f>[1]Final!$AK25</f>
        <v>0</v>
      </c>
      <c r="AI25" s="34">
        <f>[1]Final!$AL25</f>
        <v>0</v>
      </c>
      <c r="AJ25" s="14">
        <f>[1]Final!$AM25</f>
        <v>0</v>
      </c>
      <c r="AK25" s="34">
        <f>[1]Final!$AN25</f>
        <v>0</v>
      </c>
      <c r="AL25" s="14">
        <f>[1]Final!$AO25</f>
        <v>0</v>
      </c>
      <c r="AM25" s="34">
        <f>[1]Final!$AP25</f>
        <v>0</v>
      </c>
      <c r="AN25" s="14">
        <f>[1]Final!$AQ25</f>
        <v>0</v>
      </c>
      <c r="AO25" s="34">
        <f>[1]Final!$AR25</f>
        <v>0</v>
      </c>
      <c r="AP25" s="14">
        <f>[1]Final!$AS25</f>
        <v>0</v>
      </c>
      <c r="AQ25" s="34">
        <f>[1]Final!$AT25</f>
        <v>0</v>
      </c>
    </row>
    <row r="26" spans="1:43" s="1" customFormat="1" ht="123" customHeight="1" x14ac:dyDescent="0.25">
      <c r="A26" s="10">
        <f t="shared" si="1"/>
        <v>25</v>
      </c>
      <c r="B26" s="10" t="s">
        <v>43</v>
      </c>
      <c r="C26" s="21" t="s">
        <v>44</v>
      </c>
      <c r="D26" s="10" t="s">
        <v>45</v>
      </c>
      <c r="E26" s="21" t="s">
        <v>46</v>
      </c>
      <c r="F26" s="21" t="s">
        <v>47</v>
      </c>
      <c r="G26" s="22" t="s">
        <v>48</v>
      </c>
      <c r="H26" s="22" t="s">
        <v>49</v>
      </c>
      <c r="I26" s="23" t="s">
        <v>50</v>
      </c>
      <c r="J26" s="30" t="s">
        <v>91</v>
      </c>
      <c r="K26" s="10">
        <v>20</v>
      </c>
      <c r="L26" s="3">
        <v>5</v>
      </c>
      <c r="M26" s="10" t="s">
        <v>92</v>
      </c>
      <c r="N26" s="12"/>
      <c r="O26" s="8" t="s">
        <v>53</v>
      </c>
      <c r="P26" s="7" t="s">
        <v>54</v>
      </c>
      <c r="Q26" s="10" t="s">
        <v>95</v>
      </c>
      <c r="R26" s="6">
        <v>0.1</v>
      </c>
      <c r="S26" s="97">
        <f t="shared" si="0"/>
        <v>0.02</v>
      </c>
      <c r="T26" s="14">
        <f>[1]Final!$W$26</f>
        <v>0</v>
      </c>
      <c r="U26" s="167">
        <f>[1]Final!$X26</f>
        <v>0</v>
      </c>
      <c r="V26" s="14">
        <f>[1]Final!$Y26</f>
        <v>0.01</v>
      </c>
      <c r="W26" s="15" t="str">
        <f>[1]Final!$Z26</f>
        <v>Oficio proyectado para el SENA  que incluye propuesta de formación para instructores.</v>
      </c>
      <c r="X26" s="6">
        <f>[1]Final!$AA26</f>
        <v>0</v>
      </c>
      <c r="Y26" s="15" t="str">
        <f>[1]Final!$AB26</f>
        <v>En espera de Respuesta</v>
      </c>
      <c r="Z26" s="6">
        <f>[1]Final!$AC26</f>
        <v>0</v>
      </c>
      <c r="AA26" s="34" t="str">
        <f>[1]Final!$AD26</f>
        <v>Se iniciaran acciones en el mes de mayo</v>
      </c>
      <c r="AB26" s="14">
        <f>[1]Final!$AE26</f>
        <v>0</v>
      </c>
      <c r="AC26" s="34" t="str">
        <f>[1]Final!$AF26</f>
        <v>No se adelantaron acciones</v>
      </c>
      <c r="AD26" s="14">
        <f>[1]Final!$AG26</f>
        <v>0.01</v>
      </c>
      <c r="AE26" s="34" t="str">
        <f>[1]Final!$AH26</f>
        <v>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v>
      </c>
      <c r="AF26" s="14">
        <f>[1]Final!$AI26</f>
        <v>0</v>
      </c>
      <c r="AG26" s="34">
        <f>[1]Final!$AJ26</f>
        <v>0</v>
      </c>
      <c r="AH26" s="14">
        <f>[1]Final!$AK26</f>
        <v>0</v>
      </c>
      <c r="AI26" s="34">
        <f>[1]Final!$AL26</f>
        <v>0</v>
      </c>
      <c r="AJ26" s="14">
        <f>[1]Final!$AM26</f>
        <v>0</v>
      </c>
      <c r="AK26" s="34">
        <f>[1]Final!$AN26</f>
        <v>0</v>
      </c>
      <c r="AL26" s="14">
        <f>[1]Final!$AO26</f>
        <v>0</v>
      </c>
      <c r="AM26" s="34">
        <f>[1]Final!$AP26</f>
        <v>0</v>
      </c>
      <c r="AN26" s="14">
        <f>[1]Final!$AQ26</f>
        <v>0</v>
      </c>
      <c r="AO26" s="34">
        <f>[1]Final!$AR26</f>
        <v>0</v>
      </c>
      <c r="AP26" s="14">
        <f>[1]Final!$AS26</f>
        <v>0</v>
      </c>
      <c r="AQ26" s="34">
        <f>[1]Final!$AT26</f>
        <v>0</v>
      </c>
    </row>
    <row r="27" spans="1:43" s="1" customFormat="1" ht="123" customHeight="1" x14ac:dyDescent="0.25">
      <c r="A27" s="10">
        <f t="shared" si="1"/>
        <v>26</v>
      </c>
      <c r="B27" s="10" t="s">
        <v>43</v>
      </c>
      <c r="C27" s="21" t="s">
        <v>44</v>
      </c>
      <c r="D27" s="10" t="s">
        <v>45</v>
      </c>
      <c r="E27" s="21" t="s">
        <v>46</v>
      </c>
      <c r="F27" s="21" t="s">
        <v>47</v>
      </c>
      <c r="G27" s="22" t="s">
        <v>48</v>
      </c>
      <c r="H27" s="22" t="s">
        <v>49</v>
      </c>
      <c r="I27" s="23" t="s">
        <v>50</v>
      </c>
      <c r="J27" s="30" t="s">
        <v>91</v>
      </c>
      <c r="K27" s="10">
        <v>20</v>
      </c>
      <c r="L27" s="3">
        <v>5</v>
      </c>
      <c r="M27" s="10" t="s">
        <v>92</v>
      </c>
      <c r="N27" s="12"/>
      <c r="O27" s="8" t="s">
        <v>53</v>
      </c>
      <c r="P27" s="7" t="s">
        <v>54</v>
      </c>
      <c r="Q27" s="10" t="s">
        <v>96</v>
      </c>
      <c r="R27" s="6">
        <v>0.1</v>
      </c>
      <c r="S27" s="97">
        <f t="shared" si="0"/>
        <v>0.01</v>
      </c>
      <c r="T27" s="14">
        <f>[1]Final!$W$27</f>
        <v>0</v>
      </c>
      <c r="U27" s="167">
        <f>[1]Final!$X27</f>
        <v>0</v>
      </c>
      <c r="V27" s="14">
        <f>[1]Final!$Y27</f>
        <v>0.01</v>
      </c>
      <c r="W27" s="15" t="str">
        <f>[1]Final!$Z27</f>
        <v>Oficio proyectado para el SENA  que incluye propuestas en el marco del Fondo Emprender.</v>
      </c>
      <c r="X27" s="6">
        <f>[1]Final!$AA27</f>
        <v>0</v>
      </c>
      <c r="Y27" s="15" t="str">
        <f>[1]Final!$AB27</f>
        <v>En espera de Respuesta</v>
      </c>
      <c r="Z27" s="6">
        <f>[1]Final!$AC27</f>
        <v>0</v>
      </c>
      <c r="AA27" s="34" t="str">
        <f>[1]Final!$AD27</f>
        <v>Se iniciaran acciones en el mes de mayo</v>
      </c>
      <c r="AB27" s="14">
        <f>[1]Final!$AE27</f>
        <v>0</v>
      </c>
      <c r="AC27" s="34" t="str">
        <f>[1]Final!$AF27</f>
        <v>No se adelantaron acciones</v>
      </c>
      <c r="AD27" s="14">
        <f>[1]Final!$AG27</f>
        <v>0</v>
      </c>
      <c r="AE27" s="34" t="str">
        <f>[1]Final!$AH27</f>
        <v>No se adelantaron acciones</v>
      </c>
      <c r="AF27" s="14">
        <f>[1]Final!$AI27</f>
        <v>0</v>
      </c>
      <c r="AG27" s="34">
        <f>[1]Final!$AJ27</f>
        <v>0</v>
      </c>
      <c r="AH27" s="14">
        <f>[1]Final!$AK27</f>
        <v>0</v>
      </c>
      <c r="AI27" s="34">
        <f>[1]Final!$AL27</f>
        <v>0</v>
      </c>
      <c r="AJ27" s="14">
        <f>[1]Final!$AM27</f>
        <v>0</v>
      </c>
      <c r="AK27" s="34">
        <f>[1]Final!$AN27</f>
        <v>0</v>
      </c>
      <c r="AL27" s="14">
        <f>[1]Final!$AO27</f>
        <v>0</v>
      </c>
      <c r="AM27" s="34">
        <f>[1]Final!$AP27</f>
        <v>0</v>
      </c>
      <c r="AN27" s="14">
        <f>[1]Final!$AQ27</f>
        <v>0</v>
      </c>
      <c r="AO27" s="34">
        <f>[1]Final!$AR27</f>
        <v>0</v>
      </c>
      <c r="AP27" s="14">
        <f>[1]Final!$AS27</f>
        <v>0</v>
      </c>
      <c r="AQ27" s="34">
        <f>[1]Final!$AT27</f>
        <v>0</v>
      </c>
    </row>
    <row r="28" spans="1:43" s="1" customFormat="1" ht="123" customHeight="1" x14ac:dyDescent="0.25">
      <c r="A28" s="10">
        <f t="shared" si="1"/>
        <v>27</v>
      </c>
      <c r="B28" s="10" t="s">
        <v>43</v>
      </c>
      <c r="C28" s="21" t="s">
        <v>44</v>
      </c>
      <c r="D28" s="10" t="s">
        <v>45</v>
      </c>
      <c r="E28" s="21" t="s">
        <v>46</v>
      </c>
      <c r="F28" s="21" t="s">
        <v>47</v>
      </c>
      <c r="G28" s="22" t="s">
        <v>48</v>
      </c>
      <c r="H28" s="22" t="s">
        <v>49</v>
      </c>
      <c r="I28" s="23" t="s">
        <v>50</v>
      </c>
      <c r="J28" s="30" t="s">
        <v>91</v>
      </c>
      <c r="K28" s="10">
        <v>20</v>
      </c>
      <c r="L28" s="3">
        <v>5</v>
      </c>
      <c r="M28" s="10" t="s">
        <v>92</v>
      </c>
      <c r="N28" s="12"/>
      <c r="O28" s="8" t="s">
        <v>53</v>
      </c>
      <c r="P28" s="7" t="s">
        <v>54</v>
      </c>
      <c r="Q28" s="10" t="s">
        <v>97</v>
      </c>
      <c r="R28" s="86">
        <v>0.2</v>
      </c>
      <c r="S28" s="97">
        <f t="shared" si="0"/>
        <v>0.08</v>
      </c>
      <c r="T28" s="14">
        <f>[1]Final!$W$28*Tabla1[[#This Row],[%Avance]]/Tabla1[[#This Row],[2019]]</f>
        <v>0</v>
      </c>
      <c r="U28" s="167">
        <f>[1]Final!$X28</f>
        <v>0</v>
      </c>
      <c r="V28" s="14">
        <f>[1]Final!$Y28*Tabla1[[#This Row],[%Avance]]/Tabla1[[#This Row],[2019]]</f>
        <v>0</v>
      </c>
      <c r="W28" s="15">
        <f>[1]Final!$Z28</f>
        <v>0</v>
      </c>
      <c r="X28" s="6">
        <f>[1]Final!$AA28*Tabla1[[#This Row],[%Avance]]/Tabla1[[#This Row],[2019]]</f>
        <v>0.04</v>
      </c>
      <c r="Y28" s="15" t="str">
        <f>[1]Final!$AB28</f>
        <v>Asesoría a la agencia pública del  SENA regional Bogotá  con participación de 40 orientadores ocupacionales .</v>
      </c>
      <c r="Z28" s="6">
        <f>[1]Final!$AC28*Tabla1[[#This Row],[%Avance]]/Tabla1[[#This Row],[2019]]</f>
        <v>0</v>
      </c>
      <c r="AA28" s="34" t="str">
        <f>[1]Final!$AD28</f>
        <v>No se desarrollaron acciones</v>
      </c>
      <c r="AB28" s="14">
        <f>[1]Final!$AE28*Tabla1[[#This Row],[%Avance]]/Tabla1[[#This Row],[2019]]</f>
        <v>0.04</v>
      </c>
      <c r="AC28" s="34" t="str">
        <f>[1]Final!$AF28</f>
        <v>Acompañamiento a la Regional SENA Arauca ,partiicparon 45 instructores y 22 de área administrativa y de l aagencia pública de empleo.</v>
      </c>
      <c r="AD28" s="14">
        <f>[1]Final!$AG28*Tabla1[[#This Row],[%Avance]]/Tabla1[[#This Row],[2019]]</f>
        <v>0</v>
      </c>
      <c r="AE28" s="34" t="str">
        <f>[1]Final!$AH28</f>
        <v>Acompañamiento a Regional SENA Vaupes con la participación de 30instructores y 26  de la comunidad educativa.</v>
      </c>
      <c r="AF28" s="14">
        <f>[1]Final!$AI28*Tabla1[[#This Row],[%Avance]]/Tabla1[[#This Row],[2019]]</f>
        <v>0</v>
      </c>
      <c r="AG28" s="34">
        <f>[1]Final!$AJ28</f>
        <v>0</v>
      </c>
      <c r="AH28" s="14">
        <f>[1]Final!$AK28*Tabla1[[#This Row],[%Avance]]/Tabla1[[#This Row],[2019]]</f>
        <v>0</v>
      </c>
      <c r="AI28" s="34">
        <f>[1]Final!$AL28</f>
        <v>0</v>
      </c>
      <c r="AJ28" s="14">
        <f>[1]Final!$AM28*Tabla1[[#This Row],[%Avance]]/Tabla1[[#This Row],[2019]]</f>
        <v>0</v>
      </c>
      <c r="AK28" s="34">
        <f>[1]Final!$AN28</f>
        <v>0</v>
      </c>
      <c r="AL28" s="14">
        <f>[1]Final!$AO28*Tabla1[[#This Row],[%Avance]]/Tabla1[[#This Row],[2019]]</f>
        <v>0</v>
      </c>
      <c r="AM28" s="34">
        <f>[1]Final!$AP28</f>
        <v>0</v>
      </c>
      <c r="AN28" s="14">
        <f>[1]Final!$AQ28*Tabla1[[#This Row],[%Avance]]/Tabla1[[#This Row],[2019]]</f>
        <v>0</v>
      </c>
      <c r="AO28" s="34">
        <f>[1]Final!$AR28</f>
        <v>0</v>
      </c>
      <c r="AP28" s="14">
        <f>[1]Final!$AS28*Tabla1[[#This Row],[%Avance]]/Tabla1[[#This Row],[2019]]</f>
        <v>0</v>
      </c>
      <c r="AQ28" s="34">
        <f>[1]Final!$AT28</f>
        <v>0</v>
      </c>
    </row>
    <row r="29" spans="1:43" s="1" customFormat="1" ht="123" customHeight="1" x14ac:dyDescent="0.25">
      <c r="A29" s="10">
        <f t="shared" si="1"/>
        <v>28</v>
      </c>
      <c r="B29" s="10" t="s">
        <v>43</v>
      </c>
      <c r="C29" s="21" t="s">
        <v>44</v>
      </c>
      <c r="D29" s="10" t="s">
        <v>45</v>
      </c>
      <c r="E29" s="21" t="s">
        <v>46</v>
      </c>
      <c r="F29" s="21" t="s">
        <v>47</v>
      </c>
      <c r="G29" s="22" t="s">
        <v>48</v>
      </c>
      <c r="H29" s="22" t="s">
        <v>49</v>
      </c>
      <c r="I29" s="23" t="s">
        <v>50</v>
      </c>
      <c r="J29" s="30" t="s">
        <v>91</v>
      </c>
      <c r="K29" s="10">
        <v>20</v>
      </c>
      <c r="L29" s="3">
        <v>5</v>
      </c>
      <c r="M29" s="10" t="s">
        <v>92</v>
      </c>
      <c r="N29" s="12"/>
      <c r="O29" s="8" t="s">
        <v>53</v>
      </c>
      <c r="P29" s="7" t="s">
        <v>54</v>
      </c>
      <c r="Q29" s="10" t="s">
        <v>98</v>
      </c>
      <c r="R29" s="6">
        <v>0.2</v>
      </c>
      <c r="S29" s="97">
        <f t="shared" si="0"/>
        <v>6.9999999999999993E-2</v>
      </c>
      <c r="T29" s="14">
        <f>[1]Final!$W$29</f>
        <v>0</v>
      </c>
      <c r="U29" s="167">
        <f>[1]Final!$X29</f>
        <v>0</v>
      </c>
      <c r="V29" s="14">
        <f>[1]Final!$Y29</f>
        <v>0</v>
      </c>
      <c r="W29" s="15">
        <f>[1]Final!$Z29</f>
        <v>0</v>
      </c>
      <c r="X29" s="6">
        <f>[1]Final!$AA29</f>
        <v>0.02</v>
      </c>
      <c r="Y29" s="15" t="str">
        <f>[1]Final!$AB29</f>
        <v>Análisis de funciones de 5 cargos en REPSOL.</v>
      </c>
      <c r="Z29" s="6">
        <f>[1]Final!$AC29</f>
        <v>0</v>
      </c>
      <c r="AA29" s="34" t="str">
        <f>[1]Final!$AD29</f>
        <v>No se desarrollaron acciones</v>
      </c>
      <c r="AB29" s="14">
        <f>[1]Final!$AE29</f>
        <v>0.04</v>
      </c>
      <c r="AC29" s="34" t="str">
        <f>[1]Final!$AF29</f>
        <v>Asesoria a ATENTO y Centro Nacional de consultoría en analisis de puestos de trabajo.</v>
      </c>
      <c r="AD29" s="14">
        <f>[1]Final!$AG29</f>
        <v>0.01</v>
      </c>
      <c r="AE29" s="34" t="str">
        <f>[1]Final!$AH29</f>
        <v>Aseroria a DNP  para vinculación  laboral de Perosnas con DV.</v>
      </c>
      <c r="AF29" s="14">
        <f>[1]Final!$AI29</f>
        <v>0</v>
      </c>
      <c r="AG29" s="34">
        <f>[1]Final!$AJ29</f>
        <v>0</v>
      </c>
      <c r="AH29" s="14">
        <f>[1]Final!$AK29</f>
        <v>0</v>
      </c>
      <c r="AI29" s="34">
        <f>[1]Final!$AL29</f>
        <v>0</v>
      </c>
      <c r="AJ29" s="14">
        <f>[1]Final!$AM29</f>
        <v>0</v>
      </c>
      <c r="AK29" s="34">
        <f>[1]Final!$AN29</f>
        <v>0</v>
      </c>
      <c r="AL29" s="14">
        <f>[1]Final!$AO29</f>
        <v>0</v>
      </c>
      <c r="AM29" s="34">
        <f>[1]Final!$AP29</f>
        <v>0</v>
      </c>
      <c r="AN29" s="14">
        <f>[1]Final!$AQ29</f>
        <v>0</v>
      </c>
      <c r="AO29" s="34">
        <f>[1]Final!$AR29</f>
        <v>0</v>
      </c>
      <c r="AP29" s="14">
        <f>[1]Final!$AS29</f>
        <v>0</v>
      </c>
      <c r="AQ29" s="34">
        <f>[1]Final!$AT29</f>
        <v>0</v>
      </c>
    </row>
    <row r="30" spans="1:43" s="1" customFormat="1" ht="123" customHeight="1" x14ac:dyDescent="0.25">
      <c r="A30" s="10">
        <f t="shared" si="1"/>
        <v>29</v>
      </c>
      <c r="B30" s="10" t="s">
        <v>43</v>
      </c>
      <c r="C30" s="21" t="s">
        <v>44</v>
      </c>
      <c r="D30" s="10" t="s">
        <v>45</v>
      </c>
      <c r="E30" s="21" t="s">
        <v>46</v>
      </c>
      <c r="F30" s="21" t="s">
        <v>47</v>
      </c>
      <c r="G30" s="22" t="s">
        <v>48</v>
      </c>
      <c r="H30" s="22" t="s">
        <v>49</v>
      </c>
      <c r="I30" s="23" t="s">
        <v>50</v>
      </c>
      <c r="J30" s="30" t="s">
        <v>91</v>
      </c>
      <c r="K30" s="10">
        <v>20</v>
      </c>
      <c r="L30" s="3">
        <v>5</v>
      </c>
      <c r="M30" s="10" t="s">
        <v>92</v>
      </c>
      <c r="N30" s="12"/>
      <c r="O30" s="8" t="s">
        <v>53</v>
      </c>
      <c r="P30" s="7" t="s">
        <v>54</v>
      </c>
      <c r="Q30" s="10" t="s">
        <v>99</v>
      </c>
      <c r="R30" s="6">
        <v>0.1</v>
      </c>
      <c r="S30" s="97">
        <f t="shared" si="0"/>
        <v>0.05</v>
      </c>
      <c r="T30" s="14">
        <f>[1]Final!$W$30</f>
        <v>0</v>
      </c>
      <c r="U30" s="167">
        <f>[1]Final!$X30</f>
        <v>0</v>
      </c>
      <c r="V30" s="14">
        <f>[1]Final!$Y30</f>
        <v>0</v>
      </c>
      <c r="W30" s="15">
        <f>[1]Final!$Z30</f>
        <v>0</v>
      </c>
      <c r="X30" s="6">
        <f>[1]Final!$AA30</f>
        <v>0.03</v>
      </c>
      <c r="Y30" s="15" t="str">
        <f>[1]Final!$AB30</f>
        <v>Revisión del estado del arte sobre adaptación de puestos de trabajo.</v>
      </c>
      <c r="Z30" s="6">
        <f>[1]Final!$AC30</f>
        <v>0.01</v>
      </c>
      <c r="AA30" s="34" t="str">
        <f>[1]Final!$AD30</f>
        <v>En elabororación documento</v>
      </c>
      <c r="AB30" s="14">
        <f>[1]Final!$AE30</f>
        <v>0.01</v>
      </c>
      <c r="AC30" s="34" t="str">
        <f>[1]Final!$AF30</f>
        <v>En contrucción documento</v>
      </c>
      <c r="AD30" s="14">
        <f>[1]Final!$AG30</f>
        <v>0</v>
      </c>
      <c r="AE30" s="34" t="str">
        <f>[1]Final!$AH30</f>
        <v>No se adelantaron acciones</v>
      </c>
      <c r="AF30" s="14">
        <f>[1]Final!$AI30</f>
        <v>0</v>
      </c>
      <c r="AG30" s="34">
        <f>[1]Final!$AJ30</f>
        <v>0</v>
      </c>
      <c r="AH30" s="14">
        <f>[1]Final!$AK30</f>
        <v>0</v>
      </c>
      <c r="AI30" s="34">
        <f>[1]Final!$AL30</f>
        <v>0</v>
      </c>
      <c r="AJ30" s="14">
        <f>[1]Final!$AM30</f>
        <v>0</v>
      </c>
      <c r="AK30" s="34">
        <f>[1]Final!$AN30</f>
        <v>0</v>
      </c>
      <c r="AL30" s="14">
        <f>[1]Final!$AO30</f>
        <v>0</v>
      </c>
      <c r="AM30" s="34">
        <f>[1]Final!$AP30</f>
        <v>0</v>
      </c>
      <c r="AN30" s="14">
        <f>[1]Final!$AQ30</f>
        <v>0</v>
      </c>
      <c r="AO30" s="34">
        <f>[1]Final!$AR30</f>
        <v>0</v>
      </c>
      <c r="AP30" s="14">
        <f>[1]Final!$AS30</f>
        <v>0</v>
      </c>
      <c r="AQ30" s="34">
        <f>[1]Final!$AT30</f>
        <v>0</v>
      </c>
    </row>
    <row r="31" spans="1:43" s="1" customFormat="1" ht="123" customHeight="1" x14ac:dyDescent="0.25">
      <c r="A31" s="10">
        <f t="shared" si="1"/>
        <v>30</v>
      </c>
      <c r="B31" s="10" t="s">
        <v>43</v>
      </c>
      <c r="C31" s="21" t="s">
        <v>44</v>
      </c>
      <c r="D31" s="10" t="s">
        <v>45</v>
      </c>
      <c r="E31" s="21" t="s">
        <v>46</v>
      </c>
      <c r="F31" s="21" t="s">
        <v>47</v>
      </c>
      <c r="G31" s="22" t="s">
        <v>48</v>
      </c>
      <c r="H31" s="22" t="s">
        <v>49</v>
      </c>
      <c r="I31" s="23" t="s">
        <v>50</v>
      </c>
      <c r="J31" s="30" t="s">
        <v>91</v>
      </c>
      <c r="K31" s="10">
        <v>20</v>
      </c>
      <c r="L31" s="3">
        <v>5</v>
      </c>
      <c r="M31" s="10" t="s">
        <v>92</v>
      </c>
      <c r="N31" s="12"/>
      <c r="O31" s="8" t="s">
        <v>53</v>
      </c>
      <c r="P31" s="7" t="s">
        <v>54</v>
      </c>
      <c r="Q31" s="10" t="s">
        <v>100</v>
      </c>
      <c r="R31" s="6">
        <v>0.1</v>
      </c>
      <c r="S31" s="97">
        <f t="shared" si="0"/>
        <v>7.0000000000000007E-2</v>
      </c>
      <c r="T31" s="25">
        <f>[1]Final!$W$31</f>
        <v>0</v>
      </c>
      <c r="U31" s="167">
        <f>[1]Final!$X31</f>
        <v>0</v>
      </c>
      <c r="V31" s="25">
        <f>[1]Final!$Y31</f>
        <v>0</v>
      </c>
      <c r="W31" s="15">
        <f>[1]Final!$Z31</f>
        <v>0</v>
      </c>
      <c r="X31" s="6">
        <f>[1]Final!$AA31</f>
        <v>0.01</v>
      </c>
      <c r="Y31" s="15" t="str">
        <f>[1]Final!$AB31</f>
        <v xml:space="preserve"> Envío de relación de 16  personas con DV de Bogotá, que serán evaluadas para ser certificados en Instrumentos de persucion por el SENA.</v>
      </c>
      <c r="Z31" s="6">
        <f>[1]Final!$AC31</f>
        <v>0.03</v>
      </c>
      <c r="AA31" s="34" t="str">
        <f>[1]Final!$AD31</f>
        <v>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v>
      </c>
      <c r="AB31" s="14">
        <f>[1]Final!$AE31</f>
        <v>0</v>
      </c>
      <c r="AC31" s="34" t="str">
        <f>[1]Final!$AF31</f>
        <v>No se adelantaron acciones</v>
      </c>
      <c r="AD31" s="14">
        <f>[1]Final!$AG31</f>
        <v>0.03</v>
      </c>
      <c r="AE31" s="34" t="str">
        <f>[1]Final!$AH31</f>
        <v>Se certificaron 8 personas en las competencias de Canto , percusión,  Instrumento de viento y cuerda pulsada.</v>
      </c>
      <c r="AF31" s="14">
        <f>[1]Final!$AI31</f>
        <v>0</v>
      </c>
      <c r="AG31" s="34">
        <f>[1]Final!$AJ31</f>
        <v>0</v>
      </c>
      <c r="AH31" s="14">
        <f>[1]Final!$AK31</f>
        <v>0</v>
      </c>
      <c r="AI31" s="34">
        <f>[1]Final!$AL31</f>
        <v>0</v>
      </c>
      <c r="AJ31" s="14">
        <f>[1]Final!$AM31</f>
        <v>0</v>
      </c>
      <c r="AK31" s="34">
        <f>[1]Final!$AN31</f>
        <v>0</v>
      </c>
      <c r="AL31" s="14">
        <f>[1]Final!$AO31</f>
        <v>0</v>
      </c>
      <c r="AM31" s="34">
        <f>[1]Final!$AP31</f>
        <v>0</v>
      </c>
      <c r="AN31" s="14">
        <f>[1]Final!$AQ31</f>
        <v>0</v>
      </c>
      <c r="AO31" s="34">
        <f>[1]Final!$AR31</f>
        <v>0</v>
      </c>
      <c r="AP31" s="14">
        <f>[1]Final!$AS31</f>
        <v>0</v>
      </c>
      <c r="AQ31" s="34">
        <f>[1]Final!$AT31</f>
        <v>0</v>
      </c>
    </row>
    <row r="32" spans="1:43" s="1" customFormat="1" ht="123" customHeight="1" x14ac:dyDescent="0.25">
      <c r="A32" s="10">
        <f t="shared" si="1"/>
        <v>31</v>
      </c>
      <c r="B32" s="10" t="s">
        <v>43</v>
      </c>
      <c r="C32" s="21" t="s">
        <v>44</v>
      </c>
      <c r="D32" s="10" t="s">
        <v>45</v>
      </c>
      <c r="E32" s="21" t="s">
        <v>46</v>
      </c>
      <c r="F32" s="21" t="s">
        <v>47</v>
      </c>
      <c r="G32" s="29" t="s">
        <v>80</v>
      </c>
      <c r="H32" s="29" t="s">
        <v>81</v>
      </c>
      <c r="I32" s="23" t="s">
        <v>50</v>
      </c>
      <c r="J32" s="31" t="s">
        <v>101</v>
      </c>
      <c r="K32" s="10">
        <v>8</v>
      </c>
      <c r="L32" s="10">
        <v>2</v>
      </c>
      <c r="M32" s="10" t="s">
        <v>102</v>
      </c>
      <c r="N32" s="166">
        <v>11168328</v>
      </c>
      <c r="O32" s="7" t="s">
        <v>74</v>
      </c>
      <c r="P32" s="7" t="s">
        <v>54</v>
      </c>
      <c r="Q32" s="10" t="s">
        <v>103</v>
      </c>
      <c r="R32" s="86">
        <v>0.5</v>
      </c>
      <c r="S32" s="97">
        <f t="shared" si="0"/>
        <v>1.2500000000000001E-2</v>
      </c>
      <c r="T32" s="14">
        <f>[1]Final!$W$32*Tabla1[[#This Row],[%Avance]]/Tabla1[[#This Row],[2019]]</f>
        <v>0</v>
      </c>
      <c r="U32" s="167">
        <f>[1]Final!$X32</f>
        <v>0</v>
      </c>
      <c r="V32" s="14">
        <f>[1]Final!$Y32*Tabla1[[#This Row],[%Avance]]/Tabla1[[#This Row],[2019]]</f>
        <v>5.0000000000000001E-3</v>
      </c>
      <c r="W32" s="15" t="str">
        <f>[1]Final!$Z32</f>
        <v>Revisión de documentos para elaboración de propuesta.</v>
      </c>
      <c r="X32" s="6">
        <f>[1]Final!$AA32*Tabla1[[#This Row],[%Avance]]/Tabla1[[#This Row],[2019]]</f>
        <v>0</v>
      </c>
      <c r="Y32" s="15">
        <f>[1]Final!$AB32</f>
        <v>0</v>
      </c>
      <c r="Z32" s="6">
        <f>[1]Final!$AC32*Tabla1[[#This Row],[%Avance]]/Tabla1[[#This Row],[2019]]</f>
        <v>5.0000000000000001E-3</v>
      </c>
      <c r="AA32" s="34" t="str">
        <f>[1]Final!$AD32</f>
        <v>Revisión para elaboración del documento.</v>
      </c>
      <c r="AB32" s="14">
        <f>[1]Final!$AE32*Tabla1[[#This Row],[%Avance]]/Tabla1[[#This Row],[2019]]</f>
        <v>0</v>
      </c>
      <c r="AC32" s="34" t="str">
        <f>[1]Final!$AF32</f>
        <v>Agendamiento de reunión con DNP</v>
      </c>
      <c r="AD32" s="14">
        <f>[1]Final!$AG32*Tabla1[[#This Row],[%Avance]]/Tabla1[[#This Row],[2019]]</f>
        <v>2.5000000000000001E-3</v>
      </c>
      <c r="AE32" s="34" t="str">
        <f>[1]Final!$AH32</f>
        <v xml:space="preserve">Gestión con DNP para establecer la Ruta para que el tema de discpacidad sea  incluido en los Planes de Desarrollo territoriales ,Pendiente presentación propuesta próximo GES </v>
      </c>
      <c r="AF32" s="14">
        <f>[1]Final!$AI32*Tabla1[[#This Row],[%Avance]]/Tabla1[[#This Row],[2019]]</f>
        <v>0</v>
      </c>
      <c r="AG32" s="34">
        <f>[1]Final!$AJ32</f>
        <v>0</v>
      </c>
      <c r="AH32" s="14">
        <f>[1]Final!$AK32*Tabla1[[#This Row],[%Avance]]/Tabla1[[#This Row],[2019]]</f>
        <v>0</v>
      </c>
      <c r="AI32" s="34">
        <f>[1]Final!$AL32</f>
        <v>0</v>
      </c>
      <c r="AJ32" s="14">
        <f>[1]Final!$AM32*Tabla1[[#This Row],[%Avance]]/Tabla1[[#This Row],[2019]]</f>
        <v>0</v>
      </c>
      <c r="AK32" s="34">
        <f>[1]Final!$AN32</f>
        <v>0</v>
      </c>
      <c r="AL32" s="14">
        <f>[1]Final!$AO32*Tabla1[[#This Row],[%Avance]]/Tabla1[[#This Row],[2019]]</f>
        <v>0</v>
      </c>
      <c r="AM32" s="34">
        <f>[1]Final!$AP32</f>
        <v>0</v>
      </c>
      <c r="AN32" s="14">
        <f>[1]Final!$AQ32*Tabla1[[#This Row],[%Avance]]/Tabla1[[#This Row],[2019]]</f>
        <v>0</v>
      </c>
      <c r="AO32" s="34">
        <f>[1]Final!$AR32</f>
        <v>0</v>
      </c>
      <c r="AP32" s="14">
        <f>[1]Final!$AS32*Tabla1[[#This Row],[%Avance]]/Tabla1[[#This Row],[2019]]</f>
        <v>0</v>
      </c>
      <c r="AQ32" s="34">
        <f>[1]Final!$AT32</f>
        <v>0</v>
      </c>
    </row>
    <row r="33" spans="1:43" s="1" customFormat="1" ht="123" customHeight="1" x14ac:dyDescent="0.25">
      <c r="A33" s="10">
        <f t="shared" si="1"/>
        <v>32</v>
      </c>
      <c r="B33" s="10" t="s">
        <v>43</v>
      </c>
      <c r="C33" s="21" t="s">
        <v>44</v>
      </c>
      <c r="D33" s="10" t="s">
        <v>45</v>
      </c>
      <c r="E33" s="21" t="s">
        <v>46</v>
      </c>
      <c r="F33" s="21" t="s">
        <v>47</v>
      </c>
      <c r="G33" s="29" t="s">
        <v>80</v>
      </c>
      <c r="H33" s="29" t="s">
        <v>81</v>
      </c>
      <c r="I33" s="23" t="s">
        <v>50</v>
      </c>
      <c r="J33" s="31" t="s">
        <v>101</v>
      </c>
      <c r="K33" s="10">
        <v>8</v>
      </c>
      <c r="L33" s="10">
        <v>2</v>
      </c>
      <c r="M33" s="10" t="s">
        <v>102</v>
      </c>
      <c r="N33" s="12"/>
      <c r="O33" s="7" t="s">
        <v>104</v>
      </c>
      <c r="P33" s="7" t="s">
        <v>54</v>
      </c>
      <c r="Q33" s="10" t="s">
        <v>105</v>
      </c>
      <c r="R33" s="86">
        <v>0.5</v>
      </c>
      <c r="S33" s="97">
        <f t="shared" si="0"/>
        <v>6.25E-2</v>
      </c>
      <c r="T33" s="14">
        <f>[1]Final!$W$33*Tabla1[[#This Row],[%Avance]]/Tabla1[[#This Row],[2019]]</f>
        <v>0</v>
      </c>
      <c r="U33" s="167">
        <f>[1]Final!$X33</f>
        <v>0</v>
      </c>
      <c r="V33" s="14">
        <f>[1]Final!$Y33*Tabla1[[#This Row],[%Avance]]/Tabla1[[#This Row],[2019]]</f>
        <v>0</v>
      </c>
      <c r="W33" s="15">
        <f>[1]Final!$Z33</f>
        <v>0</v>
      </c>
      <c r="X33" s="6">
        <f>[1]Final!$AA33*Tabla1[[#This Row],[%Avance]]/Tabla1[[#This Row],[2019]]</f>
        <v>1.2500000000000001E-2</v>
      </c>
      <c r="Y33" s="15" t="str">
        <f>[1]Final!$AB33</f>
        <v xml:space="preserve">Se revisaron 12 iniciativas de la agenda legislativa. </v>
      </c>
      <c r="Z33" s="6">
        <f>[1]Final!$AC33*Tabla1[[#This Row],[%Avance]]/Tabla1[[#This Row],[2019]]</f>
        <v>0</v>
      </c>
      <c r="AA33" s="34" t="str">
        <f>[1]Final!$AD33</f>
        <v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v>
      </c>
      <c r="AB33" s="14">
        <f>[1]Final!$AE33*Tabla1[[#This Row],[%Avance]]/Tabla1[[#This Row],[2019]]</f>
        <v>3.7499999999999999E-2</v>
      </c>
      <c r="AC33" s="34" t="str">
        <f>[1]Final!$AF33</f>
        <v>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v>
      </c>
      <c r="AD33" s="14">
        <f>[1]Final!$AG33*Tabla1[[#This Row],[%Avance]]/Tabla1[[#This Row],[2019]]</f>
        <v>1.2500000000000001E-2</v>
      </c>
      <c r="AE33" s="34" t="str">
        <f>[1]Final!$AH33</f>
        <v xml:space="preserve">Presentación a subdirección de Propuesta   Art 44 de la constitución , pendientes aportes y trámite a seguir.
Revisión proyectos le ley que estan cursando en cámara y senado sin identificar posibilidades de incidencia en Discapacidad visual.  </v>
      </c>
      <c r="AF33" s="14">
        <f>[1]Final!$AI33*Tabla1[[#This Row],[%Avance]]/Tabla1[[#This Row],[2019]]</f>
        <v>0</v>
      </c>
      <c r="AG33" s="34">
        <f>[1]Final!$AJ33</f>
        <v>0</v>
      </c>
      <c r="AH33" s="14">
        <f>[1]Final!$AK33*Tabla1[[#This Row],[%Avance]]/Tabla1[[#This Row],[2019]]</f>
        <v>0</v>
      </c>
      <c r="AI33" s="34">
        <f>[1]Final!$AL33</f>
        <v>0</v>
      </c>
      <c r="AJ33" s="14">
        <f>[1]Final!$AM33*Tabla1[[#This Row],[%Avance]]/Tabla1[[#This Row],[2019]]</f>
        <v>0</v>
      </c>
      <c r="AK33" s="34">
        <f>[1]Final!$AN33</f>
        <v>0</v>
      </c>
      <c r="AL33" s="14">
        <f>[1]Final!$AO33*Tabla1[[#This Row],[%Avance]]/Tabla1[[#This Row],[2019]]</f>
        <v>0</v>
      </c>
      <c r="AM33" s="34">
        <f>[1]Final!$AP33</f>
        <v>0</v>
      </c>
      <c r="AN33" s="14">
        <f>[1]Final!$AQ33*Tabla1[[#This Row],[%Avance]]/Tabla1[[#This Row],[2019]]</f>
        <v>0</v>
      </c>
      <c r="AO33" s="34">
        <f>[1]Final!$AR33</f>
        <v>0</v>
      </c>
      <c r="AP33" s="14">
        <f>[1]Final!$AS33*Tabla1[[#This Row],[%Avance]]/Tabla1[[#This Row],[2019]]</f>
        <v>0</v>
      </c>
      <c r="AQ33" s="34">
        <f>[1]Final!$AT33</f>
        <v>0</v>
      </c>
    </row>
    <row r="34" spans="1:43" s="1" customFormat="1" ht="123" customHeight="1" x14ac:dyDescent="0.25">
      <c r="A34" s="10">
        <f t="shared" si="1"/>
        <v>33</v>
      </c>
      <c r="B34" s="10" t="s">
        <v>43</v>
      </c>
      <c r="C34" s="21" t="s">
        <v>44</v>
      </c>
      <c r="D34" s="10" t="s">
        <v>45</v>
      </c>
      <c r="E34" s="21" t="s">
        <v>46</v>
      </c>
      <c r="F34" s="21" t="s">
        <v>47</v>
      </c>
      <c r="G34" s="29" t="s">
        <v>80</v>
      </c>
      <c r="H34" s="29" t="s">
        <v>81</v>
      </c>
      <c r="I34" s="23" t="s">
        <v>50</v>
      </c>
      <c r="J34" s="32" t="s">
        <v>106</v>
      </c>
      <c r="K34" s="10">
        <v>40</v>
      </c>
      <c r="L34" s="10">
        <v>10</v>
      </c>
      <c r="M34" s="10" t="s">
        <v>107</v>
      </c>
      <c r="N34" s="166">
        <v>24494256</v>
      </c>
      <c r="O34" s="7" t="s">
        <v>104</v>
      </c>
      <c r="P34" s="7" t="s">
        <v>54</v>
      </c>
      <c r="Q34" s="10" t="s">
        <v>108</v>
      </c>
      <c r="R34" s="6">
        <v>0.2</v>
      </c>
      <c r="S34" s="97">
        <f t="shared" si="0"/>
        <v>0.17</v>
      </c>
      <c r="T34" s="14">
        <f>[1]Final!$W$34</f>
        <v>0</v>
      </c>
      <c r="U34" s="167">
        <f>[1]Final!$X34</f>
        <v>0</v>
      </c>
      <c r="V34" s="14">
        <f>[1]Final!$Y34</f>
        <v>0.02</v>
      </c>
      <c r="W34" s="15" t="str">
        <f>[1]Final!$Z34</f>
        <v>Reunión con Mininterior y Unidad anminitrativa de Organizaciones Solidarias-UAEOS para articulación de acciones.</v>
      </c>
      <c r="X34" s="6">
        <f>[1]Final!$AA34</f>
        <v>0.05</v>
      </c>
      <c r="Y34" s="15" t="str">
        <f>[1]Final!$AB34</f>
        <v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v>
      </c>
      <c r="Z34" s="6">
        <f>[1]Final!$AC34</f>
        <v>0.06</v>
      </c>
      <c r="AA34" s="34" t="str">
        <f>[1]Final!$AD34</f>
        <v>Socialización de cronograma de comisiones INCI a Función publica y UAEOS, concertación para  acompañamiento  a organización de Cienaga en Magdalena.</v>
      </c>
      <c r="AB34" s="14">
        <f>[1]Final!$AE34</f>
        <v>0</v>
      </c>
      <c r="AC34" s="34" t="str">
        <f>[1]Final!$AF34</f>
        <v>Presentación del Decreto 2011 a la población con discapacidad y al comité municipal de discapacidad en Puerto Boyacá</v>
      </c>
      <c r="AD34" s="14">
        <f>[1]Final!$AG34</f>
        <v>0.04</v>
      </c>
      <c r="AE34" s="34" t="str">
        <f>[1]Final!$AH34</f>
        <v>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v>
      </c>
      <c r="AF34" s="14">
        <f>[1]Final!$AI34</f>
        <v>0</v>
      </c>
      <c r="AG34" s="34">
        <f>[1]Final!$AJ34</f>
        <v>0</v>
      </c>
      <c r="AH34" s="14">
        <f>[1]Final!$AK34</f>
        <v>0</v>
      </c>
      <c r="AI34" s="34">
        <f>[1]Final!$AL34</f>
        <v>0</v>
      </c>
      <c r="AJ34" s="14">
        <f>[1]Final!$AM34</f>
        <v>0</v>
      </c>
      <c r="AK34" s="34">
        <f>[1]Final!$AN34</f>
        <v>0</v>
      </c>
      <c r="AL34" s="14">
        <f>[1]Final!$AO34</f>
        <v>0</v>
      </c>
      <c r="AM34" s="34">
        <f>[1]Final!$AP34</f>
        <v>0</v>
      </c>
      <c r="AN34" s="14">
        <f>[1]Final!$AQ34</f>
        <v>0</v>
      </c>
      <c r="AO34" s="34">
        <f>[1]Final!$AR34</f>
        <v>0</v>
      </c>
      <c r="AP34" s="14">
        <f>[1]Final!$AS34</f>
        <v>0</v>
      </c>
      <c r="AQ34" s="34">
        <f>[1]Final!$AT34</f>
        <v>0</v>
      </c>
    </row>
    <row r="35" spans="1:43" s="1" customFormat="1" ht="123" customHeight="1" x14ac:dyDescent="0.25">
      <c r="A35" s="10">
        <f t="shared" si="1"/>
        <v>34</v>
      </c>
      <c r="B35" s="10" t="s">
        <v>43</v>
      </c>
      <c r="C35" s="21" t="s">
        <v>44</v>
      </c>
      <c r="D35" s="10" t="s">
        <v>45</v>
      </c>
      <c r="E35" s="21" t="s">
        <v>46</v>
      </c>
      <c r="F35" s="21" t="s">
        <v>47</v>
      </c>
      <c r="G35" s="29" t="s">
        <v>80</v>
      </c>
      <c r="H35" s="29" t="s">
        <v>81</v>
      </c>
      <c r="I35" s="23" t="s">
        <v>50</v>
      </c>
      <c r="J35" s="32" t="s">
        <v>106</v>
      </c>
      <c r="K35" s="10">
        <v>40</v>
      </c>
      <c r="L35" s="10">
        <v>10</v>
      </c>
      <c r="M35" s="10" t="s">
        <v>107</v>
      </c>
      <c r="N35" s="12"/>
      <c r="O35" s="8" t="s">
        <v>87</v>
      </c>
      <c r="P35" s="7" t="s">
        <v>54</v>
      </c>
      <c r="Q35" s="10" t="s">
        <v>392</v>
      </c>
      <c r="R35" s="86">
        <v>0.2</v>
      </c>
      <c r="S35" s="97">
        <f t="shared" si="0"/>
        <v>3.4000000000000007E-3</v>
      </c>
      <c r="T35" s="14">
        <f>[1]Final!W$35*Tabla1[[#This Row],[%Avance]]/Tabla1[[#This Row],[2019]]</f>
        <v>0</v>
      </c>
      <c r="U35" s="167">
        <f>[1]Final!$X35</f>
        <v>0</v>
      </c>
      <c r="V35" s="14">
        <f>[1]Final!Y$35*Tabla1[[#This Row],[%Avance]]/Tabla1[[#This Row],[2019]]</f>
        <v>2.0000000000000001E-4</v>
      </c>
      <c r="W35" s="15" t="str">
        <f>[1]Final!$Z35</f>
        <v xml:space="preserve">Convocatoria para la participación del encuentro Nacional de organizaciónes .
</v>
      </c>
      <c r="X35" s="14">
        <f>[1]Final!AA$35*Tabla1[[#This Row],[%Avance]]/Tabla1[[#This Row],[2019]]</f>
        <v>2.6000000000000003E-3</v>
      </c>
      <c r="Y35" s="15" t="str">
        <f>[1]Final!$AB35</f>
        <v>Realización del encuentro de Organizaciones a nivel nacional con la participación de 49 organizaciones.</v>
      </c>
      <c r="Z35" s="14">
        <f>[1]Final!AC$35*Tabla1[[#This Row],[%Avance]]/Tabla1[[#This Row],[2019]]</f>
        <v>2.0000000000000001E-4</v>
      </c>
      <c r="AA35" s="34" t="str">
        <f>[1]Final!$AD35</f>
        <v>Gestión para asesoría presencial a organizaciones en los departamentos de Arauca, Santander, Norte de Santander y Boyacá.</v>
      </c>
      <c r="AB35" s="127">
        <f>[1]Final!AE$35*Tabla1[[#This Row],[%Avance]]/Tabla1[[#This Row],[2019]]</f>
        <v>2.0000000000000001E-4</v>
      </c>
      <c r="AC35" s="34" t="str">
        <f>[1]Final!$AF35</f>
        <v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v>
      </c>
      <c r="AD35" s="127">
        <f>[1]Final!AG$35*Tabla1[[#This Row],[%Avance]]/Tabla1[[#This Row],[2019]]</f>
        <v>2.0000000000000001E-4</v>
      </c>
      <c r="AE35" s="34" t="str">
        <f>[1]Final!$AH35</f>
        <v>Asesoría a  un grupo de  20 personas con DV que se quieren organizarce  en el Departamento de Santander. Asesoría a  grupo de personas de la provicncia del Oriente del Boyaca en Almeida  para conformación de organización.</v>
      </c>
      <c r="AF35" s="127">
        <f>[1]Final!AI$35*Tabla1[[#This Row],[%Avance]]/Tabla1[[#This Row],[2019]]</f>
        <v>0</v>
      </c>
      <c r="AG35" s="34">
        <f>[1]Final!$AJ35</f>
        <v>0</v>
      </c>
      <c r="AH35" s="127">
        <f>[1]Final!AK$35*Tabla1[[#This Row],[%Avance]]/Tabla1[[#This Row],[2019]]</f>
        <v>0</v>
      </c>
      <c r="AI35" s="34">
        <f>[1]Final!$AL35</f>
        <v>0</v>
      </c>
      <c r="AJ35" s="127">
        <f>[1]Final!AM$35*Tabla1[[#This Row],[%Avance]]/Tabla1[[#This Row],[2019]]</f>
        <v>0</v>
      </c>
      <c r="AK35" s="34">
        <f>[1]Final!$AN35</f>
        <v>0</v>
      </c>
      <c r="AL35" s="127">
        <f>[1]Final!AO$35*Tabla1[[#This Row],[%Avance]]/Tabla1[[#This Row],[2019]]</f>
        <v>0</v>
      </c>
      <c r="AM35" s="34">
        <f>[1]Final!$AP35</f>
        <v>0</v>
      </c>
      <c r="AN35" s="127">
        <f>[1]Final!AQ$35*Tabla1[[#This Row],[%Avance]]/Tabla1[[#This Row],[2019]]</f>
        <v>0</v>
      </c>
      <c r="AO35" s="34">
        <f>[1]Final!$AR35</f>
        <v>0</v>
      </c>
      <c r="AP35" s="127">
        <f>[1]Final!AS$35*Tabla1[[#This Row],[%Avance]]/Tabla1[[#This Row],[2019]]</f>
        <v>0</v>
      </c>
      <c r="AQ35" s="34">
        <f>[1]Final!$AT35</f>
        <v>0</v>
      </c>
    </row>
    <row r="36" spans="1:43" s="90" customFormat="1" ht="123" customHeight="1" x14ac:dyDescent="0.25">
      <c r="A36" s="10">
        <f t="shared" si="1"/>
        <v>35</v>
      </c>
      <c r="B36" s="14"/>
      <c r="C36" s="45"/>
      <c r="D36" s="10"/>
      <c r="E36" s="9"/>
      <c r="F36" s="9"/>
      <c r="G36" s="124" t="s">
        <v>80</v>
      </c>
      <c r="H36" s="124" t="s">
        <v>81</v>
      </c>
      <c r="I36" s="125" t="s">
        <v>50</v>
      </c>
      <c r="J36" s="126" t="s">
        <v>106</v>
      </c>
      <c r="K36" s="53">
        <v>40</v>
      </c>
      <c r="L36" s="53">
        <v>10</v>
      </c>
      <c r="M36" s="10" t="s">
        <v>107</v>
      </c>
      <c r="N36" s="122"/>
      <c r="O36" s="8"/>
      <c r="P36" s="7"/>
      <c r="Q36" s="14" t="s">
        <v>109</v>
      </c>
      <c r="R36" s="103">
        <v>0.3</v>
      </c>
      <c r="S36" s="97">
        <f t="shared" si="0"/>
        <v>5.0999999999999995E-3</v>
      </c>
      <c r="T36" s="14">
        <f>[1]Final!W$35*Tabla1[[#This Row],[%Avance]]/Tabla1[[#This Row],[2019]]</f>
        <v>0</v>
      </c>
      <c r="U36" s="55">
        <f>[1]Final!$X36</f>
        <v>0</v>
      </c>
      <c r="V36" s="14">
        <f>[1]Final!Y$35*Tabla1[[#This Row],[%Avance]]/Tabla1[[#This Row],[2019]]</f>
        <v>3.0000000000000003E-4</v>
      </c>
      <c r="W36" s="56">
        <f>[1]Final!$Z36</f>
        <v>0</v>
      </c>
      <c r="X36" s="14">
        <f>[1]Final!AA$35*Tabla1[[#This Row],[%Avance]]/Tabla1[[#This Row],[2019]]</f>
        <v>3.8999999999999998E-3</v>
      </c>
      <c r="Y36" s="56">
        <f>[1]Final!$AB36</f>
        <v>0</v>
      </c>
      <c r="Z36" s="14">
        <f>[1]Final!AC$35*Tabla1[[#This Row],[%Avance]]/Tabla1[[#This Row],[2019]]</f>
        <v>3.0000000000000003E-4</v>
      </c>
      <c r="AA36" s="56" t="str">
        <f>[1]Final!$AD36</f>
        <v>Formación a ASOVDIVICI EN Cienaga departamento de Magdalena,  en temas de cultura organizacional, Organizaciones solidarias y  Decreto 2011 en coordinación con UAEOS y Función Pública</v>
      </c>
      <c r="AB36" s="127">
        <f>[1]Final!AE$35*Tabla1[[#This Row],[%Avance]]/Tabla1[[#This Row],[2019]]</f>
        <v>3.0000000000000003E-4</v>
      </c>
      <c r="AC36" s="56" t="str">
        <f>[1]Final!$AF36</f>
        <v>Asesoría a 3 Organizaciones en Puerto Boyacá (APLIBOY, MADRES CUIDADORAS DE NIÑOS CON DISCAPACIDAD) 
Fortalecimioento a la Asociación de personas con Discapaaidad de Arauca MANOS AMIGAS, con la participación de 17 personas.</v>
      </c>
      <c r="AD36" s="127">
        <f>[1]Final!AG$35*Tabla1[[#This Row],[%Avance]]/Tabla1[[#This Row],[2019]]</f>
        <v>3.0000000000000003E-4</v>
      </c>
      <c r="AE36" s="56" t="str">
        <f>[1]Final!$AH36</f>
        <v xml:space="preserve">Fortalecimiento organizacional  a  la CORPORACION SUPERANDO BARRERAS de   Itagui en Antioquia  con la participación de 24 personas.   
Fortalecimeinto a 49 organizaciones de Personas con DV del Paía a travpes de encuentro Nacional realizado durante nte primer semestre.
</v>
      </c>
      <c r="AF36" s="127">
        <f>[1]Final!AI$35*Tabla1[[#This Row],[%Avance]]/Tabla1[[#This Row],[2019]]</f>
        <v>0</v>
      </c>
      <c r="AG36" s="56">
        <f>[1]Final!$AJ36</f>
        <v>0</v>
      </c>
      <c r="AH36" s="127">
        <f>[1]Final!AK$35*Tabla1[[#This Row],[%Avance]]/Tabla1[[#This Row],[2019]]</f>
        <v>0</v>
      </c>
      <c r="AI36" s="56">
        <f>[1]Final!$AL36</f>
        <v>0</v>
      </c>
      <c r="AJ36" s="127">
        <f>[1]Final!AM$35*Tabla1[[#This Row],[%Avance]]/Tabla1[[#This Row],[2019]]</f>
        <v>0</v>
      </c>
      <c r="AK36" s="56">
        <f>[1]Final!$AN36</f>
        <v>0</v>
      </c>
      <c r="AL36" s="127">
        <f>[1]Final!AO$35*Tabla1[[#This Row],[%Avance]]/Tabla1[[#This Row],[2019]]</f>
        <v>0</v>
      </c>
      <c r="AM36" s="56">
        <f>[1]Final!$AP36</f>
        <v>0</v>
      </c>
      <c r="AN36" s="127">
        <f>[1]Final!AQ$35*Tabla1[[#This Row],[%Avance]]/Tabla1[[#This Row],[2019]]</f>
        <v>0</v>
      </c>
      <c r="AO36" s="56">
        <f>[1]Final!$AR36</f>
        <v>0</v>
      </c>
      <c r="AP36" s="127">
        <f>[1]Final!AS$35*Tabla1[[#This Row],[%Avance]]/Tabla1[[#This Row],[2019]]</f>
        <v>0</v>
      </c>
      <c r="AQ36" s="56">
        <f>[1]Final!$AT36</f>
        <v>0</v>
      </c>
    </row>
    <row r="37" spans="1:43" s="1" customFormat="1" ht="123" customHeight="1" x14ac:dyDescent="0.25">
      <c r="A37" s="10">
        <f t="shared" si="1"/>
        <v>36</v>
      </c>
      <c r="B37" s="10" t="s">
        <v>43</v>
      </c>
      <c r="C37" s="21" t="s">
        <v>44</v>
      </c>
      <c r="D37" s="10" t="s">
        <v>45</v>
      </c>
      <c r="E37" s="21" t="s">
        <v>46</v>
      </c>
      <c r="F37" s="21" t="s">
        <v>47</v>
      </c>
      <c r="G37" s="29" t="s">
        <v>80</v>
      </c>
      <c r="H37" s="29" t="s">
        <v>81</v>
      </c>
      <c r="I37" s="23" t="s">
        <v>50</v>
      </c>
      <c r="J37" s="32" t="s">
        <v>106</v>
      </c>
      <c r="K37" s="10">
        <v>40</v>
      </c>
      <c r="L37" s="10">
        <v>10</v>
      </c>
      <c r="M37" s="10" t="s">
        <v>107</v>
      </c>
      <c r="N37" s="12"/>
      <c r="O37" s="8" t="s">
        <v>87</v>
      </c>
      <c r="P37" s="7" t="s">
        <v>54</v>
      </c>
      <c r="Q37" s="10" t="s">
        <v>110</v>
      </c>
      <c r="R37" s="6">
        <v>0.3</v>
      </c>
      <c r="S37" s="97">
        <f t="shared" si="0"/>
        <v>0.25</v>
      </c>
      <c r="T37" s="14">
        <f>[1]Final!$W$37</f>
        <v>0</v>
      </c>
      <c r="U37" s="167">
        <f>[1]Final!$X37</f>
        <v>0</v>
      </c>
      <c r="V37" s="14">
        <f>[1]Final!$Y37</f>
        <v>0</v>
      </c>
      <c r="W37" s="15">
        <f>[1]Final!$Z37</f>
        <v>0</v>
      </c>
      <c r="X37" s="6">
        <f>[1]Final!$AA37</f>
        <v>0.15</v>
      </c>
      <c r="Y37" s="15" t="str">
        <f>[1]Final!$AB37</f>
        <v xml:space="preserve">Revisión  de Decreto 1421, elaboración de casuistica para ajustes de la guia de Educación. </v>
      </c>
      <c r="Z37" s="6">
        <f>[1]Final!$AC37</f>
        <v>0.05</v>
      </c>
      <c r="AA37" s="34" t="str">
        <f>[1]Final!$AD37</f>
        <v>Documento en elaboración</v>
      </c>
      <c r="AB37" s="14">
        <f>[1]Final!$AE37</f>
        <v>0.03</v>
      </c>
      <c r="AC37" s="34" t="str">
        <f>[1]Final!$AF37</f>
        <v>Documento en elaboración</v>
      </c>
      <c r="AD37" s="14">
        <f>[1]Final!$AG37</f>
        <v>0.02</v>
      </c>
      <c r="AE37" s="34" t="str">
        <f>[1]Final!$AH37</f>
        <v xml:space="preserve">Guia ajustada a decreto 1421 </v>
      </c>
      <c r="AF37" s="14">
        <f>[1]Final!$AI37</f>
        <v>0</v>
      </c>
      <c r="AG37" s="34">
        <f>[1]Final!$AJ37</f>
        <v>0</v>
      </c>
      <c r="AH37" s="14">
        <f>[1]Final!$AK37</f>
        <v>0</v>
      </c>
      <c r="AI37" s="34">
        <f>[1]Final!$AL37</f>
        <v>0</v>
      </c>
      <c r="AJ37" s="14">
        <f>[1]Final!$AM37</f>
        <v>0</v>
      </c>
      <c r="AK37" s="34">
        <f>[1]Final!$AN37</f>
        <v>0</v>
      </c>
      <c r="AL37" s="14">
        <f>[1]Final!$AO37</f>
        <v>0</v>
      </c>
      <c r="AM37" s="34">
        <f>[1]Final!$AP37</f>
        <v>0</v>
      </c>
      <c r="AN37" s="14">
        <f>[1]Final!$AQ37</f>
        <v>0</v>
      </c>
      <c r="AO37" s="34">
        <f>[1]Final!$AR37</f>
        <v>0</v>
      </c>
      <c r="AP37" s="14">
        <f>[1]Final!$AS37</f>
        <v>0</v>
      </c>
      <c r="AQ37" s="34">
        <f>[1]Final!$AT37</f>
        <v>0</v>
      </c>
    </row>
    <row r="38" spans="1:43" s="1" customFormat="1" ht="123" customHeight="1" x14ac:dyDescent="0.25">
      <c r="A38" s="10">
        <f t="shared" si="1"/>
        <v>37</v>
      </c>
      <c r="B38" s="10" t="s">
        <v>111</v>
      </c>
      <c r="C38" s="21" t="s">
        <v>44</v>
      </c>
      <c r="D38" s="10" t="s">
        <v>45</v>
      </c>
      <c r="E38" s="21" t="s">
        <v>46</v>
      </c>
      <c r="F38" s="21" t="s">
        <v>47</v>
      </c>
      <c r="G38" s="22" t="s">
        <v>48</v>
      </c>
      <c r="H38" s="22" t="s">
        <v>49</v>
      </c>
      <c r="I38" s="22" t="s">
        <v>111</v>
      </c>
      <c r="J38" s="33" t="s">
        <v>112</v>
      </c>
      <c r="K38" s="10">
        <v>40</v>
      </c>
      <c r="L38" s="3">
        <v>10</v>
      </c>
      <c r="M38" s="10" t="s">
        <v>113</v>
      </c>
      <c r="N38" s="12">
        <v>188548040</v>
      </c>
      <c r="O38" s="8" t="s">
        <v>53</v>
      </c>
      <c r="P38" s="7" t="s">
        <v>104</v>
      </c>
      <c r="Q38" s="10" t="s">
        <v>114</v>
      </c>
      <c r="R38" s="6">
        <v>0.1</v>
      </c>
      <c r="S38" s="97">
        <f t="shared" si="0"/>
        <v>0.60000000000000009</v>
      </c>
      <c r="T38" s="14">
        <f>[2]C!$W$3</f>
        <v>0.1</v>
      </c>
      <c r="U38" s="55" t="str">
        <f>[2]C!$X$3</f>
        <v>(1) campaña sobre el braille y el día internacional del braille</v>
      </c>
      <c r="V38" s="14">
        <f>[2]C!$Y$3</f>
        <v>0.15</v>
      </c>
      <c r="W38" s="56" t="str">
        <f>[2]C!$Z3</f>
        <v>(2) campañas fueron sobre INci Radio en el día mundial de la radio y la convocatoria al concurso nacional de cuento del INCI</v>
      </c>
      <c r="X38" s="14">
        <f>[2]C!$AA3</f>
        <v>0.15</v>
      </c>
      <c r="Y38" s="56" t="str">
        <f>[2]C!$AB3</f>
        <v>dos campañas: Talleres sensoriales y Encuentro Nacional de Organizaciones</v>
      </c>
      <c r="Z38" s="25">
        <f>[2]C!AC3</f>
        <v>0.2</v>
      </c>
      <c r="AA38" s="52" t="str">
        <f>[2]C!AD3</f>
        <v>(3) Campaña INCI en la FILBO, Premios Concurso de cuento y Socialización Ley 1712</v>
      </c>
      <c r="AB38" s="25">
        <f>[2]C!AE3</f>
        <v>0</v>
      </c>
      <c r="AC38" s="52">
        <f>[2]C!AF3</f>
        <v>0</v>
      </c>
      <c r="AD38" s="25">
        <f>[2]C!AG3</f>
        <v>0</v>
      </c>
      <c r="AE38" s="52">
        <f>[2]C!AH3</f>
        <v>0</v>
      </c>
      <c r="AF38" s="25">
        <f>[2]C!AI3</f>
        <v>0</v>
      </c>
      <c r="AG38" s="52">
        <f>[2]C!AJ3</f>
        <v>0</v>
      </c>
      <c r="AH38" s="25">
        <f>[2]C!AK3</f>
        <v>0</v>
      </c>
      <c r="AI38" s="52">
        <f>[2]C!AL3</f>
        <v>0</v>
      </c>
      <c r="AJ38" s="25">
        <f>[2]C!AM3</f>
        <v>0</v>
      </c>
      <c r="AK38" s="52">
        <f>[2]C!AN3</f>
        <v>0</v>
      </c>
      <c r="AL38" s="25">
        <f>[2]C!AO3</f>
        <v>0</v>
      </c>
      <c r="AM38" s="52">
        <f>[2]C!AP3</f>
        <v>0</v>
      </c>
      <c r="AN38" s="25">
        <f>[2]C!AQ3</f>
        <v>0</v>
      </c>
      <c r="AO38" s="52">
        <f>[2]C!AR3</f>
        <v>0</v>
      </c>
      <c r="AP38" s="25">
        <f>[2]C!AS3</f>
        <v>0</v>
      </c>
      <c r="AQ38" s="52">
        <f>[2]C!AT3</f>
        <v>0</v>
      </c>
    </row>
    <row r="39" spans="1:43" s="1" customFormat="1" ht="123" customHeight="1" x14ac:dyDescent="0.25">
      <c r="A39" s="10">
        <f t="shared" si="1"/>
        <v>38</v>
      </c>
      <c r="B39" s="10" t="s">
        <v>111</v>
      </c>
      <c r="C39" s="21" t="s">
        <v>44</v>
      </c>
      <c r="D39" s="10" t="s">
        <v>45</v>
      </c>
      <c r="E39" s="21" t="s">
        <v>46</v>
      </c>
      <c r="F39" s="21" t="s">
        <v>47</v>
      </c>
      <c r="G39" s="22" t="s">
        <v>48</v>
      </c>
      <c r="H39" s="22" t="s">
        <v>49</v>
      </c>
      <c r="I39" s="22" t="s">
        <v>111</v>
      </c>
      <c r="J39" s="33" t="s">
        <v>112</v>
      </c>
      <c r="K39" s="10">
        <v>40</v>
      </c>
      <c r="L39" s="3">
        <v>10</v>
      </c>
      <c r="M39" s="10" t="s">
        <v>113</v>
      </c>
      <c r="N39" s="12"/>
      <c r="O39" s="8" t="s">
        <v>53</v>
      </c>
      <c r="P39" s="7" t="s">
        <v>54</v>
      </c>
      <c r="Q39" s="10" t="s">
        <v>115</v>
      </c>
      <c r="R39" s="6">
        <v>0.3</v>
      </c>
      <c r="S39" s="97">
        <f t="shared" si="0"/>
        <v>0.14499999999999999</v>
      </c>
      <c r="T39" s="14">
        <f>[2]C!$W$4</f>
        <v>0.03</v>
      </c>
      <c r="U39" s="167" t="str">
        <f>[2]C!$X$4</f>
        <v>(1) Actualización logos INCI</v>
      </c>
      <c r="V39" s="14">
        <f>[2]C!$Y$4</f>
        <v>2.5000000000000001E-2</v>
      </c>
      <c r="W39" s="15" t="str">
        <f>[2]C!$Z4</f>
        <v>(1) carné funcionarios</v>
      </c>
      <c r="X39" s="14">
        <f>[2]C!$AA4</f>
        <v>0.06</v>
      </c>
      <c r="Y39" s="15" t="str">
        <f>[2]C!$AB4</f>
        <v>(2) Día de la mujer, Cumpleaños</v>
      </c>
      <c r="Z39" s="14">
        <f>[2]C!AC4</f>
        <v>0.03</v>
      </c>
      <c r="AA39" s="128" t="str">
        <f>[2]C!AD4</f>
        <v>(1) Campaña Ahorro de papel</v>
      </c>
      <c r="AB39" s="14">
        <f>[2]C!AE4</f>
        <v>0</v>
      </c>
      <c r="AC39" s="56">
        <f>[2]C!AF4</f>
        <v>0</v>
      </c>
      <c r="AD39" s="14">
        <f>[2]C!AG4</f>
        <v>0</v>
      </c>
      <c r="AE39" s="56">
        <f>[2]C!AH4</f>
        <v>0</v>
      </c>
      <c r="AF39" s="14">
        <f>[2]C!AI4</f>
        <v>0</v>
      </c>
      <c r="AG39" s="56">
        <f>[2]C!AJ4</f>
        <v>0</v>
      </c>
      <c r="AH39" s="14">
        <f>[2]C!AK4</f>
        <v>0</v>
      </c>
      <c r="AI39" s="56">
        <f>[2]C!AL4</f>
        <v>0</v>
      </c>
      <c r="AJ39" s="14">
        <f>[2]C!AM4</f>
        <v>0</v>
      </c>
      <c r="AK39" s="56">
        <f>[2]C!AN4</f>
        <v>0</v>
      </c>
      <c r="AL39" s="14">
        <f>[2]C!AO4</f>
        <v>0</v>
      </c>
      <c r="AM39" s="56">
        <f>[2]C!AP4</f>
        <v>0</v>
      </c>
      <c r="AN39" s="14">
        <f>[2]C!AQ4</f>
        <v>0</v>
      </c>
      <c r="AO39" s="56">
        <f>[2]C!AR4</f>
        <v>0</v>
      </c>
      <c r="AP39" s="14">
        <f>[2]C!AS4</f>
        <v>0</v>
      </c>
      <c r="AQ39" s="56">
        <f>[2]C!AT4</f>
        <v>0</v>
      </c>
    </row>
    <row r="40" spans="1:43" s="1" customFormat="1" ht="123" customHeight="1" x14ac:dyDescent="0.25">
      <c r="A40" s="10">
        <f t="shared" si="1"/>
        <v>39</v>
      </c>
      <c r="B40" s="10" t="s">
        <v>111</v>
      </c>
      <c r="C40" s="21" t="s">
        <v>44</v>
      </c>
      <c r="D40" s="10" t="s">
        <v>45</v>
      </c>
      <c r="E40" s="21" t="s">
        <v>46</v>
      </c>
      <c r="F40" s="21" t="s">
        <v>47</v>
      </c>
      <c r="G40" s="22" t="s">
        <v>48</v>
      </c>
      <c r="H40" s="22" t="s">
        <v>49</v>
      </c>
      <c r="I40" s="22" t="s">
        <v>111</v>
      </c>
      <c r="J40" s="33" t="s">
        <v>112</v>
      </c>
      <c r="K40" s="10">
        <v>40</v>
      </c>
      <c r="L40" s="3">
        <v>10</v>
      </c>
      <c r="M40" s="10" t="s">
        <v>113</v>
      </c>
      <c r="N40" s="12"/>
      <c r="O40" s="8" t="s">
        <v>53</v>
      </c>
      <c r="P40" s="7" t="s">
        <v>54</v>
      </c>
      <c r="Q40" s="10" t="s">
        <v>116</v>
      </c>
      <c r="R40" s="86">
        <v>0.3</v>
      </c>
      <c r="S40" s="97">
        <f t="shared" si="0"/>
        <v>0.36</v>
      </c>
      <c r="T40" s="14">
        <f>[2]C!W$5*Tabla1[[#This Row],[%Avance]]/Tabla1[[#This Row],[2019]]</f>
        <v>0.03</v>
      </c>
      <c r="U40" s="56" t="str">
        <f>[2]C!$X$5</f>
        <v>(1) comunicado sobre el día mundial del braille</v>
      </c>
      <c r="V40" s="14">
        <f>[2]C!Y$5*Tabla1[[#This Row],[%Avance]]/Tabla1[[#This Row],[2019]]</f>
        <v>0.06</v>
      </c>
      <c r="W40" s="15" t="str">
        <f>[2]C!$Z5</f>
        <v>(2) comunicados de prensa sobre el día de la radio y sobre el lanzamiento del concurso de cuento del INCI</v>
      </c>
      <c r="X40" s="14">
        <f>[2]C!AA$5*Tabla1[[#This Row],[%Avance]]/Tabla1[[#This Row],[2019]]</f>
        <v>0.12</v>
      </c>
      <c r="Y40" s="15" t="str">
        <f>[2]C!$AB5</f>
        <v xml:space="preserve">Comuniacods de prensa de: Alcantarillas robadas, taller de reconocimiento de fauna colombiana, encuentro nacional de organizaciones, taller de méxico </v>
      </c>
      <c r="Z40" s="14">
        <f>[2]C!AC$5*Tabla1[[#This Row],[%Avance]]/Tabla1[[#This Row],[2019]]</f>
        <v>0.15</v>
      </c>
      <c r="AA40" s="128" t="str">
        <f>[2]C!AD5</f>
        <v>Comunicados de prensa de: actividades del INCI en FILBO, concurso de cuento, museo historia nacional de la Policía, comunicado Emilio Ortíz Filbo y Comunicado premios en la filbo</v>
      </c>
      <c r="AB40" s="127">
        <f>[2]C!AE$5*Tabla1[[#This Row],[%Avance]]/Tabla1[[#This Row],[2019]]</f>
        <v>0</v>
      </c>
      <c r="AC40" s="56">
        <f>[2]C!AF5</f>
        <v>0</v>
      </c>
      <c r="AD40" s="127">
        <f>[2]C!AG$5*Tabla1[[#This Row],[%Avance]]/Tabla1[[#This Row],[2019]]</f>
        <v>0</v>
      </c>
      <c r="AE40" s="56">
        <f>[2]C!AH5</f>
        <v>0</v>
      </c>
      <c r="AF40" s="127">
        <f>[2]C!AI$5*Tabla1[[#This Row],[%Avance]]/Tabla1[[#This Row],[2019]]</f>
        <v>0</v>
      </c>
      <c r="AG40" s="56">
        <f>[2]C!AJ5</f>
        <v>0</v>
      </c>
      <c r="AH40" s="127">
        <f>[2]C!AK$5*Tabla1[[#This Row],[%Avance]]/Tabla1[[#This Row],[2019]]</f>
        <v>0</v>
      </c>
      <c r="AI40" s="56">
        <f>[2]C!AL5</f>
        <v>0</v>
      </c>
      <c r="AJ40" s="127">
        <f>[2]C!AM$5*Tabla1[[#This Row],[%Avance]]/Tabla1[[#This Row],[2019]]</f>
        <v>0</v>
      </c>
      <c r="AK40" s="56">
        <f>[2]C!AN5</f>
        <v>0</v>
      </c>
      <c r="AL40" s="127">
        <f>[2]C!AO$5*Tabla1[[#This Row],[%Avance]]/Tabla1[[#This Row],[2019]]</f>
        <v>0</v>
      </c>
      <c r="AM40" s="56">
        <f>[2]C!AP5</f>
        <v>0</v>
      </c>
      <c r="AN40" s="127">
        <f>[2]C!AQ$5*Tabla1[[#This Row],[%Avance]]/Tabla1[[#This Row],[2019]]</f>
        <v>0</v>
      </c>
      <c r="AO40" s="56">
        <f>[2]C!AR5</f>
        <v>0</v>
      </c>
      <c r="AP40" s="127">
        <f>[2]C!AS$5*Tabla1[[#This Row],[%Avance]]/Tabla1[[#This Row],[2019]]</f>
        <v>0</v>
      </c>
      <c r="AQ40" s="56">
        <f>[2]C!AT5</f>
        <v>0</v>
      </c>
    </row>
    <row r="41" spans="1:43" s="1" customFormat="1" ht="123" customHeight="1" x14ac:dyDescent="0.25">
      <c r="A41" s="10">
        <f t="shared" si="1"/>
        <v>40</v>
      </c>
      <c r="B41" s="10" t="s">
        <v>111</v>
      </c>
      <c r="C41" s="21" t="s">
        <v>44</v>
      </c>
      <c r="D41" s="10" t="s">
        <v>45</v>
      </c>
      <c r="E41" s="21" t="s">
        <v>46</v>
      </c>
      <c r="F41" s="21" t="s">
        <v>47</v>
      </c>
      <c r="G41" s="22" t="s">
        <v>48</v>
      </c>
      <c r="H41" s="22" t="s">
        <v>49</v>
      </c>
      <c r="I41" s="22" t="s">
        <v>111</v>
      </c>
      <c r="J41" s="33" t="s">
        <v>112</v>
      </c>
      <c r="K41" s="10">
        <v>40</v>
      </c>
      <c r="L41" s="3">
        <v>10</v>
      </c>
      <c r="M41" s="10" t="s">
        <v>113</v>
      </c>
      <c r="N41" s="12"/>
      <c r="O41" s="8" t="s">
        <v>53</v>
      </c>
      <c r="P41" s="7" t="s">
        <v>54</v>
      </c>
      <c r="Q41" s="10" t="s">
        <v>117</v>
      </c>
      <c r="R41" s="6">
        <v>0.1</v>
      </c>
      <c r="S41" s="97">
        <f t="shared" si="0"/>
        <v>0</v>
      </c>
      <c r="T41" s="14">
        <f>[2]C!$W$6</f>
        <v>0</v>
      </c>
      <c r="U41" s="55">
        <f>[2]C!$X$6</f>
        <v>0</v>
      </c>
      <c r="V41" s="14">
        <f>[2]C!$Y$6</f>
        <v>0</v>
      </c>
      <c r="W41" s="56">
        <f>[2]C!$Z6</f>
        <v>0</v>
      </c>
      <c r="X41" s="14">
        <f>[2]C!$AA6</f>
        <v>0</v>
      </c>
      <c r="Y41" s="56">
        <f>[2]C!$AB6</f>
        <v>0</v>
      </c>
      <c r="Z41" s="14">
        <f>[2]C!AC6</f>
        <v>0</v>
      </c>
      <c r="AA41" s="128">
        <f>[2]C!AD6</f>
        <v>0</v>
      </c>
      <c r="AB41" s="14">
        <f>[2]C!AE6</f>
        <v>0</v>
      </c>
      <c r="AC41" s="56">
        <f>[2]C!AF6</f>
        <v>0</v>
      </c>
      <c r="AD41" s="14">
        <f>[2]C!AG6</f>
        <v>0</v>
      </c>
      <c r="AE41" s="56">
        <f>[2]C!AH6</f>
        <v>0</v>
      </c>
      <c r="AF41" s="14">
        <f>[2]C!AI6</f>
        <v>0</v>
      </c>
      <c r="AG41" s="56">
        <f>[2]C!AJ6</f>
        <v>0</v>
      </c>
      <c r="AH41" s="14">
        <f>[2]C!AK6</f>
        <v>0</v>
      </c>
      <c r="AI41" s="56">
        <f>[2]C!AL6</f>
        <v>0</v>
      </c>
      <c r="AJ41" s="14">
        <f>[2]C!AM6</f>
        <v>0</v>
      </c>
      <c r="AK41" s="56">
        <f>[2]C!AN6</f>
        <v>0</v>
      </c>
      <c r="AL41" s="14">
        <f>[2]C!AO6</f>
        <v>0</v>
      </c>
      <c r="AM41" s="56">
        <f>[2]C!AP6</f>
        <v>0</v>
      </c>
      <c r="AN41" s="14">
        <f>[2]C!AQ6</f>
        <v>0</v>
      </c>
      <c r="AO41" s="56">
        <f>[2]C!AR6</f>
        <v>0</v>
      </c>
      <c r="AP41" s="14">
        <f>[2]C!AS6</f>
        <v>0</v>
      </c>
      <c r="AQ41" s="56">
        <f>[2]C!AT6</f>
        <v>0</v>
      </c>
    </row>
    <row r="42" spans="1:43" s="1" customFormat="1" ht="123" customHeight="1" x14ac:dyDescent="0.25">
      <c r="A42" s="10">
        <f t="shared" si="1"/>
        <v>41</v>
      </c>
      <c r="B42" s="10" t="s">
        <v>111</v>
      </c>
      <c r="C42" s="21" t="s">
        <v>44</v>
      </c>
      <c r="D42" s="10" t="s">
        <v>45</v>
      </c>
      <c r="E42" s="21" t="s">
        <v>46</v>
      </c>
      <c r="F42" s="21" t="s">
        <v>47</v>
      </c>
      <c r="G42" s="22" t="s">
        <v>48</v>
      </c>
      <c r="H42" s="22" t="s">
        <v>49</v>
      </c>
      <c r="I42" s="22" t="s">
        <v>111</v>
      </c>
      <c r="J42" s="33" t="s">
        <v>112</v>
      </c>
      <c r="K42" s="10">
        <v>40</v>
      </c>
      <c r="L42" s="3">
        <v>10</v>
      </c>
      <c r="M42" s="10" t="s">
        <v>113</v>
      </c>
      <c r="N42" s="12"/>
      <c r="O42" s="8" t="s">
        <v>53</v>
      </c>
      <c r="P42" s="7" t="s">
        <v>54</v>
      </c>
      <c r="Q42" s="10" t="s">
        <v>118</v>
      </c>
      <c r="R42" s="6">
        <v>0.2</v>
      </c>
      <c r="S42" s="97">
        <f t="shared" si="0"/>
        <v>0.60000000000000009</v>
      </c>
      <c r="T42" s="14">
        <f>[2]C!$W$7</f>
        <v>0</v>
      </c>
      <c r="U42" s="55" t="str">
        <f>[2]C!$X$7</f>
        <v>No se realizaroneventos</v>
      </c>
      <c r="V42" s="14">
        <f>[2]C!$Y$7</f>
        <v>0.2</v>
      </c>
      <c r="W42" s="56" t="str">
        <f>[2]C!$Z7</f>
        <v>2 taller destinos japón y taller braille</v>
      </c>
      <c r="X42" s="14">
        <f>[2]C!$AA7</f>
        <v>0.1</v>
      </c>
      <c r="Y42" s="56" t="str">
        <f>[2]C!$AB7</f>
        <v>Encuentro Nacional de Organizaciones</v>
      </c>
      <c r="Z42" s="14">
        <f>[2]C!AC7</f>
        <v>0.3</v>
      </c>
      <c r="AA42" s="128" t="str">
        <f>[2]C!AD7</f>
        <v>Salida Museo Nacional de historia de la Policía, Socialización ley 1712 en la procuraduría, FILBO, taller  destinos méxico, Taller de braille, Taller Diseño Táctil, Taller Emilio Ortiz</v>
      </c>
      <c r="AB42" s="14">
        <f>[2]C!AE7</f>
        <v>0</v>
      </c>
      <c r="AC42" s="56">
        <f>[2]C!AF7</f>
        <v>0</v>
      </c>
      <c r="AD42" s="14">
        <f>[2]C!AG7</f>
        <v>0</v>
      </c>
      <c r="AE42" s="56">
        <f>[2]C!AH7</f>
        <v>0</v>
      </c>
      <c r="AF42" s="14">
        <f>[2]C!AI7</f>
        <v>0</v>
      </c>
      <c r="AG42" s="56">
        <f>[2]C!AJ7</f>
        <v>0</v>
      </c>
      <c r="AH42" s="14">
        <f>[2]C!AK7</f>
        <v>0</v>
      </c>
      <c r="AI42" s="56">
        <f>[2]C!AL7</f>
        <v>0</v>
      </c>
      <c r="AJ42" s="14">
        <f>[2]C!AM7</f>
        <v>0</v>
      </c>
      <c r="AK42" s="56">
        <f>[2]C!AN7</f>
        <v>0</v>
      </c>
      <c r="AL42" s="14">
        <f>[2]C!AO7</f>
        <v>0</v>
      </c>
      <c r="AM42" s="56">
        <f>[2]C!AP7</f>
        <v>0</v>
      </c>
      <c r="AN42" s="14">
        <f>[2]C!AQ7</f>
        <v>0</v>
      </c>
      <c r="AO42" s="56">
        <f>[2]C!AR7</f>
        <v>0</v>
      </c>
      <c r="AP42" s="14">
        <f>[2]C!AS7</f>
        <v>0</v>
      </c>
      <c r="AQ42" s="56">
        <f>[2]C!AT7</f>
        <v>0</v>
      </c>
    </row>
    <row r="43" spans="1:43" s="1" customFormat="1" ht="123" customHeight="1" x14ac:dyDescent="0.25">
      <c r="A43" s="10">
        <f t="shared" si="1"/>
        <v>42</v>
      </c>
      <c r="B43" s="10" t="s">
        <v>119</v>
      </c>
      <c r="C43" s="21" t="s">
        <v>44</v>
      </c>
      <c r="D43" s="10" t="s">
        <v>45</v>
      </c>
      <c r="E43" s="21" t="s">
        <v>46</v>
      </c>
      <c r="F43" s="21" t="s">
        <v>47</v>
      </c>
      <c r="G43" s="26" t="s">
        <v>62</v>
      </c>
      <c r="H43" s="26" t="s">
        <v>63</v>
      </c>
      <c r="I43" s="31" t="s">
        <v>120</v>
      </c>
      <c r="J43" s="35" t="s">
        <v>121</v>
      </c>
      <c r="K43" s="10">
        <v>4000</v>
      </c>
      <c r="L43" s="10">
        <v>1000</v>
      </c>
      <c r="M43" s="10" t="s">
        <v>122</v>
      </c>
      <c r="N43" s="166">
        <v>214400000</v>
      </c>
      <c r="O43" s="8" t="s">
        <v>53</v>
      </c>
      <c r="P43" s="7" t="s">
        <v>85</v>
      </c>
      <c r="Q43" s="10" t="s">
        <v>123</v>
      </c>
      <c r="R43" s="6">
        <v>0.1</v>
      </c>
      <c r="S43" s="97">
        <f t="shared" si="0"/>
        <v>5.1000000000000004E-2</v>
      </c>
      <c r="T43" s="54" t="str">
        <f>[3]Final!$W3</f>
        <v>0</v>
      </c>
      <c r="U43" s="55" t="str">
        <f>[3]Final!$X3</f>
        <v>No se avanzó en el tema</v>
      </c>
      <c r="V43" s="14">
        <f>[3]Final!$Y3</f>
        <v>1E-3</v>
      </c>
      <c r="W43" s="56" t="str">
        <f>[3]Final!$Z3</f>
        <v>Se solicitaron cotizaciones para la adquisicón de ayudas opticas</v>
      </c>
      <c r="X43" s="14" t="str">
        <f>[3]Final!$AA3</f>
        <v>0</v>
      </c>
      <c r="Y43" s="56" t="str">
        <f>[3]Final!$AB3</f>
        <v>No se avanzó en el tema por cambio de funcionaria</v>
      </c>
      <c r="Z43" s="14">
        <f>[3]Final!AC3</f>
        <v>0</v>
      </c>
      <c r="AA43" s="56" t="str">
        <f>[3]Final!AD3</f>
        <v xml:space="preserve">No se avanzó en el tema </v>
      </c>
      <c r="AB43" s="14">
        <f>[3]Final!AE3</f>
        <v>0.05</v>
      </c>
      <c r="AC43" s="56" t="str">
        <f>[3]Final!AF3</f>
        <v>Se realizó la tabulación de la encuesta de satisfacción de la cual se tuvieron 14 solicitudes para la adquisición de productos</v>
      </c>
      <c r="AD43" s="14">
        <f>[3]Final!AG3</f>
        <v>0</v>
      </c>
      <c r="AE43" s="56" t="str">
        <f>[3]Final!AH3</f>
        <v>No se avanzó en el tema por cambio de funcionaria</v>
      </c>
      <c r="AF43" s="14">
        <f>[3]Final!AI3</f>
        <v>0</v>
      </c>
      <c r="AG43" s="56">
        <f>[3]Final!AJ3</f>
        <v>0</v>
      </c>
      <c r="AH43" s="14">
        <f>[3]Final!AK3</f>
        <v>0</v>
      </c>
      <c r="AI43" s="56">
        <f>[3]Final!AL3</f>
        <v>0</v>
      </c>
      <c r="AJ43" s="14">
        <f>[3]Final!AM3</f>
        <v>0</v>
      </c>
      <c r="AK43" s="56">
        <f>[3]Final!AN3</f>
        <v>0</v>
      </c>
      <c r="AL43" s="14">
        <f>[3]Final!AO3</f>
        <v>0</v>
      </c>
      <c r="AM43" s="56">
        <f>[3]Final!AP3</f>
        <v>0</v>
      </c>
      <c r="AN43" s="14">
        <f>[3]Final!AQ3</f>
        <v>0</v>
      </c>
      <c r="AO43" s="56">
        <f>[3]Final!AR3</f>
        <v>0</v>
      </c>
      <c r="AP43" s="14">
        <f>[3]Final!AS3</f>
        <v>0</v>
      </c>
      <c r="AQ43" s="56">
        <f>[3]Final!AT3</f>
        <v>0</v>
      </c>
    </row>
    <row r="44" spans="1:43" s="1" customFormat="1" ht="123" customHeight="1" x14ac:dyDescent="0.25">
      <c r="A44" s="10">
        <f t="shared" si="1"/>
        <v>43</v>
      </c>
      <c r="B44" s="10" t="s">
        <v>119</v>
      </c>
      <c r="C44" s="21" t="s">
        <v>44</v>
      </c>
      <c r="D44" s="10" t="s">
        <v>45</v>
      </c>
      <c r="E44" s="21" t="s">
        <v>46</v>
      </c>
      <c r="F44" s="21" t="s">
        <v>47</v>
      </c>
      <c r="G44" s="26" t="s">
        <v>62</v>
      </c>
      <c r="H44" s="26" t="s">
        <v>63</v>
      </c>
      <c r="I44" s="31" t="s">
        <v>120</v>
      </c>
      <c r="J44" s="35" t="s">
        <v>121</v>
      </c>
      <c r="K44" s="10">
        <v>4000</v>
      </c>
      <c r="L44" s="10">
        <v>1000</v>
      </c>
      <c r="M44" s="10" t="s">
        <v>122</v>
      </c>
      <c r="N44" s="12"/>
      <c r="O44" s="7" t="s">
        <v>104</v>
      </c>
      <c r="P44" s="7" t="s">
        <v>104</v>
      </c>
      <c r="Q44" s="10" t="s">
        <v>124</v>
      </c>
      <c r="R44" s="6">
        <v>0.2</v>
      </c>
      <c r="S44" s="97">
        <f t="shared" si="0"/>
        <v>0</v>
      </c>
      <c r="T44" s="54" t="str">
        <f>[3]Final!$W4</f>
        <v>0</v>
      </c>
      <c r="U44" s="55" t="str">
        <f>[3]Final!$X4</f>
        <v>No se avanzó en el tema</v>
      </c>
      <c r="V44" s="14" t="str">
        <f>[3]Final!$Y4</f>
        <v>0</v>
      </c>
      <c r="W44" s="56" t="str">
        <f>[3]Final!$Z4</f>
        <v>No se avanzó en el tema</v>
      </c>
      <c r="X44" s="14" t="str">
        <f>[3]Final!$AA4</f>
        <v>0</v>
      </c>
      <c r="Y44" s="56" t="str">
        <f>[3]Final!$AB4</f>
        <v>No se avanzó en el tema popr cambio de funcionaria</v>
      </c>
      <c r="Z44" s="14">
        <f>[3]Final!AC4</f>
        <v>0</v>
      </c>
      <c r="AA44" s="56" t="str">
        <f>[3]Final!AD4</f>
        <v>No se avanzó en el tema popr cambio de funcionaria</v>
      </c>
      <c r="AB44" s="14">
        <f>[3]Final!AE4</f>
        <v>0</v>
      </c>
      <c r="AC44" s="56" t="str">
        <f>[3]Final!AF4</f>
        <v>No se avanzó en el tema</v>
      </c>
      <c r="AD44" s="14">
        <f>[3]Final!AG4</f>
        <v>0</v>
      </c>
      <c r="AE44" s="56" t="str">
        <f>[3]Final!AH4</f>
        <v>No se avanzó en el tema por cambio de funcionaria</v>
      </c>
      <c r="AF44" s="14">
        <f>[3]Final!AI4</f>
        <v>0</v>
      </c>
      <c r="AG44" s="56">
        <f>[3]Final!AJ4</f>
        <v>0</v>
      </c>
      <c r="AH44" s="14">
        <f>[3]Final!AK4</f>
        <v>0</v>
      </c>
      <c r="AI44" s="56">
        <f>[3]Final!AL4</f>
        <v>0</v>
      </c>
      <c r="AJ44" s="14">
        <f>[3]Final!AM4</f>
        <v>0</v>
      </c>
      <c r="AK44" s="56">
        <f>[3]Final!AN4</f>
        <v>0</v>
      </c>
      <c r="AL44" s="14">
        <f>[3]Final!AO4</f>
        <v>0</v>
      </c>
      <c r="AM44" s="56">
        <f>[3]Final!AP4</f>
        <v>0</v>
      </c>
      <c r="AN44" s="14">
        <f>[3]Final!AQ4</f>
        <v>0</v>
      </c>
      <c r="AO44" s="56">
        <f>[3]Final!AR4</f>
        <v>0</v>
      </c>
      <c r="AP44" s="14">
        <f>[3]Final!AS4</f>
        <v>0</v>
      </c>
      <c r="AQ44" s="56">
        <f>[3]Final!AT4</f>
        <v>0</v>
      </c>
    </row>
    <row r="45" spans="1:43" s="1" customFormat="1" ht="123" customHeight="1" x14ac:dyDescent="0.25">
      <c r="A45" s="10">
        <f t="shared" si="1"/>
        <v>44</v>
      </c>
      <c r="B45" s="10" t="s">
        <v>119</v>
      </c>
      <c r="C45" s="21" t="s">
        <v>44</v>
      </c>
      <c r="D45" s="10" t="s">
        <v>45</v>
      </c>
      <c r="E45" s="21" t="s">
        <v>46</v>
      </c>
      <c r="F45" s="21" t="s">
        <v>47</v>
      </c>
      <c r="G45" s="26" t="s">
        <v>62</v>
      </c>
      <c r="H45" s="26" t="s">
        <v>63</v>
      </c>
      <c r="I45" s="31" t="s">
        <v>120</v>
      </c>
      <c r="J45" s="35" t="s">
        <v>121</v>
      </c>
      <c r="K45" s="10">
        <v>4000</v>
      </c>
      <c r="L45" s="10">
        <v>1000</v>
      </c>
      <c r="M45" s="10" t="s">
        <v>122</v>
      </c>
      <c r="N45" s="12"/>
      <c r="O45" s="8" t="s">
        <v>53</v>
      </c>
      <c r="P45" s="7" t="s">
        <v>54</v>
      </c>
      <c r="Q45" s="10" t="s">
        <v>125</v>
      </c>
      <c r="R45" s="86">
        <v>0.7</v>
      </c>
      <c r="S45" s="97">
        <f t="shared" si="0"/>
        <v>0.36469999999999991</v>
      </c>
      <c r="T45" s="36">
        <f>([3]Final!W5*Tabla1[[#This Row],[%Avance]]/Tabla1[[#This Row],[2019]])</f>
        <v>3.85E-2</v>
      </c>
      <c r="U45" s="167" t="str">
        <f>[3]Final!$X5</f>
        <v>Se realizaron 55 ventas efectivas, hubo problemas con el registro en SIIF por lo tanto estos se registraron en febrero</v>
      </c>
      <c r="V45" s="36">
        <f>([3]Final!Y5*Tabla1[[#This Row],[%Avance]]/Tabla1[[#This Row],[2019]])</f>
        <v>6.0199999999999997E-2</v>
      </c>
      <c r="W45" s="15" t="str">
        <f>[3]Final!$Z5</f>
        <v xml:space="preserve">En Febrero se atendieron: 134 clientes de acuerdo a SIIF.
En fecha real fueron 86
</v>
      </c>
      <c r="X45" s="36">
        <f>([3]Final!AA5*Tabla1[[#This Row],[%Avance]]/Tabla1[[#This Row],[2019]])</f>
        <v>4.9699999999999994E-2</v>
      </c>
      <c r="Y45" s="128" t="str">
        <f>[3]Final!AB5</f>
        <v>En Marzo se atendieron: 71 clientes de acuerdo a SIIF.</v>
      </c>
      <c r="Z45" s="36">
        <f>([3]Final!AC5*Tabla1[[#This Row],[%Avance]]/Tabla1[[#This Row],[2019]])</f>
        <v>9.2399999999999996E-2</v>
      </c>
      <c r="AA45" s="128" t="str">
        <f>[3]Final!AD5</f>
        <v>En Abril se atendieron: 132 clientes de acuerdo a SIIF.</v>
      </c>
      <c r="AB45" s="36">
        <f>([3]Final!AE5*Tabla1[[#This Row],[%Avance]]/Tabla1[[#This Row],[2019]])</f>
        <v>7.1399999999999991E-2</v>
      </c>
      <c r="AC45" s="128" t="str">
        <f>[3]Final!AF5</f>
        <v>En Mayo se atendieron: 102 clientes de acuerdo a SIIF.</v>
      </c>
      <c r="AD45" s="36">
        <f>([3]Final!AG5*Tabla1[[#This Row],[%Avance]]/Tabla1[[#This Row],[2019]])</f>
        <v>5.2499999999999998E-2</v>
      </c>
      <c r="AE45" s="128" t="str">
        <f>[3]Final!AH5</f>
        <v>En Junio se atendieron: 75 clientes de acuerdo a planilla diariaria de ventas</v>
      </c>
      <c r="AF45" s="36">
        <f>([3]Final!AI5*Tabla1[[#This Row],[%Avance]]/Tabla1[[#This Row],[2019]])</f>
        <v>0</v>
      </c>
      <c r="AG45" s="128">
        <f>[3]Final!AJ5</f>
        <v>0</v>
      </c>
      <c r="AH45" s="36">
        <f>([3]Final!AK5*Tabla1[[#This Row],[%Avance]]/Tabla1[[#This Row],[2019]])</f>
        <v>0</v>
      </c>
      <c r="AI45" s="128">
        <f>[3]Final!AL5</f>
        <v>0</v>
      </c>
      <c r="AJ45" s="36">
        <f>([3]Final!AM5*Tabla1[[#This Row],[%Avance]]/Tabla1[[#This Row],[2019]])</f>
        <v>0</v>
      </c>
      <c r="AK45" s="128">
        <f>[3]Final!AN5</f>
        <v>0</v>
      </c>
      <c r="AL45" s="36">
        <f>([3]Final!AO5*Tabla1[[#This Row],[%Avance]]/Tabla1[[#This Row],[2019]])</f>
        <v>0</v>
      </c>
      <c r="AM45" s="128">
        <f>[3]Final!AP5</f>
        <v>0</v>
      </c>
      <c r="AN45" s="36">
        <f>([3]Final!AQ5*Tabla1[[#This Row],[%Avance]]/Tabla1[[#This Row],[2019]])</f>
        <v>0</v>
      </c>
      <c r="AO45" s="128">
        <f>[3]Final!AR5</f>
        <v>0</v>
      </c>
      <c r="AP45" s="36">
        <f>([3]Final!AS5*Tabla1[[#This Row],[%Avance]]/Tabla1[[#This Row],[2019]])</f>
        <v>0</v>
      </c>
      <c r="AQ45" s="128">
        <f>[3]Final!AT5</f>
        <v>0</v>
      </c>
    </row>
    <row r="46" spans="1:43" s="1" customFormat="1" ht="123" customHeight="1" x14ac:dyDescent="0.25">
      <c r="A46" s="10">
        <f t="shared" si="1"/>
        <v>45</v>
      </c>
      <c r="B46" s="10" t="s">
        <v>119</v>
      </c>
      <c r="C46" s="21" t="s">
        <v>44</v>
      </c>
      <c r="D46" s="10" t="s">
        <v>45</v>
      </c>
      <c r="E46" s="21" t="s">
        <v>46</v>
      </c>
      <c r="F46" s="21" t="s">
        <v>47</v>
      </c>
      <c r="G46" s="26" t="s">
        <v>62</v>
      </c>
      <c r="H46" s="26" t="s">
        <v>63</v>
      </c>
      <c r="I46" s="31" t="s">
        <v>120</v>
      </c>
      <c r="J46" s="37" t="s">
        <v>126</v>
      </c>
      <c r="K46" s="10">
        <v>762000</v>
      </c>
      <c r="L46" s="10">
        <f>100000 +362000</f>
        <v>462000</v>
      </c>
      <c r="M46" s="10" t="s">
        <v>127</v>
      </c>
      <c r="N46" s="166">
        <v>665384614</v>
      </c>
      <c r="O46" s="8" t="s">
        <v>53</v>
      </c>
      <c r="P46" s="7" t="s">
        <v>54</v>
      </c>
      <c r="Q46" s="10" t="s">
        <v>128</v>
      </c>
      <c r="R46" s="6">
        <v>0.2</v>
      </c>
      <c r="S46" s="97">
        <f t="shared" si="0"/>
        <v>3.2000000000000001E-2</v>
      </c>
      <c r="T46" s="54" t="str">
        <f>[3]Final!$W6</f>
        <v>0</v>
      </c>
      <c r="U46" s="167" t="str">
        <f>[3]Final!$X6</f>
        <v>No se avanzó en el tema</v>
      </c>
      <c r="V46" s="14">
        <f>[3]Final!$Y6</f>
        <v>1.6E-2</v>
      </c>
      <c r="W46" s="15" t="str">
        <f>[3]Final!$Z6</f>
        <v>Se ralizó gestión con la editorial Panamericana</v>
      </c>
      <c r="X46" s="14">
        <f>[3]Final!$AA6</f>
        <v>1.6E-2</v>
      </c>
      <c r="Y46" s="15" t="str">
        <f>[3]Final!$AB6</f>
        <v>Se ralizó gestión con la editorial Santillana y la Camra Colombiana del libro, se programará nueva reunión despues de la Feria del Libro</v>
      </c>
      <c r="Z46" s="6">
        <f>[3]Final!AC6</f>
        <v>0</v>
      </c>
      <c r="AA46" s="34" t="str">
        <f>[3]Final!AD6</f>
        <v>No se avanzó en el tema</v>
      </c>
      <c r="AB46" s="6">
        <f>[3]Final!AE6</f>
        <v>0</v>
      </c>
      <c r="AC46" s="34" t="str">
        <f>[3]Final!AF6</f>
        <v>Asistimos a reunión con editorial Santillana en donde se comprometieron a hablar con algunos de los autores de libros de lectura para la sesión de derechos para la impresión en tinta braille. Acercamiento con el área de bilinguismo del MEN y el área de Lectores.</v>
      </c>
      <c r="AD46" s="6">
        <f>[3]Final!AG6</f>
        <v>0</v>
      </c>
      <c r="AE46" s="34" t="str">
        <f>[3]Final!AH6</f>
        <v>Se empezaron a realizar pruebas con el libro way to go 6° del programa de bilinguismo del Ministerio de Educación</v>
      </c>
      <c r="AF46" s="6">
        <f>[3]Final!AI6</f>
        <v>0</v>
      </c>
      <c r="AG46" s="34">
        <f>[3]Final!AJ6</f>
        <v>0</v>
      </c>
      <c r="AH46" s="6">
        <f>[3]Final!AK6</f>
        <v>0</v>
      </c>
      <c r="AI46" s="34">
        <f>[3]Final!AL6</f>
        <v>0</v>
      </c>
      <c r="AJ46" s="6">
        <f>[3]Final!AM6</f>
        <v>0</v>
      </c>
      <c r="AK46" s="34">
        <f>[3]Final!AN6</f>
        <v>0</v>
      </c>
      <c r="AL46" s="6">
        <f>[3]Final!AO6</f>
        <v>0</v>
      </c>
      <c r="AM46" s="34">
        <f>[3]Final!AP6</f>
        <v>0</v>
      </c>
      <c r="AN46" s="6">
        <f>[3]Final!AQ6</f>
        <v>0</v>
      </c>
      <c r="AO46" s="34">
        <f>[3]Final!AR6</f>
        <v>0</v>
      </c>
      <c r="AP46" s="6">
        <f>[3]Final!AS6</f>
        <v>0</v>
      </c>
      <c r="AQ46" s="34">
        <f>[3]Final!AT6</f>
        <v>0</v>
      </c>
    </row>
    <row r="47" spans="1:43" s="1" customFormat="1" ht="123" customHeight="1" x14ac:dyDescent="0.25">
      <c r="A47" s="10">
        <f t="shared" si="1"/>
        <v>46</v>
      </c>
      <c r="B47" s="10" t="s">
        <v>119</v>
      </c>
      <c r="C47" s="21" t="s">
        <v>44</v>
      </c>
      <c r="D47" s="10" t="s">
        <v>45</v>
      </c>
      <c r="E47" s="21" t="s">
        <v>46</v>
      </c>
      <c r="F47" s="21" t="s">
        <v>47</v>
      </c>
      <c r="G47" s="26" t="s">
        <v>62</v>
      </c>
      <c r="H47" s="26" t="s">
        <v>63</v>
      </c>
      <c r="I47" s="31" t="s">
        <v>120</v>
      </c>
      <c r="J47" s="37" t="s">
        <v>126</v>
      </c>
      <c r="K47" s="10">
        <v>762000</v>
      </c>
      <c r="L47" s="10">
        <f t="shared" ref="L47:L49" si="2">100000 +362000</f>
        <v>462000</v>
      </c>
      <c r="M47" s="10" t="s">
        <v>127</v>
      </c>
      <c r="N47" s="12"/>
      <c r="O47" s="8" t="s">
        <v>53</v>
      </c>
      <c r="P47" s="7" t="s">
        <v>53</v>
      </c>
      <c r="Q47" s="10" t="s">
        <v>129</v>
      </c>
      <c r="R47" s="6">
        <v>0.1</v>
      </c>
      <c r="S47" s="97">
        <f t="shared" si="0"/>
        <v>3.5000000000000003E-2</v>
      </c>
      <c r="T47" s="54">
        <f>[3]Final!$W7</f>
        <v>5.0000000000000001E-3</v>
      </c>
      <c r="U47" s="167" t="str">
        <f>[3]Final!$X7</f>
        <v>Se programaron 25 libros del ministerio de cultura para imprimir para dotación</v>
      </c>
      <c r="V47" s="14">
        <f>[3]Final!$Y7</f>
        <v>5.0000000000000001E-3</v>
      </c>
      <c r="W47" s="15" t="str">
        <f>[3]Final!$Z7</f>
        <v>Se elaboró el plan de mercadeo y se envió a subdirección para la aprobación y socialización del mismo</v>
      </c>
      <c r="X47" s="6">
        <f>[3]Final!$AA7</f>
        <v>5.0000000000000001E-3</v>
      </c>
      <c r="Y47" s="15" t="str">
        <f>[3]Final!$AB7</f>
        <v>Se elaboró el plan de mercadeo y se envió a subdirección para la aprobación y socialización del mismo</v>
      </c>
      <c r="Z47" s="6">
        <f>[3]Final!AC7</f>
        <v>0</v>
      </c>
      <c r="AA47" s="34" t="str">
        <f>[3]Final!AD7</f>
        <v xml:space="preserve">El 10 de abril se revisóel plan de mercadeo con la subdirección, se solicitó ajuste al mismo y quedó pendiente programara nueva reunión para revisasr </v>
      </c>
      <c r="AB47" s="6">
        <f>[3]Final!AE7</f>
        <v>0.02</v>
      </c>
      <c r="AC47" s="34" t="str">
        <f>[3]Final!AF7</f>
        <v>Se aprobaron el plan de mercadeo y la programación de producción anual y se publicaron en el SIG</v>
      </c>
      <c r="AD47" s="6">
        <f>[3]Final!AG7</f>
        <v>0</v>
      </c>
      <c r="AE47" s="34" t="str">
        <f>[3]Final!AH7</f>
        <v>Meta cumplida</v>
      </c>
      <c r="AF47" s="6">
        <f>[3]Final!AI7</f>
        <v>0</v>
      </c>
      <c r="AG47" s="34">
        <f>[3]Final!AJ7</f>
        <v>0</v>
      </c>
      <c r="AH47" s="6">
        <f>[3]Final!AK7</f>
        <v>0</v>
      </c>
      <c r="AI47" s="34">
        <f>[3]Final!AL7</f>
        <v>0</v>
      </c>
      <c r="AJ47" s="6">
        <f>[3]Final!AM7</f>
        <v>0</v>
      </c>
      <c r="AK47" s="34">
        <f>[3]Final!AN7</f>
        <v>0</v>
      </c>
      <c r="AL47" s="6">
        <f>[3]Final!AO7</f>
        <v>0</v>
      </c>
      <c r="AM47" s="34">
        <f>[3]Final!AP7</f>
        <v>0</v>
      </c>
      <c r="AN47" s="6">
        <f>[3]Final!AQ7</f>
        <v>0</v>
      </c>
      <c r="AO47" s="34">
        <f>[3]Final!AR7</f>
        <v>0</v>
      </c>
      <c r="AP47" s="6">
        <f>[3]Final!AS7</f>
        <v>0</v>
      </c>
      <c r="AQ47" s="34">
        <f>[3]Final!AT7</f>
        <v>0</v>
      </c>
    </row>
    <row r="48" spans="1:43" s="1" customFormat="1" ht="123" customHeight="1" x14ac:dyDescent="0.25">
      <c r="A48" s="10">
        <f t="shared" si="1"/>
        <v>47</v>
      </c>
      <c r="B48" s="10" t="s">
        <v>119</v>
      </c>
      <c r="C48" s="21" t="s">
        <v>44</v>
      </c>
      <c r="D48" s="10" t="s">
        <v>45</v>
      </c>
      <c r="E48" s="21" t="s">
        <v>46</v>
      </c>
      <c r="F48" s="21" t="s">
        <v>47</v>
      </c>
      <c r="G48" s="26" t="s">
        <v>62</v>
      </c>
      <c r="H48" s="26" t="s">
        <v>63</v>
      </c>
      <c r="I48" s="31" t="s">
        <v>120</v>
      </c>
      <c r="J48" s="37" t="s">
        <v>126</v>
      </c>
      <c r="K48" s="10">
        <v>762000</v>
      </c>
      <c r="L48" s="10">
        <f t="shared" si="2"/>
        <v>462000</v>
      </c>
      <c r="M48" s="10" t="s">
        <v>127</v>
      </c>
      <c r="N48" s="12"/>
      <c r="O48" s="8"/>
      <c r="P48" s="7"/>
      <c r="Q48" s="10" t="s">
        <v>130</v>
      </c>
      <c r="R48" s="86">
        <v>0.6</v>
      </c>
      <c r="S48" s="97">
        <f t="shared" si="0"/>
        <v>5.562337662337663E-2</v>
      </c>
      <c r="T48" s="36">
        <f>([3]Final!W8*Tabla1[[#This Row],[%Avance]]/Tabla1[[#This Row],[2019]])</f>
        <v>7.3428571428571432E-3</v>
      </c>
      <c r="U48" s="167" t="str">
        <f>[3]Final!$X8</f>
        <v>Se imprimieron 5518 unidades para clientes externos y 136 para programación de producción interna</v>
      </c>
      <c r="V48" s="36">
        <f>([3]Final!Y8*Tabla1[[#This Row],[%Avance]]/Tabla1[[#This Row],[2019]])</f>
        <v>1.8994805194805196E-2</v>
      </c>
      <c r="W48" s="15" t="str">
        <f>[3]Final!$Z8</f>
        <v>Se imprimieron 13458 unidades para clientes externos y 1168 para programación de producción interna</v>
      </c>
      <c r="X48" s="36">
        <f>([3]Final!AA8*Tabla1[[#This Row],[%Avance]]/Tabla1[[#This Row],[2019]])</f>
        <v>6.8428571428571427E-3</v>
      </c>
      <c r="Y48" s="128" t="str">
        <f>[3]Final!AB8</f>
        <v>Se imprimieron 1069 unidades para clientes externos y 4200 para programación de producción interna</v>
      </c>
      <c r="Z48" s="36">
        <f>([3]Final!AC8*Tabla1[[#This Row],[%Avance]]/Tabla1[[#This Row],[2019]])</f>
        <v>9.4311688311688301E-3</v>
      </c>
      <c r="AA48" s="128" t="str">
        <f>[3]Final!AD8</f>
        <v>Se imprimieron 462 unidades para clientes externos y 6800 para programación de producción interna</v>
      </c>
      <c r="AB48" s="36">
        <f>([3]Final!AE8*Tabla1[[#This Row],[%Avance]]/Tabla1[[#This Row],[2019]])</f>
        <v>9.615584415584414E-3</v>
      </c>
      <c r="AC48" s="128" t="str">
        <f>[3]Final!AF8</f>
        <v>Se imprimieron 5554 unidades para clientes externos y 1850 para programación de producción interna</v>
      </c>
      <c r="AD48" s="36">
        <f>([3]Final!AG8*Tabla1[[#This Row],[%Avance]]/Tabla1[[#This Row],[2019]])</f>
        <v>3.3961038961038961E-3</v>
      </c>
      <c r="AE48" s="128" t="str">
        <f>[3]Final!AH8</f>
        <v>Se imprimieron 15 unidades para clientes externos y 2600 para programación de producción interna</v>
      </c>
      <c r="AF48" s="36">
        <f>([3]Final!AI8*Tabla1[[#This Row],[%Avance]]/Tabla1[[#This Row],[2019]])</f>
        <v>0</v>
      </c>
      <c r="AG48" s="128">
        <f>[3]Final!AJ8</f>
        <v>0</v>
      </c>
      <c r="AH48" s="36">
        <f>([3]Final!AK8*Tabla1[[#This Row],[%Avance]]/Tabla1[[#This Row],[2019]])</f>
        <v>0</v>
      </c>
      <c r="AI48" s="128">
        <f>[3]Final!AL8</f>
        <v>0</v>
      </c>
      <c r="AJ48" s="36">
        <f>([3]Final!AM8*Tabla1[[#This Row],[%Avance]]/Tabla1[[#This Row],[2019]])</f>
        <v>0</v>
      </c>
      <c r="AK48" s="128">
        <f>[3]Final!AN8</f>
        <v>0</v>
      </c>
      <c r="AL48" s="36">
        <f>([3]Final!AO8*Tabla1[[#This Row],[%Avance]]/Tabla1[[#This Row],[2019]])</f>
        <v>0</v>
      </c>
      <c r="AM48" s="128">
        <f>[3]Final!AP8</f>
        <v>0</v>
      </c>
      <c r="AN48" s="36">
        <f>([3]Final!AQ8*Tabla1[[#This Row],[%Avance]]/Tabla1[[#This Row],[2019]])</f>
        <v>0</v>
      </c>
      <c r="AO48" s="128">
        <f>[3]Final!AR8</f>
        <v>0</v>
      </c>
      <c r="AP48" s="36">
        <f>([3]Final!AS8*Tabla1[[#This Row],[%Avance]]/Tabla1[[#This Row],[2019]])</f>
        <v>0</v>
      </c>
      <c r="AQ48" s="128">
        <f>[3]Final!AT8</f>
        <v>0</v>
      </c>
    </row>
    <row r="49" spans="1:43" s="1" customFormat="1" ht="123" customHeight="1" x14ac:dyDescent="0.25">
      <c r="A49" s="10">
        <f t="shared" si="1"/>
        <v>48</v>
      </c>
      <c r="B49" s="10" t="s">
        <v>119</v>
      </c>
      <c r="C49" s="21" t="s">
        <v>44</v>
      </c>
      <c r="D49" s="10" t="s">
        <v>45</v>
      </c>
      <c r="E49" s="21" t="s">
        <v>46</v>
      </c>
      <c r="F49" s="21" t="s">
        <v>47</v>
      </c>
      <c r="G49" s="26" t="s">
        <v>62</v>
      </c>
      <c r="H49" s="26" t="s">
        <v>63</v>
      </c>
      <c r="I49" s="31" t="s">
        <v>120</v>
      </c>
      <c r="J49" s="37" t="s">
        <v>126</v>
      </c>
      <c r="K49" s="10">
        <v>762000</v>
      </c>
      <c r="L49" s="10">
        <f t="shared" si="2"/>
        <v>462000</v>
      </c>
      <c r="M49" s="10" t="s">
        <v>127</v>
      </c>
      <c r="N49" s="12"/>
      <c r="O49" s="8" t="s">
        <v>53</v>
      </c>
      <c r="P49" s="7" t="s">
        <v>54</v>
      </c>
      <c r="Q49" s="10" t="s">
        <v>131</v>
      </c>
      <c r="R49" s="6">
        <v>0.3</v>
      </c>
      <c r="S49" s="97">
        <f t="shared" si="0"/>
        <v>0.16</v>
      </c>
      <c r="T49" s="36">
        <f>[3]Final!$W9</f>
        <v>2.5000000000000001E-2</v>
      </c>
      <c r="U49" s="167" t="str">
        <f>[3]Final!$X9</f>
        <v>Se imprimió un (1) titulo de la programación de producción y no se ha aprobado el plan de mercadeo</v>
      </c>
      <c r="V49" s="6">
        <f>[3]Final!$Y9</f>
        <v>2.5000000000000001E-2</v>
      </c>
      <c r="W49" s="15" t="str">
        <f>[3]Final!$Z9</f>
        <v>Se imprimió un (1) titulo de la programación de producción y no se ha aprobado el plan de mercadeo</v>
      </c>
      <c r="X49" s="6">
        <f>[3]Final!$AA9</f>
        <v>2.5000000000000001E-2</v>
      </c>
      <c r="Y49" s="15" t="str">
        <f>[3]Final!$AB9</f>
        <v>Se imprimieron cinco (5) titulos o items de la programación de producción y no se ha aprobado el plan de mercadeo</v>
      </c>
      <c r="Z49" s="6">
        <f>[3]Final!AC9</f>
        <v>2.5000000000000001E-2</v>
      </c>
      <c r="AA49" s="34" t="str">
        <f>[3]Final!AD9</f>
        <v>Se imprimieron tres (3) titulos o items de la programación de producción y no se ha aprobado el plan de mercadeo</v>
      </c>
      <c r="AB49" s="6">
        <f>[3]Final!AE9</f>
        <v>0.03</v>
      </c>
      <c r="AC49" s="34" t="str">
        <f>[3]Final!AF9</f>
        <v>Se imprimieron dos (2) titulos o items de la programación de producción y no se ha aprobado el plan de mercadeo</v>
      </c>
      <c r="AD49" s="6">
        <f>[3]Final!AG9</f>
        <v>0.03</v>
      </c>
      <c r="AE49" s="34" t="str">
        <f>[3]Final!AH9</f>
        <v>Se imprimieron cuatro (4) titulos o items de la programación de producción y  el plan de mercadeo tiene avance 35,70%</v>
      </c>
      <c r="AF49" s="6">
        <f>[3]Final!AI9</f>
        <v>0</v>
      </c>
      <c r="AG49" s="34">
        <f>[3]Final!AJ9</f>
        <v>0</v>
      </c>
      <c r="AH49" s="6">
        <f>[3]Final!AK9</f>
        <v>0</v>
      </c>
      <c r="AI49" s="34">
        <f>[3]Final!AL9</f>
        <v>0</v>
      </c>
      <c r="AJ49" s="6">
        <f>[3]Final!AM9</f>
        <v>0</v>
      </c>
      <c r="AK49" s="34">
        <f>[3]Final!AN9</f>
        <v>0</v>
      </c>
      <c r="AL49" s="6">
        <f>[3]Final!AO9</f>
        <v>0</v>
      </c>
      <c r="AM49" s="34">
        <f>[3]Final!AP9</f>
        <v>0</v>
      </c>
      <c r="AN49" s="6">
        <f>[3]Final!AQ9</f>
        <v>0</v>
      </c>
      <c r="AO49" s="34">
        <f>[3]Final!AR9</f>
        <v>0</v>
      </c>
      <c r="AP49" s="6">
        <f>[3]Final!AS9</f>
        <v>0</v>
      </c>
      <c r="AQ49" s="34">
        <f>[3]Final!AT9</f>
        <v>0</v>
      </c>
    </row>
    <row r="50" spans="1:43" s="1" customFormat="1" ht="123" customHeight="1" x14ac:dyDescent="0.25">
      <c r="A50" s="10">
        <f t="shared" si="1"/>
        <v>49</v>
      </c>
      <c r="B50" s="10" t="s">
        <v>132</v>
      </c>
      <c r="C50" s="21" t="s">
        <v>44</v>
      </c>
      <c r="D50" s="10" t="s">
        <v>45</v>
      </c>
      <c r="E50" s="21" t="s">
        <v>46</v>
      </c>
      <c r="F50" s="21" t="s">
        <v>47</v>
      </c>
      <c r="G50" s="26" t="s">
        <v>62</v>
      </c>
      <c r="H50" s="26" t="s">
        <v>63</v>
      </c>
      <c r="I50" s="38" t="s">
        <v>133</v>
      </c>
      <c r="J50" s="39" t="s">
        <v>134</v>
      </c>
      <c r="K50" s="10">
        <v>200</v>
      </c>
      <c r="L50" s="10">
        <v>50</v>
      </c>
      <c r="M50" s="10" t="s">
        <v>135</v>
      </c>
      <c r="N50" s="12">
        <v>59847053</v>
      </c>
      <c r="O50" s="8" t="s">
        <v>53</v>
      </c>
      <c r="P50" s="7" t="s">
        <v>104</v>
      </c>
      <c r="Q50" s="10" t="s">
        <v>136</v>
      </c>
      <c r="R50" s="6">
        <v>0.1</v>
      </c>
      <c r="S50" s="97">
        <f t="shared" si="0"/>
        <v>0.1</v>
      </c>
      <c r="T50" s="14">
        <f>[4]Final!$W3</f>
        <v>0.08</v>
      </c>
      <c r="U50" s="167" t="str">
        <f>[4]Final!$X3</f>
        <v>Se presentó a la subdirección el programa de fomento a la lectura y la escritura dirigido a la población con discapacidad visual y el cronograma de talleres hasta el mes de julio.</v>
      </c>
      <c r="V50" s="14">
        <f>[4]Final!$Y3</f>
        <v>0</v>
      </c>
      <c r="W50" s="15">
        <f>[4]Final!$Z3</f>
        <v>0</v>
      </c>
      <c r="X50" s="14">
        <f>[4]Final!AA3</f>
        <v>0.02</v>
      </c>
      <c r="Y50" s="56" t="str">
        <f>[4]Final!AB3</f>
        <v>Se revisó y se ajustó la propuesta de talleres de fomento a la lectura</v>
      </c>
      <c r="Z50" s="14">
        <f>[4]Final!AC3</f>
        <v>0</v>
      </c>
      <c r="AA50" s="56">
        <f>[4]Final!AD3</f>
        <v>0</v>
      </c>
      <c r="AB50" s="127">
        <f>[4]Final!AE3</f>
        <v>0</v>
      </c>
      <c r="AC50" s="128">
        <f>[4]Final!AF3</f>
        <v>0</v>
      </c>
      <c r="AD50" s="127">
        <f>[4]Final!AG3</f>
        <v>0</v>
      </c>
      <c r="AE50" s="128">
        <f>[4]Final!AH3</f>
        <v>0</v>
      </c>
      <c r="AF50" s="127">
        <f>[4]Final!AI3</f>
        <v>0</v>
      </c>
      <c r="AG50" s="128">
        <f>[4]Final!AJ3</f>
        <v>0</v>
      </c>
      <c r="AH50" s="127">
        <f>[4]Final!AK3</f>
        <v>0</v>
      </c>
      <c r="AI50" s="128">
        <f>[4]Final!AL3</f>
        <v>0</v>
      </c>
      <c r="AJ50" s="127">
        <f>[4]Final!AM3</f>
        <v>0</v>
      </c>
      <c r="AK50" s="128">
        <f>[4]Final!AN3</f>
        <v>0</v>
      </c>
      <c r="AL50" s="127">
        <f>[4]Final!AO3</f>
        <v>0</v>
      </c>
      <c r="AM50" s="128">
        <f>[4]Final!AP3</f>
        <v>0</v>
      </c>
      <c r="AN50" s="127">
        <f>[4]Final!AQ3</f>
        <v>0</v>
      </c>
      <c r="AO50" s="128">
        <f>[4]Final!AR3</f>
        <v>0</v>
      </c>
      <c r="AP50" s="127">
        <f>[4]Final!AS3</f>
        <v>0</v>
      </c>
      <c r="AQ50" s="128">
        <f>[4]Final!AT3</f>
        <v>0</v>
      </c>
    </row>
    <row r="51" spans="1:43" s="1" customFormat="1" ht="123" customHeight="1" x14ac:dyDescent="0.25">
      <c r="A51" s="10">
        <f t="shared" si="1"/>
        <v>50</v>
      </c>
      <c r="B51" s="10" t="s">
        <v>132</v>
      </c>
      <c r="C51" s="21" t="s">
        <v>44</v>
      </c>
      <c r="D51" s="10" t="s">
        <v>45</v>
      </c>
      <c r="E51" s="21" t="s">
        <v>46</v>
      </c>
      <c r="F51" s="21" t="s">
        <v>47</v>
      </c>
      <c r="G51" s="26" t="s">
        <v>62</v>
      </c>
      <c r="H51" s="26" t="s">
        <v>63</v>
      </c>
      <c r="I51" s="38" t="s">
        <v>133</v>
      </c>
      <c r="J51" s="39" t="s">
        <v>134</v>
      </c>
      <c r="K51" s="10">
        <v>200</v>
      </c>
      <c r="L51" s="10">
        <v>50</v>
      </c>
      <c r="M51" s="10" t="s">
        <v>135</v>
      </c>
      <c r="N51" s="12"/>
      <c r="O51" s="7" t="s">
        <v>104</v>
      </c>
      <c r="P51" s="7" t="s">
        <v>54</v>
      </c>
      <c r="Q51" s="10" t="s">
        <v>137</v>
      </c>
      <c r="R51" s="86">
        <v>0.25</v>
      </c>
      <c r="S51" s="97">
        <f t="shared" si="0"/>
        <v>0</v>
      </c>
      <c r="T51" s="14">
        <f>([4]Final!W4*Tabla1[[#This Row],[%Avance]]/Tabla1[[#This Row],[2019]])</f>
        <v>0</v>
      </c>
      <c r="U51" s="55" t="str">
        <f>[4]Final!$X4</f>
        <v>Se contrató el año anterior con la empresa ARISMA la elaboración de colecciones de geografía, astronomía, arte y matemáticas. Se incumplió con la entrrega pactada para el 31 de enero.</v>
      </c>
      <c r="V51" s="14">
        <f>([4]Final!Y4*Tabla1[[#This Row],[%Avance]]/Tabla1[[#This Row],[2019]])</f>
        <v>0</v>
      </c>
      <c r="W51" s="56" t="str">
        <f>[4]Final!$Z4</f>
        <v>Por incumplimiento de la empresa ARISMA no se pudieron recibir las colecciones</v>
      </c>
      <c r="X51" s="14">
        <f>([4]Final!AA4*Tabla1[[#This Row],[%Avance]]/Tabla1[[#This Row],[2019]])</f>
        <v>0</v>
      </c>
      <c r="Y51" s="56" t="str">
        <f>[4]Final!AB4</f>
        <v>El 5 de abril es la audiencia con ARISMA. A la fecha, aun no se han recibido las colecciones</v>
      </c>
      <c r="Z51" s="14">
        <f>([4]Final!AC4*Tabla1[[#This Row],[%Avance]]/Tabla1[[#This Row],[2019]])</f>
        <v>0</v>
      </c>
      <c r="AA51" s="128" t="str">
        <f>[4]Final!AD4</f>
        <v>El 15 de abril se realizó la audiencia con ARISMA. Se hizo la entrega de las 4 colecciones para su revisión.</v>
      </c>
      <c r="AB51" s="127">
        <f>([4]Final!AE4*Tabla1[[#This Row],[%Avance]]/Tabla1[[#This Row],[2019]])</f>
        <v>0</v>
      </c>
      <c r="AC51" s="128" t="str">
        <f>[4]Final!AF4</f>
        <v>El 30 de mayo se termnó la revisón del material entregado. Algunas piezas deben ser reemplazadas</v>
      </c>
      <c r="AD51" s="127">
        <f>([4]Final!AG4*Tabla1[[#This Row],[%Avance]]/Tabla1[[#This Row],[2019]])</f>
        <v>0</v>
      </c>
      <c r="AE51" s="128" t="str">
        <f>[4]Final!AH4</f>
        <v>Se entregó a la Empresa ARISMA todo el material con errores para su corrección. Se aprobó el prototipo de corrección sugerido por ARISMA.</v>
      </c>
      <c r="AF51" s="127">
        <f>([4]Final!AI4*Tabla1[[#This Row],[%Avance]]/Tabla1[[#This Row],[2019]])</f>
        <v>0</v>
      </c>
      <c r="AG51" s="128">
        <f>[4]Final!AJ4</f>
        <v>0</v>
      </c>
      <c r="AH51" s="127">
        <f>([4]Final!AK4*Tabla1[[#This Row],[%Avance]]/Tabla1[[#This Row],[2019]])</f>
        <v>0</v>
      </c>
      <c r="AI51" s="128">
        <f>[4]Final!AL4</f>
        <v>0</v>
      </c>
      <c r="AJ51" s="127">
        <f>([4]Final!AM4*Tabla1[[#This Row],[%Avance]]/Tabla1[[#This Row],[2019]])</f>
        <v>0</v>
      </c>
      <c r="AK51" s="128">
        <f>[4]Final!AN4</f>
        <v>0</v>
      </c>
      <c r="AL51" s="127">
        <f>([4]Final!AO4*Tabla1[[#This Row],[%Avance]]/Tabla1[[#This Row],[2019]])</f>
        <v>0</v>
      </c>
      <c r="AM51" s="128">
        <f>[4]Final!AP4</f>
        <v>0</v>
      </c>
      <c r="AN51" s="127">
        <f>([4]Final!AQ4*Tabla1[[#This Row],[%Avance]]/Tabla1[[#This Row],[2019]])</f>
        <v>0</v>
      </c>
      <c r="AO51" s="128">
        <f>[4]Final!AR4</f>
        <v>0</v>
      </c>
      <c r="AP51" s="127">
        <f>([4]Final!AS4*Tabla1[[#This Row],[%Avance]]/Tabla1[[#This Row],[2019]])</f>
        <v>0</v>
      </c>
      <c r="AQ51" s="128">
        <f>[4]Final!AT4</f>
        <v>0</v>
      </c>
    </row>
    <row r="52" spans="1:43" s="1" customFormat="1" ht="123" customHeight="1" x14ac:dyDescent="0.25">
      <c r="A52" s="10">
        <f t="shared" si="1"/>
        <v>51</v>
      </c>
      <c r="B52" s="10" t="s">
        <v>132</v>
      </c>
      <c r="C52" s="21" t="s">
        <v>44</v>
      </c>
      <c r="D52" s="10" t="s">
        <v>45</v>
      </c>
      <c r="E52" s="21" t="s">
        <v>46</v>
      </c>
      <c r="F52" s="21" t="s">
        <v>47</v>
      </c>
      <c r="G52" s="26" t="s">
        <v>62</v>
      </c>
      <c r="H52" s="26" t="s">
        <v>63</v>
      </c>
      <c r="I52" s="38" t="s">
        <v>133</v>
      </c>
      <c r="J52" s="39" t="s">
        <v>134</v>
      </c>
      <c r="K52" s="10">
        <v>200</v>
      </c>
      <c r="L52" s="10">
        <v>50</v>
      </c>
      <c r="M52" s="10" t="s">
        <v>135</v>
      </c>
      <c r="N52" s="12"/>
      <c r="O52" s="7" t="s">
        <v>104</v>
      </c>
      <c r="P52" s="7" t="s">
        <v>54</v>
      </c>
      <c r="Q52" s="10" t="s">
        <v>138</v>
      </c>
      <c r="R52" s="86">
        <v>0.25</v>
      </c>
      <c r="S52" s="97">
        <f t="shared" si="0"/>
        <v>0.41500000000000004</v>
      </c>
      <c r="T52" s="14">
        <f>[4]Final!W5*Tabla1[[#This Row],[%Avance]]/Tabla1[[#This Row],[2019]]</f>
        <v>2.5000000000000001E-2</v>
      </c>
      <c r="U52" s="167" t="str">
        <f>[4]Final!$X5</f>
        <v>Se digitalizaron 5 archivos sonoros para la sonoroteca</v>
      </c>
      <c r="V52" s="14">
        <f>[4]Final!Y5*Tabla1[[#This Row],[%Avance]]/Tabla1[[#This Row],[2019]]</f>
        <v>2.5000000000000001E-2</v>
      </c>
      <c r="W52" s="15" t="str">
        <f>[4]Final!$Z5</f>
        <v>Se digitalizaron 5 archivos sonoros para la sonoroteca</v>
      </c>
      <c r="X52" s="14">
        <f>[4]Final!AA5*Tabla1[[#This Row],[%Avance]]/Tabla1[[#This Row],[2019]]</f>
        <v>8.5000000000000006E-2</v>
      </c>
      <c r="Y52" s="56" t="str">
        <f>[4]Final!AB5</f>
        <v>Se digitalizaron 17 archivos sonoros para la sonoroteca</v>
      </c>
      <c r="Z52" s="14">
        <f>[4]Final!AC5*Tabla1[[#This Row],[%Avance]]/Tabla1[[#This Row],[2019]]</f>
        <v>2.5000000000000001E-2</v>
      </c>
      <c r="AA52" s="128" t="str">
        <f>[4]Final!AD5</f>
        <v>Se digitalizaron 5 archivos sonoros para la sonoroteca</v>
      </c>
      <c r="AB52" s="127">
        <f>[4]Final!AE5*Tabla1[[#This Row],[%Avance]]/Tabla1[[#This Row],[2019]]</f>
        <v>0.14000000000000001</v>
      </c>
      <c r="AC52" s="128" t="str">
        <f>[4]Final!AF5</f>
        <v>Se digitalizaron 28 archivos sonoros para la sonoroteca</v>
      </c>
      <c r="AD52" s="127">
        <f>[4]Final!AG5*Tabla1[[#This Row],[%Avance]]/Tabla1[[#This Row],[2019]]</f>
        <v>0.115</v>
      </c>
      <c r="AE52" s="128" t="str">
        <f>[4]Final!AH5</f>
        <v>Se digitalizaron 23 archivos sonoros para la sonoroteca</v>
      </c>
      <c r="AF52" s="127">
        <f>[4]Final!AI5*Tabla1[[#This Row],[%Avance]]/Tabla1[[#This Row],[2019]]</f>
        <v>0</v>
      </c>
      <c r="AG52" s="128">
        <f>[4]Final!AJ5</f>
        <v>0</v>
      </c>
      <c r="AH52" s="127">
        <f>[4]Final!AK5*Tabla1[[#This Row],[%Avance]]/Tabla1[[#This Row],[2019]]</f>
        <v>0</v>
      </c>
      <c r="AI52" s="128">
        <f>[4]Final!AL5</f>
        <v>0</v>
      </c>
      <c r="AJ52" s="127">
        <f>[4]Final!AM5*Tabla1[[#This Row],[%Avance]]/Tabla1[[#This Row],[2019]]</f>
        <v>0</v>
      </c>
      <c r="AK52" s="128">
        <f>[4]Final!AN5</f>
        <v>0</v>
      </c>
      <c r="AL52" s="127">
        <f>[4]Final!AO5*Tabla1[[#This Row],[%Avance]]/Tabla1[[#This Row],[2019]]</f>
        <v>0</v>
      </c>
      <c r="AM52" s="128">
        <f>[4]Final!AP5</f>
        <v>0</v>
      </c>
      <c r="AN52" s="127">
        <f>[4]Final!AQ5*Tabla1[[#This Row],[%Avance]]/Tabla1[[#This Row],[2019]]</f>
        <v>0</v>
      </c>
      <c r="AO52" s="128">
        <f>[4]Final!AR5</f>
        <v>0</v>
      </c>
      <c r="AP52" s="127">
        <f>[4]Final!AS5*Tabla1[[#This Row],[%Avance]]/Tabla1[[#This Row],[2019]]</f>
        <v>0</v>
      </c>
      <c r="AQ52" s="128">
        <f>[4]Final!AT5</f>
        <v>0</v>
      </c>
    </row>
    <row r="53" spans="1:43" s="1" customFormat="1" ht="123" customHeight="1" x14ac:dyDescent="0.25">
      <c r="A53" s="10">
        <f t="shared" si="1"/>
        <v>52</v>
      </c>
      <c r="B53" s="10" t="s">
        <v>132</v>
      </c>
      <c r="C53" s="21" t="s">
        <v>44</v>
      </c>
      <c r="D53" s="10" t="s">
        <v>45</v>
      </c>
      <c r="E53" s="21" t="s">
        <v>46</v>
      </c>
      <c r="F53" s="21" t="s">
        <v>47</v>
      </c>
      <c r="G53" s="26" t="s">
        <v>62</v>
      </c>
      <c r="H53" s="26" t="s">
        <v>63</v>
      </c>
      <c r="I53" s="38" t="s">
        <v>133</v>
      </c>
      <c r="J53" s="39" t="s">
        <v>134</v>
      </c>
      <c r="K53" s="10">
        <v>200</v>
      </c>
      <c r="L53" s="10">
        <v>50</v>
      </c>
      <c r="M53" s="10" t="s">
        <v>135</v>
      </c>
      <c r="N53" s="12"/>
      <c r="O53" s="7" t="s">
        <v>104</v>
      </c>
      <c r="P53" s="7" t="s">
        <v>54</v>
      </c>
      <c r="Q53" s="10" t="s">
        <v>139</v>
      </c>
      <c r="R53" s="86">
        <v>0.4</v>
      </c>
      <c r="S53" s="97">
        <f t="shared" si="0"/>
        <v>0.24800000000000003</v>
      </c>
      <c r="T53" s="14">
        <f>[4]Final!W6*Tabla1[[#This Row],[%Avance]]/Tabla1[[#This Row],[2019]]</f>
        <v>1.6E-2</v>
      </c>
      <c r="U53" s="167" t="str">
        <f>[4]Final!$X6</f>
        <v xml:space="preserve">Se realizaron dos talleres: Uso del Braillist de Corea y Taller de lectura con apoyo de tecnología en la Biblioteca Nacional </v>
      </c>
      <c r="V53" s="14">
        <f>[4]Final!Y6*Tabla1[[#This Row],[%Avance]]/Tabla1[[#This Row],[2019]]</f>
        <v>3.2000000000000001E-2</v>
      </c>
      <c r="W53" s="56" t="str">
        <f>[4]Final!$Z6</f>
        <v>Se realizaron todos los talleres programados: Cuba, Fauna colombiana y Braille Alcaldía, Braille INCI}</v>
      </c>
      <c r="X53" s="14">
        <f>[4]Final!AA6*Tabla1[[#This Row],[%Avance]]/Tabla1[[#This Row],[2019]]</f>
        <v>0.04</v>
      </c>
      <c r="Y53" s="56" t="str">
        <f>[4]Final!AB6</f>
        <v xml:space="preserve">Se realizaron todos los talleres programados: Japón, Braille para la Función Pública y público; Visita a la escuela de aviación; Taller con Willis Towers Watson y Colegio Gran Yomasa </v>
      </c>
      <c r="Z53" s="14">
        <f>[4]Final!AC6*Tabla1[[#This Row],[%Avance]]/Tabla1[[#This Row],[2019]]</f>
        <v>4.8000000000000008E-2</v>
      </c>
      <c r="AA53" s="128" t="str">
        <f>[4]Final!AD6</f>
        <v xml:space="preserve">Se realizaron todos los talleres programados: México, Telleres de Braille para IDPAC y CANAPRO.Visita al museo de la Policía y 2 talleres en la Filbo 2019 </v>
      </c>
      <c r="AB53" s="127">
        <f>[4]Final!AE6*Tabla1[[#This Row],[%Avance]]/Tabla1[[#This Row],[2019]]</f>
        <v>6.4000000000000001E-2</v>
      </c>
      <c r="AC53" s="128" t="str">
        <f>[4]Final!AF6</f>
        <v>Se realizaron todos los talleres programados: Portugal, Talleres de Braille para el Congreso y La U. Santo Tomás.Visita a la Escuela de Suboficiales de Madrid y talleres de interascción en la U. Sergio Arboleda, la CREG, Fundación San Pedro Claver y Banco de Bogotá</v>
      </c>
      <c r="AD53" s="127">
        <f>[4]Final!AG6*Tabla1[[#This Row],[%Avance]]/Tabla1[[#This Row],[2019]]</f>
        <v>4.8000000000000008E-2</v>
      </c>
      <c r="AE53" s="128" t="str">
        <f>[4]Final!AH6</f>
        <v>Se realizaron todos los talleres programados: Museo Geológico; Museo de Arte del Banco de la República; Taller sobre Canadá; Sonido antropomorfo; Concierto de Jazz y Taller de Braille.</v>
      </c>
      <c r="AF53" s="127">
        <f>[4]Final!AI6*Tabla1[[#This Row],[%Avance]]/Tabla1[[#This Row],[2019]]</f>
        <v>0</v>
      </c>
      <c r="AG53" s="128">
        <f>[4]Final!AJ6</f>
        <v>0</v>
      </c>
      <c r="AH53" s="127">
        <f>[4]Final!AK6*Tabla1[[#This Row],[%Avance]]/Tabla1[[#This Row],[2019]]</f>
        <v>0</v>
      </c>
      <c r="AI53" s="128">
        <f>[4]Final!AL6</f>
        <v>0</v>
      </c>
      <c r="AJ53" s="127">
        <f>[4]Final!AM6*Tabla1[[#This Row],[%Avance]]/Tabla1[[#This Row],[2019]]</f>
        <v>0</v>
      </c>
      <c r="AK53" s="128">
        <f>[4]Final!AN6</f>
        <v>0</v>
      </c>
      <c r="AL53" s="127">
        <f>[4]Final!AO6*Tabla1[[#This Row],[%Avance]]/Tabla1[[#This Row],[2019]]</f>
        <v>0</v>
      </c>
      <c r="AM53" s="128">
        <f>[4]Final!AP6</f>
        <v>0</v>
      </c>
      <c r="AN53" s="127">
        <f>[4]Final!AQ6*Tabla1[[#This Row],[%Avance]]/Tabla1[[#This Row],[2019]]</f>
        <v>0</v>
      </c>
      <c r="AO53" s="128">
        <f>[4]Final!AR6</f>
        <v>0</v>
      </c>
      <c r="AP53" s="127">
        <f>[4]Final!AS6*Tabla1[[#This Row],[%Avance]]/Tabla1[[#This Row],[2019]]</f>
        <v>0</v>
      </c>
      <c r="AQ53" s="128">
        <f>[4]Final!AT6</f>
        <v>0</v>
      </c>
    </row>
    <row r="54" spans="1:43" s="1" customFormat="1" ht="123" customHeight="1" x14ac:dyDescent="0.25">
      <c r="A54" s="10">
        <f t="shared" si="1"/>
        <v>53</v>
      </c>
      <c r="B54" s="10" t="s">
        <v>132</v>
      </c>
      <c r="C54" s="21" t="s">
        <v>44</v>
      </c>
      <c r="D54" s="10" t="s">
        <v>45</v>
      </c>
      <c r="E54" s="21" t="s">
        <v>46</v>
      </c>
      <c r="F54" s="21" t="s">
        <v>47</v>
      </c>
      <c r="G54" s="26" t="s">
        <v>62</v>
      </c>
      <c r="H54" s="26" t="s">
        <v>63</v>
      </c>
      <c r="I54" s="38" t="s">
        <v>133</v>
      </c>
      <c r="J54" s="40" t="s">
        <v>140</v>
      </c>
      <c r="K54" s="10">
        <v>1600</v>
      </c>
      <c r="L54" s="10">
        <v>400</v>
      </c>
      <c r="M54" s="10" t="s">
        <v>141</v>
      </c>
      <c r="N54" s="12">
        <v>115126722</v>
      </c>
      <c r="O54" s="8" t="s">
        <v>53</v>
      </c>
      <c r="P54" s="7" t="s">
        <v>104</v>
      </c>
      <c r="Q54" s="10" t="s">
        <v>142</v>
      </c>
      <c r="R54" s="6">
        <v>0.1</v>
      </c>
      <c r="S54" s="97">
        <f t="shared" si="0"/>
        <v>0.12000000000000001</v>
      </c>
      <c r="T54" s="14">
        <f>[4]Final!$W7</f>
        <v>0.02</v>
      </c>
      <c r="U54" s="167" t="str">
        <f>[4]Final!$X7</f>
        <v>Se avanzó en el desarrollo de la propuesta</v>
      </c>
      <c r="V54" s="14">
        <f>[4]Final!$Y7</f>
        <v>0.02</v>
      </c>
      <c r="W54" s="15" t="str">
        <f>[4]Final!$Z7</f>
        <v>Se hicieron consultas para consolidar una propuesta objetiva con particáción de población con discapacidad visual</v>
      </c>
      <c r="X54" s="14">
        <f>[4]Final!AA7</f>
        <v>0.02</v>
      </c>
      <c r="Y54" s="56" t="str">
        <f>[4]Final!AB7</f>
        <v xml:space="preserve">Se entregaron, verificaron y consolidaron 68 archivos digitales </v>
      </c>
      <c r="Z54" s="14">
        <f>[4]Final!AC7</f>
        <v>0.02</v>
      </c>
      <c r="AA54" s="56" t="str">
        <f>[4]Final!AD7</f>
        <v xml:space="preserve">Se entregaron, verificaron y consolidaron 57 archivos digitales </v>
      </c>
      <c r="AB54" s="14">
        <f>[4]Final!AE7</f>
        <v>0.02</v>
      </c>
      <c r="AC54" s="56" t="str">
        <f>[4]Final!AF7</f>
        <v xml:space="preserve">Se entregaron, verificaron y consolidaron 79 archivos digitales </v>
      </c>
      <c r="AD54" s="14">
        <f>[4]Final!AG7</f>
        <v>0.02</v>
      </c>
      <c r="AE54" s="56" t="str">
        <f>[4]Final!AH7</f>
        <v xml:space="preserve">Se entregaron, verificaron y consolidaron 76 archivos digitales </v>
      </c>
      <c r="AF54" s="127">
        <f>[4]Final!AI7</f>
        <v>0</v>
      </c>
      <c r="AG54" s="56">
        <f>[4]Final!AJ7</f>
        <v>0</v>
      </c>
      <c r="AH54" s="127">
        <f>[4]Final!AK7</f>
        <v>0</v>
      </c>
      <c r="AI54" s="56">
        <f>[4]Final!AL7</f>
        <v>0</v>
      </c>
      <c r="AJ54" s="127">
        <f>[4]Final!AM7</f>
        <v>0</v>
      </c>
      <c r="AK54" s="56">
        <f>[4]Final!AN7</f>
        <v>0</v>
      </c>
      <c r="AL54" s="127">
        <f>[4]Final!AO7</f>
        <v>0</v>
      </c>
      <c r="AM54" s="56">
        <f>[4]Final!AP7</f>
        <v>0</v>
      </c>
      <c r="AN54" s="127">
        <f>[4]Final!AQ7</f>
        <v>0</v>
      </c>
      <c r="AO54" s="56">
        <f>[4]Final!AR7</f>
        <v>0</v>
      </c>
      <c r="AP54" s="127">
        <f>[4]Final!AS7</f>
        <v>0</v>
      </c>
      <c r="AQ54" s="56">
        <f>[4]Final!AT7</f>
        <v>0</v>
      </c>
    </row>
    <row r="55" spans="1:43" s="1" customFormat="1" ht="123" customHeight="1" x14ac:dyDescent="0.25">
      <c r="A55" s="10">
        <f t="shared" si="1"/>
        <v>54</v>
      </c>
      <c r="B55" s="10" t="s">
        <v>132</v>
      </c>
      <c r="C55" s="21" t="s">
        <v>44</v>
      </c>
      <c r="D55" s="10" t="s">
        <v>45</v>
      </c>
      <c r="E55" s="21" t="s">
        <v>46</v>
      </c>
      <c r="F55" s="21" t="s">
        <v>47</v>
      </c>
      <c r="G55" s="26" t="s">
        <v>62</v>
      </c>
      <c r="H55" s="26" t="s">
        <v>63</v>
      </c>
      <c r="I55" s="38" t="s">
        <v>133</v>
      </c>
      <c r="J55" s="40" t="s">
        <v>140</v>
      </c>
      <c r="K55" s="10">
        <v>1600</v>
      </c>
      <c r="L55" s="10">
        <v>400</v>
      </c>
      <c r="M55" s="10" t="s">
        <v>141</v>
      </c>
      <c r="N55" s="12"/>
      <c r="O55" s="8" t="s">
        <v>85</v>
      </c>
      <c r="P55" s="7" t="s">
        <v>54</v>
      </c>
      <c r="Q55" s="10" t="s">
        <v>143</v>
      </c>
      <c r="R55" s="86">
        <v>0.8</v>
      </c>
      <c r="S55" s="97">
        <f t="shared" si="0"/>
        <v>0.40800000000000003</v>
      </c>
      <c r="T55" s="14">
        <f>[4]Final!W8*Tabla1[[#This Row],[%Avance]]/Tabla1[[#This Row],[2019]]</f>
        <v>0</v>
      </c>
      <c r="U55" s="167" t="str">
        <f>[4]Final!$X8</f>
        <v>Se adelantó la contratación de los estructuradores, pero no se inició el trabajo</v>
      </c>
      <c r="V55" s="14">
        <f>[4]Final!Y8*Tabla1[[#This Row],[%Avance]]/Tabla1[[#This Row],[2019]]</f>
        <v>0</v>
      </c>
      <c r="W55" s="15" t="str">
        <f>[4]Final!$Z8</f>
        <v>Se hcieron las contrataciones y se inició el trabajo de estructuración.</v>
      </c>
      <c r="X55" s="14">
        <f>[4]Final!AA8*Tabla1[[#This Row],[%Avance]]/Tabla1[[#This Row],[2019]]</f>
        <v>0.10200000000000001</v>
      </c>
      <c r="Y55" s="56" t="str">
        <f>[4]Final!AB8</f>
        <v>Se catalogaron y estructuraron 51 libros</v>
      </c>
      <c r="Z55" s="14">
        <f>[4]Final!AC8*Tabla1[[#This Row],[%Avance]]/Tabla1[[#This Row],[2019]]</f>
        <v>0.10200000000000001</v>
      </c>
      <c r="AA55" s="128" t="str">
        <f>[4]Final!AD8</f>
        <v>Se catalogaron y estructuraron 51 libros</v>
      </c>
      <c r="AB55" s="127">
        <f>[4]Final!AE8*Tabla1[[#This Row],[%Avance]]/Tabla1[[#This Row],[2019]]</f>
        <v>0.10200000000000001</v>
      </c>
      <c r="AC55" s="128" t="str">
        <f>[4]Final!AF8</f>
        <v>Se catalogaron y estructuraron 51 libros</v>
      </c>
      <c r="AD55" s="127">
        <f>[4]Final!AG8*Tabla1[[#This Row],[%Avance]]/Tabla1[[#This Row],[2019]]</f>
        <v>0.10200000000000001</v>
      </c>
      <c r="AE55" s="128" t="str">
        <f>[4]Final!AH8</f>
        <v>Se catalogaron y estructuraron 51 libros</v>
      </c>
      <c r="AF55" s="127">
        <f>[4]Final!AI8*Tabla1[[#This Row],[%Avance]]/Tabla1[[#This Row],[2019]]</f>
        <v>0</v>
      </c>
      <c r="AG55" s="128">
        <f>[4]Final!AJ8</f>
        <v>0</v>
      </c>
      <c r="AH55" s="127">
        <f>[4]Final!AK8*Tabla1[[#This Row],[%Avance]]/Tabla1[[#This Row],[2019]]</f>
        <v>0</v>
      </c>
      <c r="AI55" s="128">
        <f>[4]Final!AL8</f>
        <v>0</v>
      </c>
      <c r="AJ55" s="127">
        <f>[4]Final!AM8*Tabla1[[#This Row],[%Avance]]/Tabla1[[#This Row],[2019]]</f>
        <v>0</v>
      </c>
      <c r="AK55" s="128">
        <f>[4]Final!AN8</f>
        <v>0</v>
      </c>
      <c r="AL55" s="127">
        <f>[4]Final!AO8*Tabla1[[#This Row],[%Avance]]/Tabla1[[#This Row],[2019]]</f>
        <v>0</v>
      </c>
      <c r="AM55" s="128">
        <f>[4]Final!AP8</f>
        <v>0</v>
      </c>
      <c r="AN55" s="127">
        <f>[4]Final!AQ8*Tabla1[[#This Row],[%Avance]]/Tabla1[[#This Row],[2019]]</f>
        <v>0</v>
      </c>
      <c r="AO55" s="128">
        <f>[4]Final!AR8</f>
        <v>0</v>
      </c>
      <c r="AP55" s="127">
        <f>[4]Final!AS8*Tabla1[[#This Row],[%Avance]]/Tabla1[[#This Row],[2019]]</f>
        <v>0</v>
      </c>
      <c r="AQ55" s="128">
        <f>[4]Final!AT8</f>
        <v>0</v>
      </c>
    </row>
    <row r="56" spans="1:43" s="1" customFormat="1" ht="123" customHeight="1" x14ac:dyDescent="0.25">
      <c r="A56" s="10">
        <f t="shared" si="1"/>
        <v>55</v>
      </c>
      <c r="B56" s="10" t="s">
        <v>132</v>
      </c>
      <c r="C56" s="21" t="s">
        <v>44</v>
      </c>
      <c r="D56" s="10" t="s">
        <v>45</v>
      </c>
      <c r="E56" s="21" t="s">
        <v>46</v>
      </c>
      <c r="F56" s="21" t="s">
        <v>47</v>
      </c>
      <c r="G56" s="26" t="s">
        <v>62</v>
      </c>
      <c r="H56" s="26" t="s">
        <v>63</v>
      </c>
      <c r="I56" s="38" t="s">
        <v>133</v>
      </c>
      <c r="J56" s="40" t="s">
        <v>140</v>
      </c>
      <c r="K56" s="10">
        <v>1600</v>
      </c>
      <c r="L56" s="10">
        <v>400</v>
      </c>
      <c r="M56" s="10" t="s">
        <v>141</v>
      </c>
      <c r="N56" s="12"/>
      <c r="O56" s="8" t="s">
        <v>53</v>
      </c>
      <c r="P56" s="7" t="s">
        <v>54</v>
      </c>
      <c r="Q56" s="10" t="s">
        <v>144</v>
      </c>
      <c r="R56" s="6">
        <v>0.1</v>
      </c>
      <c r="S56" s="97">
        <f t="shared" si="0"/>
        <v>0.04</v>
      </c>
      <c r="T56" s="14">
        <f>[4]Final!$W9</f>
        <v>0</v>
      </c>
      <c r="U56" s="55" t="str">
        <f>[4]Final!$X9</f>
        <v>Se reportaron 260 descargas del mes de Enero</v>
      </c>
      <c r="V56" s="14">
        <f>[4]Final!$Y9</f>
        <v>0</v>
      </c>
      <c r="W56" s="56" t="str">
        <f>[4]Final!$Z9</f>
        <v>Se reportaron 300 descargas del mes de Febrero</v>
      </c>
      <c r="X56" s="14">
        <f>[4]Final!AA9</f>
        <v>0.01</v>
      </c>
      <c r="Y56" s="56" t="str">
        <f>[4]Final!AB9</f>
        <v>Se reportaron 257 descargas del mes de marzo</v>
      </c>
      <c r="Z56" s="14">
        <f>[4]Final!AC9</f>
        <v>0.01</v>
      </c>
      <c r="AA56" s="56" t="str">
        <f>[4]Final!AD9</f>
        <v>Se reportaron 223 descargas del mes de marzo</v>
      </c>
      <c r="AB56" s="127">
        <f>[4]Final!AE9</f>
        <v>0.01</v>
      </c>
      <c r="AC56" s="128" t="str">
        <f>[4]Final!AF9</f>
        <v>Se reportaron 5 descargas del mes de mayo</v>
      </c>
      <c r="AD56" s="127">
        <f>[4]Final!AG9</f>
        <v>0.01</v>
      </c>
      <c r="AE56" s="128" t="str">
        <f>[4]Final!AH9</f>
        <v>Se reportaron 58 descargas en el mes de junio</v>
      </c>
      <c r="AF56" s="127">
        <f>[4]Final!AI9</f>
        <v>0</v>
      </c>
      <c r="AG56" s="128">
        <f>[4]Final!AJ9</f>
        <v>0</v>
      </c>
      <c r="AH56" s="127">
        <f>[4]Final!AK9</f>
        <v>0</v>
      </c>
      <c r="AI56" s="128">
        <f>[4]Final!AL9</f>
        <v>0</v>
      </c>
      <c r="AJ56" s="127">
        <f>[4]Final!AM9</f>
        <v>0</v>
      </c>
      <c r="AK56" s="128">
        <f>[4]Final!AN9</f>
        <v>0</v>
      </c>
      <c r="AL56" s="127">
        <f>[4]Final!AO9</f>
        <v>0</v>
      </c>
      <c r="AM56" s="128">
        <f>[4]Final!AP9</f>
        <v>0</v>
      </c>
      <c r="AN56" s="127">
        <f>[4]Final!AQ9</f>
        <v>0</v>
      </c>
      <c r="AO56" s="128">
        <f>[4]Final!AR9</f>
        <v>0</v>
      </c>
      <c r="AP56" s="127">
        <f>[4]Final!AS9</f>
        <v>0</v>
      </c>
      <c r="AQ56" s="128">
        <f>[4]Final!AT9</f>
        <v>0</v>
      </c>
    </row>
    <row r="57" spans="1:43" s="1" customFormat="1" ht="123" customHeight="1" x14ac:dyDescent="0.25">
      <c r="A57" s="10">
        <f t="shared" si="1"/>
        <v>56</v>
      </c>
      <c r="B57" s="10" t="s">
        <v>132</v>
      </c>
      <c r="C57" s="21" t="s">
        <v>44</v>
      </c>
      <c r="D57" s="10" t="s">
        <v>45</v>
      </c>
      <c r="E57" s="21" t="s">
        <v>46</v>
      </c>
      <c r="F57" s="21" t="s">
        <v>47</v>
      </c>
      <c r="G57" s="26" t="s">
        <v>62</v>
      </c>
      <c r="H57" s="26" t="s">
        <v>63</v>
      </c>
      <c r="I57" s="38" t="s">
        <v>133</v>
      </c>
      <c r="J57" s="41" t="s">
        <v>145</v>
      </c>
      <c r="K57" s="10">
        <v>13</v>
      </c>
      <c r="L57" s="10">
        <v>4</v>
      </c>
      <c r="M57" s="10" t="s">
        <v>146</v>
      </c>
      <c r="N57" s="12">
        <v>78859336</v>
      </c>
      <c r="O57" s="8" t="s">
        <v>53</v>
      </c>
      <c r="P57" s="7" t="s">
        <v>104</v>
      </c>
      <c r="Q57" s="10" t="s">
        <v>142</v>
      </c>
      <c r="R57" s="6">
        <v>0.1</v>
      </c>
      <c r="S57" s="97">
        <f t="shared" si="0"/>
        <v>0.12000000000000001</v>
      </c>
      <c r="T57" s="14">
        <f>[4]Final!$W10</f>
        <v>0.02</v>
      </c>
      <c r="U57" s="167" t="str">
        <f>[4]Final!$X10</f>
        <v>Se avanzó en el desarrollo de la propuesta</v>
      </c>
      <c r="V57" s="14">
        <f>[4]Final!$Y10</f>
        <v>0.02</v>
      </c>
      <c r="W57" s="15" t="str">
        <f>[4]Final!$Z10</f>
        <v>Se hicieron consultas para consolidar una propuesta objetiva con particáción de población con discapacidad visual</v>
      </c>
      <c r="X57" s="14">
        <f>[4]Final!AA10</f>
        <v>0.02</v>
      </c>
      <c r="Y57" s="56" t="str">
        <f>[4]Final!AB10</f>
        <v xml:space="preserve">Se entregaron, verificaron y consolidaron 68 archivos digitales </v>
      </c>
      <c r="Z57" s="14">
        <f>[4]Final!AC10</f>
        <v>0.02</v>
      </c>
      <c r="AA57" s="56" t="str">
        <f>[4]Final!AD10</f>
        <v xml:space="preserve">Se entregaron, verificaron y consolidaron 57 archivos digitales </v>
      </c>
      <c r="AB57" s="127">
        <f>[4]Final!AE10</f>
        <v>0.02</v>
      </c>
      <c r="AC57" s="128" t="str">
        <f>[4]Final!AF10</f>
        <v xml:space="preserve">Se entregaron, verificaron y consolidaron 79 archivos digitales </v>
      </c>
      <c r="AD57" s="127">
        <f>[4]Final!AG10</f>
        <v>0.02</v>
      </c>
      <c r="AE57" s="128" t="str">
        <f>[4]Final!AH10</f>
        <v xml:space="preserve">Se entregaron, verificaron y consolidaron 76 archivos digitales </v>
      </c>
      <c r="AF57" s="127">
        <f>[4]Final!AI10</f>
        <v>0</v>
      </c>
      <c r="AG57" s="128">
        <f>[4]Final!AJ10</f>
        <v>0</v>
      </c>
      <c r="AH57" s="127">
        <f>[4]Final!AK10</f>
        <v>0</v>
      </c>
      <c r="AI57" s="128">
        <f>[4]Final!AL10</f>
        <v>0</v>
      </c>
      <c r="AJ57" s="127">
        <f>[4]Final!AM10</f>
        <v>0</v>
      </c>
      <c r="AK57" s="128">
        <f>[4]Final!AN10</f>
        <v>0</v>
      </c>
      <c r="AL57" s="127">
        <f>[4]Final!AO10</f>
        <v>0</v>
      </c>
      <c r="AM57" s="128">
        <f>[4]Final!AP10</f>
        <v>0</v>
      </c>
      <c r="AN57" s="127">
        <f>[4]Final!AQ10</f>
        <v>0</v>
      </c>
      <c r="AO57" s="128">
        <f>[4]Final!AR10</f>
        <v>0</v>
      </c>
      <c r="AP57" s="127">
        <f>[4]Final!AS10</f>
        <v>0</v>
      </c>
      <c r="AQ57" s="128">
        <f>[4]Final!AT10</f>
        <v>0</v>
      </c>
    </row>
    <row r="58" spans="1:43" s="1" customFormat="1" ht="123" customHeight="1" x14ac:dyDescent="0.25">
      <c r="A58" s="10">
        <f t="shared" si="1"/>
        <v>57</v>
      </c>
      <c r="B58" s="10" t="s">
        <v>132</v>
      </c>
      <c r="C58" s="21" t="s">
        <v>44</v>
      </c>
      <c r="D58" s="10" t="s">
        <v>45</v>
      </c>
      <c r="E58" s="21" t="s">
        <v>46</v>
      </c>
      <c r="F58" s="21" t="s">
        <v>47</v>
      </c>
      <c r="G58" s="26" t="s">
        <v>62</v>
      </c>
      <c r="H58" s="26" t="s">
        <v>63</v>
      </c>
      <c r="I58" s="38" t="s">
        <v>133</v>
      </c>
      <c r="J58" s="41" t="s">
        <v>145</v>
      </c>
      <c r="K58" s="10">
        <v>13</v>
      </c>
      <c r="L58" s="10">
        <v>4</v>
      </c>
      <c r="M58" s="10" t="s">
        <v>146</v>
      </c>
      <c r="N58" s="12"/>
      <c r="O58" s="8" t="s">
        <v>85</v>
      </c>
      <c r="P58" s="7" t="s">
        <v>54</v>
      </c>
      <c r="Q58" s="10" t="s">
        <v>147</v>
      </c>
      <c r="R58" s="6">
        <v>0.2</v>
      </c>
      <c r="S58" s="97">
        <f t="shared" si="0"/>
        <v>0.25</v>
      </c>
      <c r="T58" s="14">
        <f>[4]Final!$W11</f>
        <v>0</v>
      </c>
      <c r="U58" s="167" t="str">
        <f>[4]Final!$X11</f>
        <v>Como se declaró descierta la contratación para la adicuación de la sala de exposiciones no se pudo avanzar en esta meta.</v>
      </c>
      <c r="V58" s="14">
        <f>[4]Final!$Y11</f>
        <v>0</v>
      </c>
      <c r="W58" s="15" t="str">
        <f>[4]Final!$Z11</f>
        <v>Se adecuaron los estudios previos para volver a lanzar la convocatoria para la contratación que permita la implementación de la sala de exposiciones.</v>
      </c>
      <c r="X58" s="14">
        <f>[4]Final!AA11</f>
        <v>0.05</v>
      </c>
      <c r="Y58" s="56" t="str">
        <f>[4]Final!AB11</f>
        <v>Se entregaron los estudios previos a la Oficina Asesora Jurídica</v>
      </c>
      <c r="Z58" s="14">
        <f>[4]Final!AC11</f>
        <v>0.1</v>
      </c>
      <c r="AA58" s="56" t="str">
        <f>[4]Final!AD11</f>
        <v>Se inició el proceso de contratación que terminarán el 9 de mayo y se adjudicará para contratar a partir del 11 de mayo</v>
      </c>
      <c r="AB58" s="127">
        <f>[4]Final!AE11</f>
        <v>0.05</v>
      </c>
      <c r="AC58" s="128" t="str">
        <f>[4]Final!AF11</f>
        <v>Se firmó el 14 de mayo el contrato con Camilo Casasbuenas para la adecuación de la sala de exposiciones.</v>
      </c>
      <c r="AD58" s="127">
        <f>[4]Final!AG11</f>
        <v>0.05</v>
      </c>
      <c r="AE58" s="128" t="str">
        <f>[4]Final!AH11</f>
        <v>Se avanzó en los detalles de los diseños y elementos que se incorporarán a la Sala de Exposiciones. Fueron aprobados por el Director General</v>
      </c>
      <c r="AF58" s="127">
        <f>[4]Final!AI11</f>
        <v>0</v>
      </c>
      <c r="AG58" s="128">
        <f>[4]Final!AJ11</f>
        <v>0</v>
      </c>
      <c r="AH58" s="127">
        <f>[4]Final!AK11</f>
        <v>0</v>
      </c>
      <c r="AI58" s="128">
        <f>[4]Final!AL11</f>
        <v>0</v>
      </c>
      <c r="AJ58" s="127">
        <f>[4]Final!AM11</f>
        <v>0</v>
      </c>
      <c r="AK58" s="128">
        <f>[4]Final!AN11</f>
        <v>0</v>
      </c>
      <c r="AL58" s="127">
        <f>[4]Final!AO11</f>
        <v>0</v>
      </c>
      <c r="AM58" s="128">
        <f>[4]Final!AP11</f>
        <v>0</v>
      </c>
      <c r="AN58" s="127">
        <f>[4]Final!AQ11</f>
        <v>0</v>
      </c>
      <c r="AO58" s="128">
        <f>[4]Final!AR11</f>
        <v>0</v>
      </c>
      <c r="AP58" s="127">
        <f>[4]Final!AS11</f>
        <v>0</v>
      </c>
      <c r="AQ58" s="128">
        <f>[4]Final!AT11</f>
        <v>0</v>
      </c>
    </row>
    <row r="59" spans="1:43" s="1" customFormat="1" ht="129.75" customHeight="1" x14ac:dyDescent="0.25">
      <c r="A59" s="10">
        <f t="shared" si="1"/>
        <v>58</v>
      </c>
      <c r="B59" s="10" t="s">
        <v>132</v>
      </c>
      <c r="C59" s="21" t="s">
        <v>44</v>
      </c>
      <c r="D59" s="10" t="s">
        <v>45</v>
      </c>
      <c r="E59" s="21" t="s">
        <v>46</v>
      </c>
      <c r="F59" s="21" t="s">
        <v>47</v>
      </c>
      <c r="G59" s="26" t="s">
        <v>62</v>
      </c>
      <c r="H59" s="26" t="s">
        <v>63</v>
      </c>
      <c r="I59" s="38" t="s">
        <v>133</v>
      </c>
      <c r="J59" s="41" t="s">
        <v>145</v>
      </c>
      <c r="K59" s="10">
        <v>13</v>
      </c>
      <c r="L59" s="10">
        <v>4</v>
      </c>
      <c r="M59" s="10" t="s">
        <v>146</v>
      </c>
      <c r="N59" s="12"/>
      <c r="O59" s="8" t="s">
        <v>85</v>
      </c>
      <c r="P59" s="7" t="s">
        <v>54</v>
      </c>
      <c r="Q59" s="10" t="s">
        <v>148</v>
      </c>
      <c r="R59" s="6">
        <v>0.5</v>
      </c>
      <c r="S59" s="97">
        <f t="shared" si="0"/>
        <v>0.25</v>
      </c>
      <c r="T59" s="14">
        <f>[4]Final!$W12</f>
        <v>0</v>
      </c>
      <c r="U59" s="167" t="str">
        <f>[4]Final!$X12</f>
        <v>Como se declaró descierta la contratación para la adicuación de la sala de exposiciones no se pudo avanzar en esta meta.</v>
      </c>
      <c r="V59" s="14">
        <f>[4]Final!$Y12</f>
        <v>0</v>
      </c>
      <c r="W59" s="15" t="str">
        <f>[4]Final!$Z12</f>
        <v>Se adecuaron los estudios previos para volver a lanzar la convocatoria para la contratación que permita la implementación de la sala de exposiciones.</v>
      </c>
      <c r="X59" s="14">
        <f>[4]Final!AA12</f>
        <v>0.05</v>
      </c>
      <c r="Y59" s="56" t="str">
        <f>[4]Final!AB12</f>
        <v>Se entregaron los estudios previos a la Oficina Asesora Jurídica</v>
      </c>
      <c r="Z59" s="14">
        <f>[4]Final!AC12</f>
        <v>0.1</v>
      </c>
      <c r="AA59" s="56" t="str">
        <f>[4]Final!AD12</f>
        <v>Se inició el proceso de contratación que terminarán el 9 de mayo y se adjudicará para contratar a partir del 11 de mayo</v>
      </c>
      <c r="AB59" s="127">
        <f>[4]Final!AE12</f>
        <v>0.05</v>
      </c>
      <c r="AC59" s="128" t="str">
        <f>[4]Final!AF12</f>
        <v>Se firmó el 14 de mayo el contrato con Camilo Casasbuenas para la adecuación de la sala de exposiciones.</v>
      </c>
      <c r="AD59" s="127">
        <f>[4]Final!AG12</f>
        <v>0.05</v>
      </c>
      <c r="AE59" s="128" t="str">
        <f>[4]Final!AH12</f>
        <v>Se avanzó en los detalles de los diseños y elementos que se incorporarán a la Sala de Exposiciones. Fueron aprobados por el Director General</v>
      </c>
      <c r="AF59" s="127">
        <f>[4]Final!AI12</f>
        <v>0</v>
      </c>
      <c r="AG59" s="128">
        <f>[4]Final!AJ12</f>
        <v>0</v>
      </c>
      <c r="AH59" s="127">
        <f>[4]Final!AK12</f>
        <v>0</v>
      </c>
      <c r="AI59" s="128">
        <f>[4]Final!AL12</f>
        <v>0</v>
      </c>
      <c r="AJ59" s="127">
        <f>[4]Final!AM12</f>
        <v>0</v>
      </c>
      <c r="AK59" s="128">
        <f>[4]Final!AN12</f>
        <v>0</v>
      </c>
      <c r="AL59" s="127">
        <f>[4]Final!AO12</f>
        <v>0</v>
      </c>
      <c r="AM59" s="128">
        <f>[4]Final!AP12</f>
        <v>0</v>
      </c>
      <c r="AN59" s="127">
        <f>[4]Final!AQ12</f>
        <v>0</v>
      </c>
      <c r="AO59" s="128">
        <f>[4]Final!AR12</f>
        <v>0</v>
      </c>
      <c r="AP59" s="127">
        <f>[4]Final!AS12</f>
        <v>0</v>
      </c>
      <c r="AQ59" s="128">
        <f>[4]Final!AT12</f>
        <v>0</v>
      </c>
    </row>
    <row r="60" spans="1:43" s="1" customFormat="1" ht="129.75" customHeight="1" x14ac:dyDescent="0.25">
      <c r="A60" s="10">
        <f t="shared" si="1"/>
        <v>59</v>
      </c>
      <c r="B60" s="10" t="s">
        <v>132</v>
      </c>
      <c r="C60" s="21" t="s">
        <v>44</v>
      </c>
      <c r="D60" s="10" t="s">
        <v>45</v>
      </c>
      <c r="E60" s="21" t="s">
        <v>46</v>
      </c>
      <c r="F60" s="21" t="s">
        <v>47</v>
      </c>
      <c r="G60" s="26" t="s">
        <v>62</v>
      </c>
      <c r="H60" s="26" t="s">
        <v>63</v>
      </c>
      <c r="I60" s="38" t="s">
        <v>133</v>
      </c>
      <c r="J60" s="41" t="s">
        <v>145</v>
      </c>
      <c r="K60" s="10">
        <v>13</v>
      </c>
      <c r="L60" s="10">
        <v>4</v>
      </c>
      <c r="M60" s="10" t="s">
        <v>146</v>
      </c>
      <c r="N60" s="12"/>
      <c r="O60" s="8"/>
      <c r="P60" s="7"/>
      <c r="Q60" s="10" t="s">
        <v>149</v>
      </c>
      <c r="R60" s="86">
        <v>0.2</v>
      </c>
      <c r="S60" s="97">
        <f t="shared" si="0"/>
        <v>0</v>
      </c>
      <c r="T60" s="14">
        <f>[4]Final!$W13*Tabla1[[#This Row],[%Avance]]/Tabla1[[#This Row],[2019]]</f>
        <v>0</v>
      </c>
      <c r="U60" s="55">
        <f>[4]Final!$X13</f>
        <v>0</v>
      </c>
      <c r="V60" s="14">
        <f>[4]Final!$Y13*Tabla1[[#This Row],[%Avance]]/Tabla1[[#This Row],[2019]]</f>
        <v>0</v>
      </c>
      <c r="W60" s="56">
        <f>[4]Final!$Z13</f>
        <v>0</v>
      </c>
      <c r="X60" s="14">
        <f>[4]Final!$AA13*Tabla1[[#This Row],[%Avance]]/Tabla1[[#This Row],[2019]]</f>
        <v>0</v>
      </c>
      <c r="Y60" s="56" t="str">
        <f>[4]Final!AB13</f>
        <v>Se está en espera de la adecuación de la sala multisensorial del Centro Cultural para organizar la exposición permanente y las temporales</v>
      </c>
      <c r="Z60" s="14">
        <f>[4]Final!AC13*Tabla1[[#This Row],[%Avance]]/Tabla1[[#This Row],[2019]]</f>
        <v>0</v>
      </c>
      <c r="AA60" s="128" t="str">
        <f>[4]Final!AD13</f>
        <v>Se está en espera de la adecuación de la sala multisensorial del Centro Cultural para organizar la exposición permanente y las temporales</v>
      </c>
      <c r="AB60" s="127">
        <f>[4]Final!AE13*Tabla1[[#This Row],[%Avance]]/Tabla1[[#This Row],[2019]]</f>
        <v>0</v>
      </c>
      <c r="AC60" s="128" t="str">
        <f>[4]Final!AF13</f>
        <v>Se está en espera de la adecuación de la sala multisensorial del Centro Cultural para organizar la exposición permanente y las temporales</v>
      </c>
      <c r="AD60" s="127">
        <f>[4]Final!AG13*Tabla1[[#This Row],[%Avance]]/Tabla1[[#This Row],[2019]]</f>
        <v>0</v>
      </c>
      <c r="AE60" s="128" t="str">
        <f>[4]Final!AH13</f>
        <v>Se está en espera de la adecuación de la sala multisensorial del Centro Cultural para organizar la exposición permanente y las temporales</v>
      </c>
      <c r="AF60" s="127">
        <f>[4]Final!AI13*Tabla1[[#This Row],[%Avance]]/Tabla1[[#This Row],[2019]]</f>
        <v>0</v>
      </c>
      <c r="AG60" s="128">
        <f>[4]Final!AJ13</f>
        <v>0</v>
      </c>
      <c r="AH60" s="127">
        <f>[4]Final!AK13*Tabla1[[#This Row],[%Avance]]/Tabla1[[#This Row],[2019]]</f>
        <v>0</v>
      </c>
      <c r="AI60" s="128">
        <f>[4]Final!AL13</f>
        <v>0</v>
      </c>
      <c r="AJ60" s="127">
        <f>[4]Final!AM13*Tabla1[[#This Row],[%Avance]]/Tabla1[[#This Row],[2019]]</f>
        <v>0</v>
      </c>
      <c r="AK60" s="128">
        <f>[4]Final!AN13</f>
        <v>0</v>
      </c>
      <c r="AL60" s="127">
        <f>[4]Final!AO13*Tabla1[[#This Row],[%Avance]]/Tabla1[[#This Row],[2019]]</f>
        <v>0</v>
      </c>
      <c r="AM60" s="128">
        <f>[4]Final!AP13</f>
        <v>0</v>
      </c>
      <c r="AN60" s="127">
        <f>[4]Final!AQ13*Tabla1[[#This Row],[%Avance]]/Tabla1[[#This Row],[2019]]</f>
        <v>0</v>
      </c>
      <c r="AO60" s="128">
        <f>[4]Final!AR13</f>
        <v>0</v>
      </c>
      <c r="AP60" s="127">
        <f>[4]Final!AS13*Tabla1[[#This Row],[%Avance]]/Tabla1[[#This Row],[2019]]</f>
        <v>0</v>
      </c>
      <c r="AQ60" s="128">
        <f>[4]Final!AT13</f>
        <v>0</v>
      </c>
    </row>
    <row r="61" spans="1:43" s="1" customFormat="1" ht="123" customHeight="1" x14ac:dyDescent="0.25">
      <c r="A61" s="10">
        <f t="shared" si="1"/>
        <v>60</v>
      </c>
      <c r="B61" s="10" t="s">
        <v>150</v>
      </c>
      <c r="C61" s="21" t="s">
        <v>44</v>
      </c>
      <c r="D61" s="10" t="s">
        <v>45</v>
      </c>
      <c r="E61" s="21" t="s">
        <v>46</v>
      </c>
      <c r="F61" s="21" t="s">
        <v>47</v>
      </c>
      <c r="G61" s="26" t="s">
        <v>62</v>
      </c>
      <c r="H61" s="26" t="s">
        <v>63</v>
      </c>
      <c r="I61" s="42" t="s">
        <v>150</v>
      </c>
      <c r="J61" s="43" t="s">
        <v>151</v>
      </c>
      <c r="K61" s="10">
        <v>300</v>
      </c>
      <c r="L61" s="10">
        <v>60</v>
      </c>
      <c r="M61" s="10" t="s">
        <v>152</v>
      </c>
      <c r="N61" s="12">
        <v>39109926</v>
      </c>
      <c r="O61" s="8" t="s">
        <v>53</v>
      </c>
      <c r="P61" s="7" t="s">
        <v>104</v>
      </c>
      <c r="Q61" s="10" t="s">
        <v>153</v>
      </c>
      <c r="R61" s="6">
        <v>0.1</v>
      </c>
      <c r="S61" s="97">
        <f t="shared" si="0"/>
        <v>0.05</v>
      </c>
      <c r="T61" s="14">
        <f>'[2]E-IR'!$W$3</f>
        <v>0.05</v>
      </c>
      <c r="U61" s="167" t="str">
        <f>'[2]E-IR'!$X$3</f>
        <v>se presentó el plan de producción a  Sub Tecnica.</v>
      </c>
      <c r="V61" s="14">
        <f>'[2]E-IR'!$Y3</f>
        <v>0</v>
      </c>
      <c r="W61" s="15">
        <f>'[2]E-IR'!$Z3</f>
        <v>0</v>
      </c>
      <c r="X61" s="14">
        <f>'[2]E-IR'!AA3</f>
        <v>0</v>
      </c>
      <c r="Y61" s="56">
        <f>'[2]E-IR'!AB3</f>
        <v>0</v>
      </c>
      <c r="Z61" s="14">
        <f>'[2]E-IR'!AC3</f>
        <v>0</v>
      </c>
      <c r="AA61" s="56">
        <f>'[2]E-IR'!AD3</f>
        <v>0</v>
      </c>
      <c r="AB61" s="127">
        <f>'[2]E-IR'!AE3</f>
        <v>0</v>
      </c>
      <c r="AC61" s="128">
        <f>'[2]E-IR'!AF3</f>
        <v>0</v>
      </c>
      <c r="AD61" s="127">
        <f>'[2]E-IR'!AG3</f>
        <v>0</v>
      </c>
      <c r="AE61" s="128">
        <f>'[2]E-IR'!AH3</f>
        <v>0</v>
      </c>
      <c r="AF61" s="127">
        <f>'[2]E-IR'!AI3</f>
        <v>0</v>
      </c>
      <c r="AG61" s="128">
        <f>'[2]E-IR'!AJ3</f>
        <v>0</v>
      </c>
      <c r="AH61" s="127">
        <f>'[2]E-IR'!AK3</f>
        <v>0</v>
      </c>
      <c r="AI61" s="128">
        <f>'[2]E-IR'!AL3</f>
        <v>0</v>
      </c>
      <c r="AJ61" s="127">
        <f>'[2]E-IR'!AM3</f>
        <v>0</v>
      </c>
      <c r="AK61" s="128">
        <f>'[2]E-IR'!AN3</f>
        <v>0</v>
      </c>
      <c r="AL61" s="127">
        <f>'[2]E-IR'!AO3</f>
        <v>0</v>
      </c>
      <c r="AM61" s="128">
        <f>'[2]E-IR'!AP3</f>
        <v>0</v>
      </c>
      <c r="AN61" s="127">
        <f>'[2]E-IR'!AQ3</f>
        <v>0</v>
      </c>
      <c r="AO61" s="128">
        <f>'[2]E-IR'!AR3</f>
        <v>0</v>
      </c>
      <c r="AP61" s="127">
        <f>'[2]E-IR'!AS3</f>
        <v>0</v>
      </c>
      <c r="AQ61" s="128">
        <f>'[2]E-IR'!AT3</f>
        <v>0</v>
      </c>
    </row>
    <row r="62" spans="1:43" s="1" customFormat="1" ht="123" customHeight="1" x14ac:dyDescent="0.25">
      <c r="A62" s="10">
        <f t="shared" si="1"/>
        <v>61</v>
      </c>
      <c r="B62" s="10" t="s">
        <v>150</v>
      </c>
      <c r="C62" s="21" t="s">
        <v>44</v>
      </c>
      <c r="D62" s="10" t="s">
        <v>45</v>
      </c>
      <c r="E62" s="21" t="s">
        <v>46</v>
      </c>
      <c r="F62" s="21" t="s">
        <v>47</v>
      </c>
      <c r="G62" s="26" t="s">
        <v>62</v>
      </c>
      <c r="H62" s="26" t="s">
        <v>63</v>
      </c>
      <c r="I62" s="42" t="s">
        <v>150</v>
      </c>
      <c r="J62" s="43" t="s">
        <v>151</v>
      </c>
      <c r="K62" s="10">
        <v>300</v>
      </c>
      <c r="L62" s="156">
        <v>60</v>
      </c>
      <c r="M62" s="10" t="s">
        <v>152</v>
      </c>
      <c r="N62" s="12"/>
      <c r="O62" s="7" t="s">
        <v>104</v>
      </c>
      <c r="P62" s="7" t="s">
        <v>54</v>
      </c>
      <c r="Q62" s="158" t="s">
        <v>374</v>
      </c>
      <c r="R62" s="86">
        <v>0.7</v>
      </c>
      <c r="S62" s="97">
        <f>T62+V62+X62+Z62+AB62+AD62+AF62+AH62+AJ62+AL62+AN62+AP62</f>
        <v>0.315</v>
      </c>
      <c r="T62" s="14">
        <f>'[2]E-IR'!W4*Tabla1[[#This Row],[%Avance]]/Tabla1[[#This Row],[2019]]</f>
        <v>2.3333333333333331E-2</v>
      </c>
      <c r="U62" s="167" t="str">
        <f>'[2]E-IR'!$X$4</f>
        <v xml:space="preserve">Audio descripción de  Universidad Canina
Grabación de Taller sobre Japón </v>
      </c>
      <c r="V62" s="14">
        <f>'[2]E-IR'!Y4*Tabla1[[#This Row],[%Avance]]/Tabla1[[#This Row],[2019]]</f>
        <v>0.11666666666666667</v>
      </c>
      <c r="W62" s="15" t="str">
        <f>'[2]E-IR'!$Z4</f>
        <v>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v>
      </c>
      <c r="X62" s="14">
        <f>'[2]E-IR'!AA4*Tabla1[[#This Row],[%Avance]]/Tabla1[[#This Row],[2019]]</f>
        <v>6.9999999999999993E-2</v>
      </c>
      <c r="Y62" s="56" t="str">
        <f>'[2]E-IR'!AB4</f>
        <v xml:space="preserve">Grabación Alcantarilla sin tapa calle 34, Grabación Taller sensorial Japón, GR Doodle de bach, GR Encuentro nacional de organizaciones discapacidad (2), GR Homenaje a Seiichi Miyake                         </v>
      </c>
      <c r="Z62" s="14">
        <f>'[2]E-IR'!AC4*Tabla1[[#This Row],[%Avance]]/Tabla1[[#This Row],[2019]]</f>
        <v>3.4999999999999996E-2</v>
      </c>
      <c r="AA62" s="56" t="str">
        <f>'[2]E-IR'!AD4</f>
        <v xml:space="preserve">GR Narrar al oido filbo 2019, Talleres de Braille Filbo 2019, Quién era Louis Braill
</v>
      </c>
      <c r="AB62" s="14">
        <f>'[2]E-IR'!AE4*Tabla1[[#This Row],[%Avance]]/Tabla1[[#This Row],[2019]]</f>
        <v>4.6666666666666662E-2</v>
      </c>
      <c r="AC62" s="128" t="str">
        <f>'[2]E-IR'!AF4</f>
        <v xml:space="preserve">GR Día del maestro, GR Evento a través de mis pequeños ojos, GR Función pública biblioteca virtual, GR La importancia del Perro guía                          
</v>
      </c>
      <c r="AD62" s="14">
        <f>'[2]E-IR'!AG4*Tabla1[[#This Row],[%Avance]]/Tabla1[[#This Row],[2019]]</f>
        <v>2.3333333333333331E-2</v>
      </c>
      <c r="AE62" s="128" t="str">
        <f>'[2]E-IR'!AH4</f>
        <v xml:space="preserve">GR Biblioteca Virtual para Ciegos Función pública
GR La importancia del perro guía
</v>
      </c>
      <c r="AF62" s="14">
        <f>'[2]E-IR'!AI4*Tabla1[[#This Row],[%Avance]]/Tabla1[[#This Row],[2019]]</f>
        <v>0</v>
      </c>
      <c r="AG62" s="128">
        <f>'[2]E-IR'!AJ4</f>
        <v>0</v>
      </c>
      <c r="AH62" s="14">
        <f>'[2]E-IR'!AK4*Tabla1[[#This Row],[%Avance]]/Tabla1[[#This Row],[2019]]</f>
        <v>0</v>
      </c>
      <c r="AI62" s="128">
        <f>'[2]E-IR'!AL4</f>
        <v>0</v>
      </c>
      <c r="AJ62" s="14">
        <f>'[2]E-IR'!AM4*Tabla1[[#This Row],[%Avance]]/Tabla1[[#This Row],[2019]]</f>
        <v>0</v>
      </c>
      <c r="AK62" s="128">
        <f>'[2]E-IR'!AN4</f>
        <v>0</v>
      </c>
      <c r="AL62" s="14">
        <f>'[2]E-IR'!AO4*Tabla1[[#This Row],[%Avance]]/Tabla1[[#This Row],[2019]]</f>
        <v>0</v>
      </c>
      <c r="AM62" s="128">
        <f>'[2]E-IR'!AP4</f>
        <v>0</v>
      </c>
      <c r="AN62" s="14">
        <f>'[2]E-IR'!AQ4*Tabla1[[#This Row],[%Avance]]/Tabla1[[#This Row],[2019]]</f>
        <v>0</v>
      </c>
      <c r="AO62" s="128">
        <f>'[2]E-IR'!AR4</f>
        <v>0</v>
      </c>
      <c r="AP62" s="14">
        <f>'[2]E-IR'!AS4*Tabla1[[#This Row],[%Avance]]/Tabla1[[#This Row],[2019]]</f>
        <v>0</v>
      </c>
      <c r="AQ62" s="128">
        <f>'[2]E-IR'!AT4</f>
        <v>0</v>
      </c>
    </row>
    <row r="63" spans="1:43" s="1" customFormat="1" ht="123" customHeight="1" x14ac:dyDescent="0.25">
      <c r="A63" s="10" t="e">
        <f>#REF!+1</f>
        <v>#REF!</v>
      </c>
      <c r="B63" s="10" t="s">
        <v>150</v>
      </c>
      <c r="C63" s="21" t="s">
        <v>44</v>
      </c>
      <c r="D63" s="10" t="s">
        <v>45</v>
      </c>
      <c r="E63" s="21" t="s">
        <v>46</v>
      </c>
      <c r="F63" s="21" t="s">
        <v>47</v>
      </c>
      <c r="G63" s="26" t="s">
        <v>62</v>
      </c>
      <c r="H63" s="26" t="s">
        <v>63</v>
      </c>
      <c r="I63" s="42" t="s">
        <v>150</v>
      </c>
      <c r="J63" s="43" t="s">
        <v>151</v>
      </c>
      <c r="K63" s="10">
        <v>300</v>
      </c>
      <c r="L63" s="10">
        <v>60</v>
      </c>
      <c r="M63" s="10" t="s">
        <v>152</v>
      </c>
      <c r="N63" s="12"/>
      <c r="O63" s="7" t="s">
        <v>104</v>
      </c>
      <c r="P63" s="7" t="s">
        <v>54</v>
      </c>
      <c r="Q63" s="9" t="s">
        <v>154</v>
      </c>
      <c r="R63" s="6">
        <v>0.2</v>
      </c>
      <c r="S63" s="97">
        <f>T63+V63+X63+Z63+AB63+AD63+AF63+AH63+AJ63+AL63+AN63+AP63</f>
        <v>0.01</v>
      </c>
      <c r="T63" s="14">
        <f>'[2]E-IR'!W5</f>
        <v>0</v>
      </c>
      <c r="U63" s="167">
        <f>'[2]E-IR'!$X$5</f>
        <v>0</v>
      </c>
      <c r="V63" s="14" t="str">
        <f>'[2]E-IR'!Y5</f>
        <v>1%</v>
      </c>
      <c r="W63" s="15" t="str">
        <f>'[2]E-IR'!$Z5</f>
        <v>seguimiento a los contenidos misionales para el mes</v>
      </c>
      <c r="X63" s="14">
        <f>'[2]E-IR'!AA5</f>
        <v>0</v>
      </c>
      <c r="Y63" s="56">
        <f>'[2]E-IR'!AB5</f>
        <v>0</v>
      </c>
      <c r="Z63" s="14">
        <f>'[2]E-IR'!AC5</f>
        <v>0</v>
      </c>
      <c r="AA63" s="56">
        <f>'[2]E-IR'!AD5</f>
        <v>0</v>
      </c>
      <c r="AB63" s="127">
        <f>'[2]E-IR'!AE5</f>
        <v>0</v>
      </c>
      <c r="AC63" s="128">
        <f>'[2]E-IR'!AF5</f>
        <v>0</v>
      </c>
      <c r="AD63" s="127">
        <f>'[2]E-IR'!AG5</f>
        <v>0</v>
      </c>
      <c r="AE63" s="128">
        <f>'[2]E-IR'!AH5</f>
        <v>0</v>
      </c>
      <c r="AF63" s="127">
        <f>'[2]E-IR'!AI5</f>
        <v>0</v>
      </c>
      <c r="AG63" s="128">
        <f>'[2]E-IR'!AJ5</f>
        <v>0</v>
      </c>
      <c r="AH63" s="127">
        <f>'[2]E-IR'!AK5</f>
        <v>0</v>
      </c>
      <c r="AI63" s="128">
        <f>'[2]E-IR'!AL5</f>
        <v>0</v>
      </c>
      <c r="AJ63" s="127">
        <f>'[2]E-IR'!AM5</f>
        <v>0</v>
      </c>
      <c r="AK63" s="128">
        <f>'[2]E-IR'!AN5</f>
        <v>0</v>
      </c>
      <c r="AL63" s="127">
        <f>'[2]E-IR'!AO5</f>
        <v>0</v>
      </c>
      <c r="AM63" s="128">
        <f>'[2]E-IR'!AP5</f>
        <v>0</v>
      </c>
      <c r="AN63" s="127">
        <f>'[2]E-IR'!AQ5</f>
        <v>0</v>
      </c>
      <c r="AO63" s="128">
        <f>'[2]E-IR'!AR5</f>
        <v>0</v>
      </c>
      <c r="AP63" s="127">
        <f>'[2]E-IR'!AS5</f>
        <v>0</v>
      </c>
      <c r="AQ63" s="128">
        <f>'[2]E-IR'!AT5</f>
        <v>0</v>
      </c>
    </row>
    <row r="64" spans="1:43" s="1" customFormat="1" ht="123" customHeight="1" x14ac:dyDescent="0.25">
      <c r="A64" s="10" t="e">
        <f t="shared" si="1"/>
        <v>#REF!</v>
      </c>
      <c r="B64" s="10" t="s">
        <v>150</v>
      </c>
      <c r="C64" s="21" t="s">
        <v>44</v>
      </c>
      <c r="D64" s="10" t="s">
        <v>45</v>
      </c>
      <c r="E64" s="21" t="s">
        <v>46</v>
      </c>
      <c r="F64" s="21" t="s">
        <v>47</v>
      </c>
      <c r="G64" s="26" t="s">
        <v>62</v>
      </c>
      <c r="H64" s="26" t="s">
        <v>63</v>
      </c>
      <c r="I64" s="42" t="s">
        <v>150</v>
      </c>
      <c r="J64" s="44" t="s">
        <v>155</v>
      </c>
      <c r="K64" s="10">
        <v>3200</v>
      </c>
      <c r="L64" s="10">
        <v>800</v>
      </c>
      <c r="M64" s="10" t="s">
        <v>156</v>
      </c>
      <c r="N64" s="12">
        <v>103383619</v>
      </c>
      <c r="O64" s="8" t="s">
        <v>53</v>
      </c>
      <c r="P64" s="7" t="s">
        <v>104</v>
      </c>
      <c r="Q64" s="10" t="s">
        <v>157</v>
      </c>
      <c r="R64" s="6">
        <v>0.1</v>
      </c>
      <c r="S64" s="97">
        <f t="shared" ref="S64:S68" si="3">T64+V64+X64+Z64+AB64+AD64+AF64+AH64+AJ64+AL64+AN64+AP64</f>
        <v>0.02</v>
      </c>
      <c r="T64" s="14">
        <f>'[2]E-IR'!$W$6</f>
        <v>0.01</v>
      </c>
      <c r="U64" s="167" t="str">
        <f>'[2]E-IR'!$X$6</f>
        <v>se proyectó la nueva estructura de los programas de acuerdo a los nuevos integrantes  de cada actividad en Subdirección técnica</v>
      </c>
      <c r="V64" s="14" t="str">
        <f>'[2]E-IR'!$Y6</f>
        <v>1%</v>
      </c>
      <c r="W64" s="15">
        <f>'[2]E-IR'!$Z6</f>
        <v>0</v>
      </c>
      <c r="X64" s="14">
        <f>'[2]E-IR'!AA6</f>
        <v>0</v>
      </c>
      <c r="Y64" s="56">
        <f>'[2]E-IR'!AB6</f>
        <v>0</v>
      </c>
      <c r="Z64" s="14">
        <f>'[2]E-IR'!AC6</f>
        <v>0</v>
      </c>
      <c r="AA64" s="56">
        <f>'[2]E-IR'!AD6</f>
        <v>0</v>
      </c>
      <c r="AB64" s="127">
        <f>'[2]E-IR'!AE6</f>
        <v>0</v>
      </c>
      <c r="AC64" s="128">
        <f>'[2]E-IR'!AF6</f>
        <v>0</v>
      </c>
      <c r="AD64" s="127">
        <f>'[2]E-IR'!AG6</f>
        <v>0</v>
      </c>
      <c r="AE64" s="128">
        <f>'[2]E-IR'!AH6</f>
        <v>0</v>
      </c>
      <c r="AF64" s="127">
        <f>'[2]E-IR'!AI6</f>
        <v>0</v>
      </c>
      <c r="AG64" s="128">
        <f>'[2]E-IR'!AJ6</f>
        <v>0</v>
      </c>
      <c r="AH64" s="127">
        <f>'[2]E-IR'!AK6</f>
        <v>0</v>
      </c>
      <c r="AI64" s="128">
        <f>'[2]E-IR'!AL6</f>
        <v>0</v>
      </c>
      <c r="AJ64" s="127">
        <f>'[2]E-IR'!AM6</f>
        <v>0</v>
      </c>
      <c r="AK64" s="128">
        <f>'[2]E-IR'!AN6</f>
        <v>0</v>
      </c>
      <c r="AL64" s="127">
        <f>'[2]E-IR'!AO6</f>
        <v>0</v>
      </c>
      <c r="AM64" s="128">
        <f>'[2]E-IR'!AP6</f>
        <v>0</v>
      </c>
      <c r="AN64" s="127">
        <f>'[2]E-IR'!AQ6</f>
        <v>0</v>
      </c>
      <c r="AO64" s="128">
        <f>'[2]E-IR'!AR6</f>
        <v>0</v>
      </c>
      <c r="AP64" s="127">
        <f>'[2]E-IR'!AS6</f>
        <v>0</v>
      </c>
      <c r="AQ64" s="128">
        <f>'[2]E-IR'!AT6</f>
        <v>0</v>
      </c>
    </row>
    <row r="65" spans="1:43" s="1" customFormat="1" ht="123" customHeight="1" x14ac:dyDescent="0.25">
      <c r="A65" s="10" t="e">
        <f t="shared" si="1"/>
        <v>#REF!</v>
      </c>
      <c r="B65" s="10" t="s">
        <v>150</v>
      </c>
      <c r="C65" s="21" t="s">
        <v>44</v>
      </c>
      <c r="D65" s="10" t="s">
        <v>45</v>
      </c>
      <c r="E65" s="21" t="s">
        <v>46</v>
      </c>
      <c r="F65" s="21" t="s">
        <v>47</v>
      </c>
      <c r="G65" s="26" t="s">
        <v>62</v>
      </c>
      <c r="H65" s="26" t="s">
        <v>63</v>
      </c>
      <c r="I65" s="42" t="s">
        <v>150</v>
      </c>
      <c r="J65" s="44" t="s">
        <v>155</v>
      </c>
      <c r="K65" s="10">
        <v>3200</v>
      </c>
      <c r="L65" s="10">
        <v>800</v>
      </c>
      <c r="M65" s="10" t="s">
        <v>156</v>
      </c>
      <c r="N65" s="12"/>
      <c r="O65" s="8" t="s">
        <v>53</v>
      </c>
      <c r="P65" s="7" t="s">
        <v>54</v>
      </c>
      <c r="Q65" s="10" t="s">
        <v>158</v>
      </c>
      <c r="R65" s="6">
        <v>0.1</v>
      </c>
      <c r="S65" s="97">
        <f t="shared" si="3"/>
        <v>0.06</v>
      </c>
      <c r="T65" s="14">
        <f>'[2]E-IR'!$W$7</f>
        <v>0.01</v>
      </c>
      <c r="U65" s="167">
        <f>'[2]E-IR'!$X$7</f>
        <v>0</v>
      </c>
      <c r="V65" s="14">
        <f>'[2]E-IR'!$Y7</f>
        <v>0.01</v>
      </c>
      <c r="W65" s="15">
        <f>'[2]E-IR'!$Z7</f>
        <v>0</v>
      </c>
      <c r="X65" s="14">
        <f>'[2]E-IR'!AA7</f>
        <v>0.02</v>
      </c>
      <c r="Y65" s="56" t="str">
        <f>'[2]E-IR'!AB7</f>
        <v>Se actualiza la Parrilla con programas nuevos, Consultorio Jurídico</v>
      </c>
      <c r="Z65" s="14" t="str">
        <f>'[2]E-IR'!AC7</f>
        <v>2%</v>
      </c>
      <c r="AA65" s="56" t="str">
        <f>'[2]E-IR'!AD7</f>
        <v>Se actualiza la Parrilla con programas nuevos, Fecodivizando futuro</v>
      </c>
      <c r="AB65" s="127">
        <f>'[2]E-IR'!AE7</f>
        <v>0</v>
      </c>
      <c r="AC65" s="128">
        <f>'[2]E-IR'!AF7</f>
        <v>0</v>
      </c>
      <c r="AD65" s="127">
        <f>'[2]E-IR'!AG7</f>
        <v>0</v>
      </c>
      <c r="AE65" s="128">
        <f>'[2]E-IR'!AH7</f>
        <v>0</v>
      </c>
      <c r="AF65" s="127">
        <f>'[2]E-IR'!AI7</f>
        <v>0</v>
      </c>
      <c r="AG65" s="128">
        <f>'[2]E-IR'!AJ7</f>
        <v>0</v>
      </c>
      <c r="AH65" s="127">
        <f>'[2]E-IR'!AK7</f>
        <v>0</v>
      </c>
      <c r="AI65" s="128">
        <f>'[2]E-IR'!AL7</f>
        <v>0</v>
      </c>
      <c r="AJ65" s="127">
        <f>'[2]E-IR'!AM7</f>
        <v>0</v>
      </c>
      <c r="AK65" s="128">
        <f>'[2]E-IR'!AN7</f>
        <v>0</v>
      </c>
      <c r="AL65" s="127">
        <f>'[2]E-IR'!AO7</f>
        <v>0</v>
      </c>
      <c r="AM65" s="128">
        <f>'[2]E-IR'!AP7</f>
        <v>0</v>
      </c>
      <c r="AN65" s="127">
        <f>'[2]E-IR'!AQ7</f>
        <v>0</v>
      </c>
      <c r="AO65" s="128">
        <f>'[2]E-IR'!AR7</f>
        <v>0</v>
      </c>
      <c r="AP65" s="127">
        <f>'[2]E-IR'!AS7</f>
        <v>0</v>
      </c>
      <c r="AQ65" s="128">
        <f>'[2]E-IR'!AT7</f>
        <v>0</v>
      </c>
    </row>
    <row r="66" spans="1:43" s="1" customFormat="1" ht="123" customHeight="1" x14ac:dyDescent="0.25">
      <c r="A66" s="10" t="e">
        <f t="shared" si="1"/>
        <v>#REF!</v>
      </c>
      <c r="B66" s="10" t="s">
        <v>150</v>
      </c>
      <c r="C66" s="21" t="s">
        <v>44</v>
      </c>
      <c r="D66" s="10" t="s">
        <v>45</v>
      </c>
      <c r="E66" s="21" t="s">
        <v>46</v>
      </c>
      <c r="F66" s="21" t="s">
        <v>47</v>
      </c>
      <c r="G66" s="26" t="s">
        <v>62</v>
      </c>
      <c r="H66" s="26" t="s">
        <v>63</v>
      </c>
      <c r="I66" s="42" t="s">
        <v>150</v>
      </c>
      <c r="J66" s="44" t="s">
        <v>155</v>
      </c>
      <c r="K66" s="10">
        <v>3200</v>
      </c>
      <c r="L66" s="156">
        <v>600</v>
      </c>
      <c r="M66" s="10" t="s">
        <v>156</v>
      </c>
      <c r="N66" s="12"/>
      <c r="O66" s="8" t="s">
        <v>53</v>
      </c>
      <c r="P66" s="7" t="s">
        <v>54</v>
      </c>
      <c r="Q66" s="10" t="s">
        <v>159</v>
      </c>
      <c r="R66" s="86">
        <v>0.5</v>
      </c>
      <c r="S66" s="97">
        <f t="shared" si="3"/>
        <v>0.35083333333333333</v>
      </c>
      <c r="T66" s="14">
        <f>'[2]E-IR'!W8*Tabla1[[#This Row],[%Avance]]/Tabla1[[#This Row],[2019]]</f>
        <v>1.0833333333333334E-2</v>
      </c>
      <c r="U66" s="167" t="str">
        <f>'[2]E-IR'!$X$8</f>
        <v>programas de INCIRadio</v>
      </c>
      <c r="V66" s="14">
        <f>'[2]E-IR'!Y8*Tabla1[[#This Row],[%Avance]]/Tabla1[[#This Row],[2019]]</f>
        <v>6.4166666666666664E-2</v>
      </c>
      <c r="W66" s="15" t="str">
        <f>'[2]E-IR'!$Z8</f>
        <v>Programas de INCIRadio</v>
      </c>
      <c r="X66" s="14">
        <f>'[2]E-IR'!AA8*Tabla1[[#This Row],[%Avance]]/Tabla1[[#This Row],[2019]]</f>
        <v>7.0833333333333331E-2</v>
      </c>
      <c r="Y66" s="56" t="str">
        <f>'[2]E-IR'!AB8</f>
        <v>Programas de INCIRadio</v>
      </c>
      <c r="Z66" s="14">
        <f>'[2]E-IR'!AC8*Tabla1[[#This Row],[%Avance]]/Tabla1[[#This Row],[2019]]</f>
        <v>7.0000000000000007E-2</v>
      </c>
      <c r="AA66" s="56" t="str">
        <f>'[2]E-IR'!AD8</f>
        <v>Programas de INCIRadio</v>
      </c>
      <c r="AB66" s="127">
        <f>'[2]E-IR'!AE8*Tabla1[[#This Row],[%Avance]]/Tabla1[[#This Row],[2019]]</f>
        <v>7.6666666666666661E-2</v>
      </c>
      <c r="AC66" s="128" t="str">
        <f>'[2]E-IR'!AF8</f>
        <v>Programas de INCIRadio</v>
      </c>
      <c r="AD66" s="127">
        <f>'[2]E-IR'!AG8*Tabla1[[#This Row],[%Avance]]/Tabla1[[#This Row],[2019]]</f>
        <v>5.8333333333333334E-2</v>
      </c>
      <c r="AE66" s="128" t="str">
        <f>'[2]E-IR'!AH8</f>
        <v>Programas de INCIRadio</v>
      </c>
      <c r="AF66" s="127">
        <f>'[2]E-IR'!AI8*Tabla1[[#This Row],[%Avance]]/Tabla1[[#This Row],[2019]]</f>
        <v>0</v>
      </c>
      <c r="AG66" s="128">
        <f>'[2]E-IR'!AJ8</f>
        <v>0</v>
      </c>
      <c r="AH66" s="127">
        <f>'[2]E-IR'!AK8*Tabla1[[#This Row],[%Avance]]/Tabla1[[#This Row],[2019]]</f>
        <v>0</v>
      </c>
      <c r="AI66" s="128">
        <f>'[2]E-IR'!AL8</f>
        <v>0</v>
      </c>
      <c r="AJ66" s="127">
        <f>'[2]E-IR'!AM8*Tabla1[[#This Row],[%Avance]]/Tabla1[[#This Row],[2019]]</f>
        <v>0</v>
      </c>
      <c r="AK66" s="128">
        <f>'[2]E-IR'!AN8</f>
        <v>0</v>
      </c>
      <c r="AL66" s="127">
        <f>'[2]E-IR'!AO8*Tabla1[[#This Row],[%Avance]]/Tabla1[[#This Row],[2019]]</f>
        <v>0</v>
      </c>
      <c r="AM66" s="128">
        <f>'[2]E-IR'!AP8</f>
        <v>0</v>
      </c>
      <c r="AN66" s="127">
        <f>'[2]E-IR'!AQ8*Tabla1[[#This Row],[%Avance]]/Tabla1[[#This Row],[2019]]</f>
        <v>0</v>
      </c>
      <c r="AO66" s="128">
        <f>'[2]E-IR'!AR8</f>
        <v>0</v>
      </c>
      <c r="AP66" s="127">
        <f>'[2]E-IR'!AS8*Tabla1[[#This Row],[%Avance]]/Tabla1[[#This Row],[2019]]</f>
        <v>0</v>
      </c>
      <c r="AQ66" s="128">
        <f>'[2]E-IR'!AT8</f>
        <v>0</v>
      </c>
    </row>
    <row r="67" spans="1:43" s="90" customFormat="1" ht="123" customHeight="1" x14ac:dyDescent="0.25">
      <c r="A67" s="14" t="e">
        <f t="shared" si="1"/>
        <v>#REF!</v>
      </c>
      <c r="B67" s="14" t="s">
        <v>150</v>
      </c>
      <c r="C67" s="151" t="s">
        <v>44</v>
      </c>
      <c r="D67" s="14" t="s">
        <v>45</v>
      </c>
      <c r="E67" s="151" t="s">
        <v>46</v>
      </c>
      <c r="F67" s="151" t="s">
        <v>47</v>
      </c>
      <c r="G67" s="152" t="s">
        <v>62</v>
      </c>
      <c r="H67" s="152" t="s">
        <v>63</v>
      </c>
      <c r="I67" s="153" t="s">
        <v>150</v>
      </c>
      <c r="J67" s="154" t="s">
        <v>155</v>
      </c>
      <c r="K67" s="10">
        <v>3200</v>
      </c>
      <c r="L67" s="157">
        <v>400</v>
      </c>
      <c r="M67" s="10" t="s">
        <v>156</v>
      </c>
      <c r="N67" s="14"/>
      <c r="O67" s="14" t="s">
        <v>53</v>
      </c>
      <c r="P67" s="14" t="s">
        <v>54</v>
      </c>
      <c r="Q67" s="14" t="s">
        <v>160</v>
      </c>
      <c r="R67" s="103">
        <v>0.2</v>
      </c>
      <c r="S67" s="97">
        <f t="shared" si="3"/>
        <v>0.10700000000000001</v>
      </c>
      <c r="T67" s="14">
        <f>'[2]E-IR'!W$9*Tabla1[[#This Row],[%Avance]]/Tabla1[[#This Row],[2019]]</f>
        <v>2E-3</v>
      </c>
      <c r="U67" s="167" t="str">
        <f>'[2]E-IR'!$X$9</f>
        <v>Cápsulas, miniprogramas, promos, cuñas, separadores</v>
      </c>
      <c r="V67" s="14">
        <f>'[2]E-IR'!Y$9*Tabla1[[#This Row],[%Avance]]/Tabla1[[#This Row],[2019]]</f>
        <v>1.9500000000000003E-2</v>
      </c>
      <c r="W67" s="15" t="str">
        <f>'[2]E-IR'!$Z9</f>
        <v>Cápsulas, miniprogramas, promos, cuñas, separadores</v>
      </c>
      <c r="X67" s="14">
        <f>'[2]E-IR'!AA$9*Tabla1[[#This Row],[%Avance]]/Tabla1[[#This Row],[2019]]</f>
        <v>2.9500000000000002E-2</v>
      </c>
      <c r="Y67" s="56" t="str">
        <f>'[2]E-IR'!AB9</f>
        <v>Cápsulas, miniprogramas, promos, cuñas, separadores</v>
      </c>
      <c r="Z67" s="14">
        <f>'[2]E-IR'!AC$9*Tabla1[[#This Row],[%Avance]]/Tabla1[[#This Row],[2019]]</f>
        <v>2.2499999999999999E-2</v>
      </c>
      <c r="AA67" s="56" t="str">
        <f>'[2]E-IR'!AD9</f>
        <v>Cápsulas, miniprogramas, promos, cuñas, separadores</v>
      </c>
      <c r="AB67" s="127">
        <f>'[2]E-IR'!AE$9*Tabla1[[#This Row],[%Avance]]/Tabla1[[#This Row],[2019]]</f>
        <v>1.9500000000000003E-2</v>
      </c>
      <c r="AC67" s="128" t="str">
        <f>'[2]E-IR'!AF9</f>
        <v>Cápsulas, miniprogramas, promos, cuñas, separadores</v>
      </c>
      <c r="AD67" s="127">
        <f>'[2]E-IR'!AG$9*Tabla1[[#This Row],[%Avance]]/Tabla1[[#This Row],[2019]]</f>
        <v>1.4000000000000002E-2</v>
      </c>
      <c r="AE67" s="128" t="str">
        <f>'[2]E-IR'!AH9</f>
        <v>Cápsulas, miniprogramas, promos, cuñas, separadores</v>
      </c>
      <c r="AF67" s="127">
        <f>'[2]E-IR'!AI$9*Tabla1[[#This Row],[%Avance]]/Tabla1[[#This Row],[2019]]</f>
        <v>0</v>
      </c>
      <c r="AG67" s="128">
        <f>'[2]E-IR'!AJ9</f>
        <v>0</v>
      </c>
      <c r="AH67" s="127">
        <f>'[2]E-IR'!AK$9*Tabla1[[#This Row],[%Avance]]/Tabla1[[#This Row],[2019]]</f>
        <v>0</v>
      </c>
      <c r="AI67" s="128">
        <f>'[2]E-IR'!AL9</f>
        <v>0</v>
      </c>
      <c r="AJ67" s="127">
        <f>'[2]E-IR'!AM$9*Tabla1[[#This Row],[%Avance]]/Tabla1[[#This Row],[2019]]</f>
        <v>0</v>
      </c>
      <c r="AK67" s="128">
        <f>'[2]E-IR'!AN9</f>
        <v>0</v>
      </c>
      <c r="AL67" s="127">
        <f>'[2]E-IR'!AO$9*Tabla1[[#This Row],[%Avance]]/Tabla1[[#This Row],[2019]]</f>
        <v>0</v>
      </c>
      <c r="AM67" s="128">
        <f>'[2]E-IR'!AP9</f>
        <v>0</v>
      </c>
      <c r="AN67" s="127">
        <f>'[2]E-IR'!AQ$9*Tabla1[[#This Row],[%Avance]]/Tabla1[[#This Row],[2019]]</f>
        <v>0</v>
      </c>
      <c r="AO67" s="128">
        <f>'[2]E-IR'!AR9</f>
        <v>0</v>
      </c>
      <c r="AP67" s="127">
        <f>'[2]E-IR'!AS$9*Tabla1[[#This Row],[%Avance]]/Tabla1[[#This Row],[2019]]</f>
        <v>0</v>
      </c>
      <c r="AQ67" s="128">
        <f>'[2]E-IR'!AT9</f>
        <v>0</v>
      </c>
    </row>
    <row r="68" spans="1:43" s="90" customFormat="1" ht="123" customHeight="1" x14ac:dyDescent="0.25">
      <c r="A68" s="14" t="e">
        <f t="shared" ref="A68:A130" si="4">A67+1</f>
        <v>#REF!</v>
      </c>
      <c r="B68" s="14" t="s">
        <v>150</v>
      </c>
      <c r="C68" s="151" t="s">
        <v>44</v>
      </c>
      <c r="D68" s="14" t="s">
        <v>45</v>
      </c>
      <c r="E68" s="151" t="s">
        <v>46</v>
      </c>
      <c r="F68" s="151" t="s">
        <v>47</v>
      </c>
      <c r="G68" s="152" t="s">
        <v>62</v>
      </c>
      <c r="H68" s="152" t="s">
        <v>63</v>
      </c>
      <c r="I68" s="153" t="s">
        <v>150</v>
      </c>
      <c r="J68" s="154" t="s">
        <v>155</v>
      </c>
      <c r="K68" s="10">
        <v>3200</v>
      </c>
      <c r="L68" s="53">
        <v>800</v>
      </c>
      <c r="M68" s="10" t="s">
        <v>156</v>
      </c>
      <c r="N68" s="14"/>
      <c r="O68" s="14" t="s">
        <v>161</v>
      </c>
      <c r="P68" s="14" t="s">
        <v>54</v>
      </c>
      <c r="Q68" s="14" t="s">
        <v>162</v>
      </c>
      <c r="R68" s="155">
        <v>0.1</v>
      </c>
      <c r="S68" s="97">
        <f t="shared" si="3"/>
        <v>0</v>
      </c>
      <c r="T68" s="14">
        <f>'[2]E-IR'!W$10*Tabla1[[#This Row],[%Avance]]/Tabla1[[#This Row],[2019]]</f>
        <v>0</v>
      </c>
      <c r="U68" s="55">
        <f>'[2]E-IR'!$X$10</f>
        <v>0</v>
      </c>
      <c r="V68" s="14">
        <f>'[2]E-IR'!Y$10*Tabla1[[#This Row],[%Avance]]/Tabla1[[#This Row],[2019]]</f>
        <v>0</v>
      </c>
      <c r="W68" s="56">
        <f>'[2]E-IR'!$Z10</f>
        <v>0</v>
      </c>
      <c r="X68" s="14">
        <f>'[2]E-IR'!AA$10*Tabla1[[#This Row],[%Avance]]/Tabla1[[#This Row],[2019]]</f>
        <v>0</v>
      </c>
      <c r="Y68" s="56">
        <f>'[2]E-IR'!AB10</f>
        <v>0</v>
      </c>
      <c r="Z68" s="14">
        <f>'[2]E-IR'!AC$10*Tabla1[[#This Row],[%Avance]]/Tabla1[[#This Row],[2019]]</f>
        <v>0</v>
      </c>
      <c r="AA68" s="56">
        <f>'[2]E-IR'!AD10</f>
        <v>0</v>
      </c>
      <c r="AB68" s="14">
        <f>'[2]E-IR'!AE$10*Tabla1[[#This Row],[%Avance]]/Tabla1[[#This Row],[2019]]</f>
        <v>0</v>
      </c>
      <c r="AC68" s="56">
        <f>'[2]E-IR'!AF10</f>
        <v>0</v>
      </c>
      <c r="AD68" s="14">
        <f>'[2]E-IR'!AG$10*Tabla1[[#This Row],[%Avance]]/Tabla1[[#This Row],[2019]]</f>
        <v>0</v>
      </c>
      <c r="AE68" s="56">
        <f>'[2]E-IR'!AH10</f>
        <v>0</v>
      </c>
      <c r="AF68" s="14">
        <f>'[2]E-IR'!AI$10*Tabla1[[#This Row],[%Avance]]/Tabla1[[#This Row],[2019]]</f>
        <v>0</v>
      </c>
      <c r="AG68" s="56">
        <f>'[2]E-IR'!AJ10</f>
        <v>0</v>
      </c>
      <c r="AH68" s="14">
        <f>'[2]E-IR'!AK$10*Tabla1[[#This Row],[%Avance]]/Tabla1[[#This Row],[2019]]</f>
        <v>0</v>
      </c>
      <c r="AI68" s="56">
        <f>'[2]E-IR'!AL10</f>
        <v>0</v>
      </c>
      <c r="AJ68" s="14">
        <f>'[2]E-IR'!AM$10*Tabla1[[#This Row],[%Avance]]/Tabla1[[#This Row],[2019]]</f>
        <v>0</v>
      </c>
      <c r="AK68" s="56">
        <f>'[2]E-IR'!AN10</f>
        <v>0</v>
      </c>
      <c r="AL68" s="14">
        <f>'[2]E-IR'!AO$10*Tabla1[[#This Row],[%Avance]]/Tabla1[[#This Row],[2019]]</f>
        <v>0</v>
      </c>
      <c r="AM68" s="56">
        <f>'[2]E-IR'!AP10</f>
        <v>0</v>
      </c>
      <c r="AN68" s="14">
        <f>'[2]E-IR'!AQ$10*Tabla1[[#This Row],[%Avance]]/Tabla1[[#This Row],[2019]]</f>
        <v>0</v>
      </c>
      <c r="AO68" s="56">
        <f>'[2]E-IR'!AR10</f>
        <v>0</v>
      </c>
      <c r="AP68" s="14">
        <f>'[2]E-IR'!AS$10*Tabla1[[#This Row],[%Avance]]/Tabla1[[#This Row],[2019]]</f>
        <v>0</v>
      </c>
      <c r="AQ68" s="56">
        <f>'[2]E-IR'!AT10</f>
        <v>0</v>
      </c>
    </row>
    <row r="69" spans="1:43" s="1" customFormat="1" ht="123" customHeight="1" x14ac:dyDescent="0.25">
      <c r="A69" s="10" t="e">
        <f t="shared" si="4"/>
        <v>#REF!</v>
      </c>
      <c r="B69" s="10" t="s">
        <v>163</v>
      </c>
      <c r="C69" s="45" t="s">
        <v>164</v>
      </c>
      <c r="D69" s="10" t="s">
        <v>165</v>
      </c>
      <c r="E69" s="46" t="s">
        <v>166</v>
      </c>
      <c r="F69" s="46" t="s">
        <v>167</v>
      </c>
      <c r="G69" s="47" t="s">
        <v>168</v>
      </c>
      <c r="H69" s="11" t="s">
        <v>169</v>
      </c>
      <c r="I69" s="11" t="s">
        <v>170</v>
      </c>
      <c r="J69" s="11" t="s">
        <v>171</v>
      </c>
      <c r="K69" s="6">
        <v>0.5</v>
      </c>
      <c r="L69" s="102">
        <v>0.125</v>
      </c>
      <c r="M69" s="10" t="s">
        <v>172</v>
      </c>
      <c r="N69" s="12">
        <v>22058560</v>
      </c>
      <c r="O69" s="8" t="s">
        <v>53</v>
      </c>
      <c r="P69" s="7" t="s">
        <v>53</v>
      </c>
      <c r="Q69" s="10" t="s">
        <v>173</v>
      </c>
      <c r="R69" s="6">
        <v>0.25</v>
      </c>
      <c r="S69" s="97">
        <f t="shared" ref="S69:S127" si="5">T69+V69+X69+Z69+AB69+AD69+AF69+AH69+AJ69+AL69+AN69+AP69</f>
        <v>0.25</v>
      </c>
      <c r="T69" s="14">
        <f>[5]Final!W3</f>
        <v>0.25</v>
      </c>
      <c r="U69" s="56" t="str">
        <f>[5]Final!X3</f>
        <v>Se actualizó el Plan Instituciona de Archivos a 2019.</v>
      </c>
      <c r="V69" s="14">
        <f>[5]Final!Y3</f>
        <v>0</v>
      </c>
      <c r="W69" s="56" t="str">
        <f>[5]Final!Z3</f>
        <v>Se actualizó el Plan Instituciona de Archivos a 2019.</v>
      </c>
      <c r="X69" s="14">
        <f>[5]Final!AA3</f>
        <v>0</v>
      </c>
      <c r="Y69" s="56" t="str">
        <f>[5]Final!AB3</f>
        <v>Se actualizó el Plan Instituciona de Archivos a 2019.</v>
      </c>
      <c r="Z69" s="14">
        <f>[5]Final!AC3</f>
        <v>0</v>
      </c>
      <c r="AA69" s="56" t="str">
        <f>[5]Final!AD3</f>
        <v>Se actualizó el Plan Instituciona de Archivos a 2019.</v>
      </c>
      <c r="AB69" s="14">
        <f>[5]Final!AE3</f>
        <v>0</v>
      </c>
      <c r="AC69" s="56" t="str">
        <f>[5]Final!AF3</f>
        <v>Se actualizó el Plan Instituciona de Archivos a 2019.</v>
      </c>
      <c r="AD69" s="14">
        <f>[5]Final!AG3</f>
        <v>0</v>
      </c>
      <c r="AE69" s="56" t="str">
        <f>[5]Final!AH3</f>
        <v>Se actualizó el Plan Instituciona de Archivos a 2019.</v>
      </c>
      <c r="AF69" s="14">
        <f>[5]Final!AI3</f>
        <v>0</v>
      </c>
      <c r="AG69" s="56">
        <f>[5]Final!AJ3</f>
        <v>0</v>
      </c>
      <c r="AH69" s="14">
        <f>[5]Final!AK3</f>
        <v>0</v>
      </c>
      <c r="AI69" s="56">
        <f>[5]Final!AL3</f>
        <v>0</v>
      </c>
      <c r="AJ69" s="14">
        <f>[5]Final!AM3</f>
        <v>0</v>
      </c>
      <c r="AK69" s="56">
        <f>[5]Final!AN3</f>
        <v>0</v>
      </c>
      <c r="AL69" s="14">
        <f>[5]Final!AO3</f>
        <v>0</v>
      </c>
      <c r="AM69" s="56">
        <f>[5]Final!AP3</f>
        <v>0</v>
      </c>
      <c r="AN69" s="14">
        <f>[5]Final!AQ3</f>
        <v>0</v>
      </c>
      <c r="AO69" s="56">
        <f>[5]Final!AR3</f>
        <v>0</v>
      </c>
      <c r="AP69" s="14">
        <f>[5]Final!AS3</f>
        <v>0</v>
      </c>
      <c r="AQ69" s="56">
        <f>[5]Final!AT3</f>
        <v>0</v>
      </c>
    </row>
    <row r="70" spans="1:43" s="1" customFormat="1" ht="123" customHeight="1" x14ac:dyDescent="0.25">
      <c r="A70" s="10" t="e">
        <f t="shared" si="4"/>
        <v>#REF!</v>
      </c>
      <c r="B70" s="10" t="s">
        <v>163</v>
      </c>
      <c r="C70" s="45" t="s">
        <v>164</v>
      </c>
      <c r="D70" s="10" t="s">
        <v>165</v>
      </c>
      <c r="E70" s="46" t="s">
        <v>166</v>
      </c>
      <c r="F70" s="46" t="s">
        <v>167</v>
      </c>
      <c r="G70" s="47" t="s">
        <v>168</v>
      </c>
      <c r="H70" s="11" t="s">
        <v>169</v>
      </c>
      <c r="I70" s="11" t="s">
        <v>170</v>
      </c>
      <c r="J70" s="11" t="s">
        <v>171</v>
      </c>
      <c r="K70" s="6">
        <v>0.5</v>
      </c>
      <c r="L70" s="102">
        <v>0.125</v>
      </c>
      <c r="M70" s="10" t="s">
        <v>172</v>
      </c>
      <c r="N70" s="12"/>
      <c r="O70" s="7" t="s">
        <v>104</v>
      </c>
      <c r="P70" s="7" t="s">
        <v>54</v>
      </c>
      <c r="Q70" s="10" t="s">
        <v>174</v>
      </c>
      <c r="R70" s="6">
        <v>0.55000000000000004</v>
      </c>
      <c r="S70" s="97">
        <f t="shared" si="5"/>
        <v>0.22916666666666669</v>
      </c>
      <c r="T70" s="14">
        <f>[5]Final!W4</f>
        <v>4.5833333333333337E-2</v>
      </c>
      <c r="U70" s="56" t="str">
        <f>[5]Final!X4</f>
        <v>Se da continuidad al Proceso de Reprografia con la Digitalizacion de la Nomina Seccional Bogota y elaboración del SIC</v>
      </c>
      <c r="V70" s="14">
        <f>[5]Final!Y4</f>
        <v>4.5833333333333337E-2</v>
      </c>
      <c r="W70" s="56" t="str">
        <f>[5]Final!Z4</f>
        <v>Se da continuidad al Proceso de Reprografia con la Digitalizacion de la Nomina Seccional Bogota y elaboración del SIC</v>
      </c>
      <c r="X70" s="14">
        <f>[5]Final!AA4</f>
        <v>4.5833333333333337E-2</v>
      </c>
      <c r="Y70" s="56" t="str">
        <f>[5]Final!AB4</f>
        <v xml:space="preserve">Se da continuidad al Proceso de Reprografia con la Digitalizacion de la Nomina Seccional Bogota Vigencia 1996 - 1997 y elaboración del SIC </v>
      </c>
      <c r="Z70" s="14">
        <f>[5]Final!AC4</f>
        <v>4.5833333333333337E-2</v>
      </c>
      <c r="AA70" s="56" t="str">
        <f>[5]Final!AD4</f>
        <v xml:space="preserve">Se da continuidad al Proceso de Reprografia con la Digitalizacion de la Nomina Seccional Bogota Vigencia 1996 - 1997 y elaboración del SIC </v>
      </c>
      <c r="AB70" s="14">
        <f>[5]Final!AE4</f>
        <v>4.5833333333333337E-2</v>
      </c>
      <c r="AC70" s="56" t="str">
        <f>[5]Final!AF4</f>
        <v>Se da continuidad al Proceso de Reprografia con la Digitalizacion de la Nomina Seccional Bogota Vigencia 1998 - 1999 y elaboración del SIC (Plan de Preservación Digital)</v>
      </c>
      <c r="AD70" s="14">
        <f>[5]Final!AG4</f>
        <v>0</v>
      </c>
      <c r="AE70" s="56" t="str">
        <f>[5]Final!AH4</f>
        <v>Se da continuidad al Proceso de Reprografia con la Digitalizacion de la Nomina Seccional Bogota Vigencia 1999 - 2001 y elaboración del SIC (Plan de Preservación Digital).</v>
      </c>
      <c r="AF70" s="14">
        <f>[5]Final!AI4</f>
        <v>0</v>
      </c>
      <c r="AG70" s="56">
        <f>[5]Final!AJ4</f>
        <v>0</v>
      </c>
      <c r="AH70" s="14">
        <f>[5]Final!AK4</f>
        <v>0</v>
      </c>
      <c r="AI70" s="56">
        <f>[5]Final!AL4</f>
        <v>0</v>
      </c>
      <c r="AJ70" s="14">
        <f>[5]Final!AM4</f>
        <v>0</v>
      </c>
      <c r="AK70" s="56">
        <f>[5]Final!AN4</f>
        <v>0</v>
      </c>
      <c r="AL70" s="14">
        <f>[5]Final!AO4</f>
        <v>0</v>
      </c>
      <c r="AM70" s="56">
        <f>[5]Final!AP4</f>
        <v>0</v>
      </c>
      <c r="AN70" s="14">
        <f>[5]Final!AQ4</f>
        <v>0</v>
      </c>
      <c r="AO70" s="56">
        <f>[5]Final!AR4</f>
        <v>0</v>
      </c>
      <c r="AP70" s="14">
        <f>[5]Final!AS4</f>
        <v>0</v>
      </c>
      <c r="AQ70" s="56">
        <f>[5]Final!AT4</f>
        <v>0</v>
      </c>
    </row>
    <row r="71" spans="1:43" s="1" customFormat="1" ht="123" customHeight="1" x14ac:dyDescent="0.25">
      <c r="A71" s="10" t="e">
        <f t="shared" si="4"/>
        <v>#REF!</v>
      </c>
      <c r="B71" s="10" t="s">
        <v>163</v>
      </c>
      <c r="C71" s="45" t="s">
        <v>164</v>
      </c>
      <c r="D71" s="10" t="s">
        <v>165</v>
      </c>
      <c r="E71" s="46" t="s">
        <v>166</v>
      </c>
      <c r="F71" s="46" t="s">
        <v>167</v>
      </c>
      <c r="G71" s="47" t="s">
        <v>168</v>
      </c>
      <c r="H71" s="11" t="s">
        <v>169</v>
      </c>
      <c r="I71" s="11" t="s">
        <v>170</v>
      </c>
      <c r="J71" s="11" t="s">
        <v>171</v>
      </c>
      <c r="K71" s="6">
        <v>0.5</v>
      </c>
      <c r="L71" s="102">
        <v>0.125</v>
      </c>
      <c r="M71" s="10" t="s">
        <v>172</v>
      </c>
      <c r="N71" s="12"/>
      <c r="O71" s="8" t="s">
        <v>53</v>
      </c>
      <c r="P71" s="7" t="s">
        <v>54</v>
      </c>
      <c r="Q71" s="10" t="s">
        <v>175</v>
      </c>
      <c r="R71" s="6">
        <v>0.2</v>
      </c>
      <c r="S71" s="97">
        <f t="shared" si="5"/>
        <v>0.05</v>
      </c>
      <c r="T71" s="14">
        <f>[5]Final!W5</f>
        <v>0.01</v>
      </c>
      <c r="U71" s="56" t="str">
        <f>[5]Final!X5</f>
        <v>Actualmente se esta elaborando el SIC con Base al Manual del AGN</v>
      </c>
      <c r="V71" s="14">
        <f>[5]Final!Y5</f>
        <v>0.01</v>
      </c>
      <c r="W71" s="56" t="str">
        <f>[5]Final!Z5</f>
        <v>Actualmente se esta elaborando el SIC con Base al Manual del AGN</v>
      </c>
      <c r="X71" s="14">
        <f>[5]Final!AA5</f>
        <v>0.01</v>
      </c>
      <c r="Y71" s="56" t="str">
        <f>[5]Final!AB5</f>
        <v>Actualmente se esta elaborando el SIC con Base al Manual del AGN</v>
      </c>
      <c r="Z71" s="14">
        <f>[5]Final!AC5</f>
        <v>0.01</v>
      </c>
      <c r="AA71" s="56" t="str">
        <f>[5]Final!AD5</f>
        <v>Actualmente se esta elaborando el SIC con Base al Manual del AGN</v>
      </c>
      <c r="AB71" s="14">
        <f>[5]Final!AE5</f>
        <v>0.01</v>
      </c>
      <c r="AC71" s="56" t="str">
        <f>[5]Final!AF5</f>
        <v>Actualmente se esta elaborando el SIC con Base al Manual del AGN, Se elaboro Plan de Preservacion Digital y Publico en Pagina Web</v>
      </c>
      <c r="AD71" s="14">
        <f>[5]Final!AG5</f>
        <v>0</v>
      </c>
      <c r="AE71" s="56" t="str">
        <f>[5]Final!AH5</f>
        <v>Se elaboro Plan de Preservacion Digital y Publico en Pagina Web</v>
      </c>
      <c r="AF71" s="14">
        <f>[5]Final!AI5</f>
        <v>0</v>
      </c>
      <c r="AG71" s="56">
        <f>[5]Final!AJ5</f>
        <v>0</v>
      </c>
      <c r="AH71" s="14">
        <f>[5]Final!AK5</f>
        <v>0</v>
      </c>
      <c r="AI71" s="56">
        <f>[5]Final!AL5</f>
        <v>0</v>
      </c>
      <c r="AJ71" s="14">
        <f>[5]Final!AM5</f>
        <v>0</v>
      </c>
      <c r="AK71" s="56">
        <f>[5]Final!AN5</f>
        <v>0</v>
      </c>
      <c r="AL71" s="14">
        <f>[5]Final!AO5</f>
        <v>0</v>
      </c>
      <c r="AM71" s="56">
        <f>[5]Final!AP5</f>
        <v>0</v>
      </c>
      <c r="AN71" s="14">
        <f>[5]Final!AQ5</f>
        <v>0</v>
      </c>
      <c r="AO71" s="56">
        <f>[5]Final!AR5</f>
        <v>0</v>
      </c>
      <c r="AP71" s="14">
        <f>[5]Final!AS5</f>
        <v>0</v>
      </c>
      <c r="AQ71" s="56">
        <f>[5]Final!AT5</f>
        <v>0</v>
      </c>
    </row>
    <row r="72" spans="1:43" s="1" customFormat="1" ht="123" customHeight="1" x14ac:dyDescent="0.25">
      <c r="A72" s="10" t="e">
        <f t="shared" si="4"/>
        <v>#REF!</v>
      </c>
      <c r="B72" s="10" t="s">
        <v>163</v>
      </c>
      <c r="C72" s="45" t="s">
        <v>164</v>
      </c>
      <c r="D72" s="10" t="s">
        <v>165</v>
      </c>
      <c r="E72" s="46" t="s">
        <v>166</v>
      </c>
      <c r="F72" s="46" t="s">
        <v>167</v>
      </c>
      <c r="G72" s="47" t="s">
        <v>168</v>
      </c>
      <c r="H72" s="11" t="s">
        <v>169</v>
      </c>
      <c r="I72" s="11" t="s">
        <v>170</v>
      </c>
      <c r="J72" s="48" t="s">
        <v>176</v>
      </c>
      <c r="K72" s="6">
        <v>0.5</v>
      </c>
      <c r="L72" s="102">
        <v>0.125</v>
      </c>
      <c r="M72" s="10" t="s">
        <v>177</v>
      </c>
      <c r="N72" s="12">
        <v>22058560</v>
      </c>
      <c r="O72" s="8" t="s">
        <v>85</v>
      </c>
      <c r="P72" s="7" t="s">
        <v>74</v>
      </c>
      <c r="Q72" s="10" t="s">
        <v>178</v>
      </c>
      <c r="R72" s="6">
        <v>1</v>
      </c>
      <c r="S72" s="97">
        <f t="shared" si="5"/>
        <v>0.1</v>
      </c>
      <c r="T72" s="14">
        <f>[5]Final!W6</f>
        <v>0</v>
      </c>
      <c r="U72" s="56">
        <f>[5]Final!X6</f>
        <v>0</v>
      </c>
      <c r="V72" s="14">
        <f>[5]Final!Y6</f>
        <v>0</v>
      </c>
      <c r="W72" s="56">
        <f>[5]Final!Z6</f>
        <v>0</v>
      </c>
      <c r="X72" s="14">
        <f>[5]Final!AA6</f>
        <v>0</v>
      </c>
      <c r="Y72" s="56">
        <f>[5]Final!AB6</f>
        <v>0</v>
      </c>
      <c r="Z72" s="14">
        <f>[5]Final!AC6</f>
        <v>0.1</v>
      </c>
      <c r="AA72" s="56" t="str">
        <f>[5]Final!AD6</f>
        <v>Se Programan Transferencias Documentales mediante memorando 20191130000914 del 08 de Abril de 2019</v>
      </c>
      <c r="AB72" s="14">
        <f>[5]Final!AE6</f>
        <v>0</v>
      </c>
      <c r="AC72" s="56" t="str">
        <f>[5]Final!AF6</f>
        <v>Se Programan Transferencias Documentales mediante memorando 20191130000914 del 08 de Abril de 2019 y se da inicio a las mismas el dia 10 de Junio de 2019.</v>
      </c>
      <c r="AD72" s="14">
        <f>[5]Final!AG6</f>
        <v>0</v>
      </c>
      <c r="AE72" s="56" t="str">
        <f>[5]Final!AH6</f>
        <v>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v>
      </c>
      <c r="AF72" s="14">
        <f>[5]Final!AI6</f>
        <v>0</v>
      </c>
      <c r="AG72" s="56">
        <f>[5]Final!AJ6</f>
        <v>0</v>
      </c>
      <c r="AH72" s="14">
        <f>[5]Final!AK6</f>
        <v>0</v>
      </c>
      <c r="AI72" s="56">
        <f>[5]Final!AL6</f>
        <v>0</v>
      </c>
      <c r="AJ72" s="14">
        <f>[5]Final!AM6</f>
        <v>0</v>
      </c>
      <c r="AK72" s="56">
        <f>[5]Final!AN6</f>
        <v>0</v>
      </c>
      <c r="AL72" s="14">
        <f>[5]Final!AO6</f>
        <v>0</v>
      </c>
      <c r="AM72" s="56">
        <f>[5]Final!AP6</f>
        <v>0</v>
      </c>
      <c r="AN72" s="14">
        <f>[5]Final!AQ6</f>
        <v>0</v>
      </c>
      <c r="AO72" s="56">
        <f>[5]Final!AR6</f>
        <v>0</v>
      </c>
      <c r="AP72" s="14">
        <f>[5]Final!AS6</f>
        <v>0</v>
      </c>
      <c r="AQ72" s="56">
        <f>[5]Final!AT6</f>
        <v>0</v>
      </c>
    </row>
    <row r="73" spans="1:43" s="90" customFormat="1" ht="123" customHeight="1" x14ac:dyDescent="0.25">
      <c r="A73" s="14" t="e">
        <f t="shared" si="4"/>
        <v>#REF!</v>
      </c>
      <c r="B73" s="14" t="s">
        <v>179</v>
      </c>
      <c r="C73" s="45" t="s">
        <v>164</v>
      </c>
      <c r="D73" s="10" t="s">
        <v>180</v>
      </c>
      <c r="E73" s="46" t="s">
        <v>166</v>
      </c>
      <c r="F73" s="46" t="s">
        <v>167</v>
      </c>
      <c r="G73" s="116" t="s">
        <v>181</v>
      </c>
      <c r="H73" s="117" t="s">
        <v>182</v>
      </c>
      <c r="I73" s="10" t="s">
        <v>183</v>
      </c>
      <c r="J73" s="118" t="s">
        <v>184</v>
      </c>
      <c r="K73" s="14">
        <v>1</v>
      </c>
      <c r="L73" s="14">
        <v>0.25</v>
      </c>
      <c r="M73" s="10" t="s">
        <v>185</v>
      </c>
      <c r="N73" s="12">
        <v>6000000</v>
      </c>
      <c r="O73" s="8" t="s">
        <v>53</v>
      </c>
      <c r="P73" s="7" t="s">
        <v>53</v>
      </c>
      <c r="Q73" s="14" t="s">
        <v>186</v>
      </c>
      <c r="R73" s="14">
        <v>0.3</v>
      </c>
      <c r="S73" s="97">
        <f t="shared" si="5"/>
        <v>0.3</v>
      </c>
      <c r="T73" s="14">
        <f>[6]Final!$W3</f>
        <v>0.15</v>
      </c>
      <c r="U73" s="55" t="str">
        <f>[6]Final!$X3</f>
        <v>Se inicia con la elaboración del documento</v>
      </c>
      <c r="V73" s="14">
        <f>[6]Final!$Y3</f>
        <v>0.15</v>
      </c>
      <c r="W73" s="55" t="str">
        <f>[6]Final!$Z3</f>
        <v>Se realiza la revisión y aprobación del plan, para su publicación en eln SIG y pagina web.</v>
      </c>
      <c r="X73" s="14">
        <f>[6]Final!$AA3</f>
        <v>0</v>
      </c>
      <c r="Y73" s="56">
        <f>[6]Final!$AB3</f>
        <v>0</v>
      </c>
      <c r="Z73" s="14">
        <f>[6]Final!AC3</f>
        <v>0</v>
      </c>
      <c r="AA73" s="56">
        <f>[6]Final!AD3</f>
        <v>0</v>
      </c>
      <c r="AB73" s="14">
        <f>[6]Final!AE3</f>
        <v>0</v>
      </c>
      <c r="AC73" s="56">
        <f>[6]Final!AF3</f>
        <v>0</v>
      </c>
      <c r="AD73" s="14">
        <f>[6]Final!AG3</f>
        <v>0</v>
      </c>
      <c r="AE73" s="56">
        <f>[6]Final!AH3</f>
        <v>0</v>
      </c>
      <c r="AF73" s="14">
        <f>[6]Final!AI3</f>
        <v>0</v>
      </c>
      <c r="AG73" s="56">
        <f>[6]Final!AJ3</f>
        <v>0</v>
      </c>
      <c r="AH73" s="14">
        <f>[6]Final!AK3</f>
        <v>0</v>
      </c>
      <c r="AI73" s="56">
        <f>[6]Final!AL3</f>
        <v>0</v>
      </c>
      <c r="AJ73" s="14">
        <f>[6]Final!AM3</f>
        <v>0</v>
      </c>
      <c r="AK73" s="56">
        <f>[6]Final!AN3</f>
        <v>0</v>
      </c>
      <c r="AL73" s="14">
        <f>[6]Final!AO3</f>
        <v>0</v>
      </c>
      <c r="AM73" s="56">
        <f>[6]Final!AP3</f>
        <v>0</v>
      </c>
      <c r="AN73" s="14">
        <f>[6]Final!AQ3</f>
        <v>0</v>
      </c>
      <c r="AO73" s="56">
        <f>[6]Final!AR3</f>
        <v>0</v>
      </c>
      <c r="AP73" s="14">
        <f>[6]Final!AS3</f>
        <v>0</v>
      </c>
      <c r="AQ73" s="56">
        <f>[6]Final!AT3</f>
        <v>0</v>
      </c>
    </row>
    <row r="74" spans="1:43" s="90" customFormat="1" ht="123" customHeight="1" x14ac:dyDescent="0.25">
      <c r="A74" s="14" t="e">
        <f t="shared" si="4"/>
        <v>#REF!</v>
      </c>
      <c r="B74" s="14" t="s">
        <v>179</v>
      </c>
      <c r="C74" s="45" t="s">
        <v>164</v>
      </c>
      <c r="D74" s="10" t="s">
        <v>180</v>
      </c>
      <c r="E74" s="46" t="s">
        <v>166</v>
      </c>
      <c r="F74" s="46" t="s">
        <v>167</v>
      </c>
      <c r="G74" s="116" t="s">
        <v>181</v>
      </c>
      <c r="H74" s="117" t="s">
        <v>182</v>
      </c>
      <c r="I74" s="10" t="s">
        <v>183</v>
      </c>
      <c r="J74" s="118" t="s">
        <v>184</v>
      </c>
      <c r="K74" s="14">
        <v>1</v>
      </c>
      <c r="L74" s="14">
        <v>0.25</v>
      </c>
      <c r="M74" s="10" t="s">
        <v>185</v>
      </c>
      <c r="N74" s="12"/>
      <c r="O74" s="7" t="s">
        <v>104</v>
      </c>
      <c r="P74" s="7" t="s">
        <v>54</v>
      </c>
      <c r="Q74" s="14" t="s">
        <v>187</v>
      </c>
      <c r="R74" s="14">
        <v>0.7</v>
      </c>
      <c r="S74" s="97">
        <f t="shared" si="5"/>
        <v>0.5</v>
      </c>
      <c r="T74" s="14">
        <f>[6]Final!$W4</f>
        <v>0</v>
      </c>
      <c r="U74" s="55">
        <f>[6]Final!$X4</f>
        <v>0</v>
      </c>
      <c r="V74" s="14">
        <f>[6]Final!$Y4</f>
        <v>0.1</v>
      </c>
      <c r="W74" s="55" t="str">
        <f>[6]Final!$Z4</f>
        <v>Se realiza la entrega de un kit de hidratación a los funcionarios que se transportaron a la Entidad en bicicleta, el día sin carro.</v>
      </c>
      <c r="X74" s="14">
        <f>[6]Final!$AA4</f>
        <v>0.1</v>
      </c>
      <c r="Y74" s="56" t="str">
        <f>[6]Final!$AB4</f>
        <v>Se realiza la entrega de detalles en conmemoración al día de la Mujer</v>
      </c>
      <c r="Z74" s="14">
        <f>[6]Final!AC4</f>
        <v>0.1</v>
      </c>
      <c r="AA74" s="56" t="str">
        <f>[6]Final!AD4</f>
        <v>Se realiza la PANTUFLATON y la entrega de incentivos a las Secretarias de la Entidad.</v>
      </c>
      <c r="AB74" s="14">
        <f>[6]Final!AE4</f>
        <v>0.1</v>
      </c>
      <c r="AC74" s="56" t="str">
        <f>[6]Final!AF4</f>
        <v>Se realiza el Taller Adaptación Laboral.</v>
      </c>
      <c r="AD74" s="14">
        <f>[6]Final!AG4</f>
        <v>0.1</v>
      </c>
      <c r="AE74" s="56" t="str">
        <f>[6]Final!AH4</f>
        <v xml:space="preserve">- Copa America INCI 2019
- Pilates
- Programa de Vivienda
- Taller Comunicación Efectiva y Asertiva 
-Día del Servidor Publico ( Concieto Jazz)
</v>
      </c>
      <c r="AF74" s="14">
        <f>[6]Final!AI4</f>
        <v>0</v>
      </c>
      <c r="AG74" s="56">
        <f>[6]Final!AJ4</f>
        <v>0</v>
      </c>
      <c r="AH74" s="14">
        <f>[6]Final!AK4</f>
        <v>0</v>
      </c>
      <c r="AI74" s="56">
        <f>[6]Final!AL4</f>
        <v>0</v>
      </c>
      <c r="AJ74" s="14">
        <f>[6]Final!AM4</f>
        <v>0</v>
      </c>
      <c r="AK74" s="56">
        <f>[6]Final!AN4</f>
        <v>0</v>
      </c>
      <c r="AL74" s="14">
        <f>[6]Final!AO4</f>
        <v>0</v>
      </c>
      <c r="AM74" s="56">
        <f>[6]Final!AP4</f>
        <v>0</v>
      </c>
      <c r="AN74" s="14">
        <f>[6]Final!AQ4</f>
        <v>0</v>
      </c>
      <c r="AO74" s="56">
        <f>[6]Final!AR4</f>
        <v>0</v>
      </c>
      <c r="AP74" s="14">
        <f>[6]Final!AS4</f>
        <v>0</v>
      </c>
      <c r="AQ74" s="56">
        <f>[6]Final!AT4</f>
        <v>0</v>
      </c>
    </row>
    <row r="75" spans="1:43" s="90" customFormat="1" ht="123" customHeight="1" x14ac:dyDescent="0.25">
      <c r="A75" s="14" t="e">
        <f t="shared" si="4"/>
        <v>#REF!</v>
      </c>
      <c r="B75" s="14" t="s">
        <v>179</v>
      </c>
      <c r="C75" s="45" t="s">
        <v>164</v>
      </c>
      <c r="D75" s="10" t="s">
        <v>180</v>
      </c>
      <c r="E75" s="46" t="s">
        <v>166</v>
      </c>
      <c r="F75" s="46" t="s">
        <v>167</v>
      </c>
      <c r="G75" s="116" t="s">
        <v>181</v>
      </c>
      <c r="H75" s="117" t="s">
        <v>182</v>
      </c>
      <c r="I75" s="10" t="s">
        <v>183</v>
      </c>
      <c r="J75" s="119" t="s">
        <v>188</v>
      </c>
      <c r="K75" s="53">
        <v>400</v>
      </c>
      <c r="L75" s="53">
        <v>100</v>
      </c>
      <c r="M75" s="10" t="s">
        <v>189</v>
      </c>
      <c r="N75" s="12">
        <v>6000000</v>
      </c>
      <c r="O75" s="8" t="s">
        <v>53</v>
      </c>
      <c r="P75" s="7" t="s">
        <v>53</v>
      </c>
      <c r="Q75" s="14" t="s">
        <v>190</v>
      </c>
      <c r="R75" s="14">
        <v>0.3</v>
      </c>
      <c r="S75" s="97">
        <f t="shared" si="5"/>
        <v>0.3</v>
      </c>
      <c r="T75" s="14">
        <f>[6]Final!$W5</f>
        <v>0.15</v>
      </c>
      <c r="U75" s="55" t="str">
        <f>[6]Final!$X5</f>
        <v>Se inicia con la elaboración del documento</v>
      </c>
      <c r="V75" s="14">
        <f>[6]Final!$Y5</f>
        <v>0.15</v>
      </c>
      <c r="W75" s="55" t="str">
        <f>[6]Final!$Z5</f>
        <v>Se realiza la revisión y aprobación del plan, para su publicación en eln SIG y pagina web.</v>
      </c>
      <c r="X75" s="14">
        <f>[6]Final!$AA5</f>
        <v>0</v>
      </c>
      <c r="Y75" s="56">
        <f>[6]Final!$AB5</f>
        <v>0</v>
      </c>
      <c r="Z75" s="14">
        <f>[6]Final!AC5</f>
        <v>0</v>
      </c>
      <c r="AA75" s="56">
        <f>[6]Final!AD5</f>
        <v>0</v>
      </c>
      <c r="AB75" s="14">
        <f>[6]Final!AE5</f>
        <v>0</v>
      </c>
      <c r="AC75" s="56">
        <f>[6]Final!AF5</f>
        <v>0</v>
      </c>
      <c r="AD75" s="14">
        <f>[6]Final!AG5</f>
        <v>0</v>
      </c>
      <c r="AE75" s="56">
        <f>[6]Final!AH5</f>
        <v>0</v>
      </c>
      <c r="AF75" s="14">
        <f>[6]Final!AI5</f>
        <v>0</v>
      </c>
      <c r="AG75" s="56">
        <f>[6]Final!AJ5</f>
        <v>0</v>
      </c>
      <c r="AH75" s="14">
        <f>[6]Final!AK5</f>
        <v>0</v>
      </c>
      <c r="AI75" s="56">
        <f>[6]Final!AL5</f>
        <v>0</v>
      </c>
      <c r="AJ75" s="14">
        <f>[6]Final!AM5</f>
        <v>0</v>
      </c>
      <c r="AK75" s="56">
        <f>[6]Final!AN5</f>
        <v>0</v>
      </c>
      <c r="AL75" s="14">
        <f>[6]Final!AO5</f>
        <v>0</v>
      </c>
      <c r="AM75" s="56">
        <f>[6]Final!AP5</f>
        <v>0</v>
      </c>
      <c r="AN75" s="14">
        <f>[6]Final!AQ5</f>
        <v>0</v>
      </c>
      <c r="AO75" s="56">
        <f>[6]Final!AR5</f>
        <v>0</v>
      </c>
      <c r="AP75" s="14">
        <f>[6]Final!AS5</f>
        <v>0</v>
      </c>
      <c r="AQ75" s="56">
        <f>[6]Final!AT5</f>
        <v>0</v>
      </c>
    </row>
    <row r="76" spans="1:43" s="90" customFormat="1" ht="123" customHeight="1" x14ac:dyDescent="0.25">
      <c r="A76" s="14" t="e">
        <f t="shared" si="4"/>
        <v>#REF!</v>
      </c>
      <c r="B76" s="14" t="s">
        <v>179</v>
      </c>
      <c r="C76" s="45" t="s">
        <v>164</v>
      </c>
      <c r="D76" s="10" t="s">
        <v>180</v>
      </c>
      <c r="E76" s="46" t="s">
        <v>166</v>
      </c>
      <c r="F76" s="46" t="s">
        <v>167</v>
      </c>
      <c r="G76" s="116" t="s">
        <v>181</v>
      </c>
      <c r="H76" s="117" t="s">
        <v>182</v>
      </c>
      <c r="I76" s="10" t="s">
        <v>183</v>
      </c>
      <c r="J76" s="119" t="s">
        <v>188</v>
      </c>
      <c r="K76" s="53">
        <v>400</v>
      </c>
      <c r="L76" s="53">
        <v>100</v>
      </c>
      <c r="M76" s="10" t="s">
        <v>189</v>
      </c>
      <c r="N76" s="12"/>
      <c r="O76" s="7" t="s">
        <v>104</v>
      </c>
      <c r="P76" s="7" t="s">
        <v>54</v>
      </c>
      <c r="Q76" s="14" t="s">
        <v>191</v>
      </c>
      <c r="R76" s="14">
        <v>0.65</v>
      </c>
      <c r="S76" s="97">
        <f t="shared" si="5"/>
        <v>0.1</v>
      </c>
      <c r="T76" s="14">
        <f>[6]Final!$W6</f>
        <v>0</v>
      </c>
      <c r="U76" s="55">
        <f>[6]Final!$X6</f>
        <v>0</v>
      </c>
      <c r="V76" s="14">
        <f>[6]Final!$Y6</f>
        <v>0.05</v>
      </c>
      <c r="W76" s="55" t="str">
        <f>[6]Final!$Z6</f>
        <v>Se realiza Capacitación acerca de Investigación de Accidentes (Miembros COPASST) y Lineamientos nuevos miembros Comité de Convivencia Laboral.</v>
      </c>
      <c r="X76" s="14">
        <f>[6]Final!$AA6</f>
        <v>0.05</v>
      </c>
      <c r="Y76" s="56" t="str">
        <f>[6]Final!$AB6</f>
        <v>Se realiza Capacitación acerca de Acoso Laboral a todos los funcionarios de la Entidad.</v>
      </c>
      <c r="Z76" s="14">
        <f>[6]Final!AC6</f>
        <v>0</v>
      </c>
      <c r="AA76" s="56">
        <f>[6]Final!AD6</f>
        <v>0</v>
      </c>
      <c r="AB76" s="14">
        <f>[6]Final!AE6</f>
        <v>0</v>
      </c>
      <c r="AC76" s="56">
        <f>[6]Final!AF6</f>
        <v>0</v>
      </c>
      <c r="AD76" s="14">
        <f>[6]Final!AG6</f>
        <v>0</v>
      </c>
      <c r="AE76" s="56">
        <f>[6]Final!AH6</f>
        <v>0</v>
      </c>
      <c r="AF76" s="14">
        <f>[6]Final!AI6</f>
        <v>0</v>
      </c>
      <c r="AG76" s="56">
        <f>[6]Final!AJ6</f>
        <v>0</v>
      </c>
      <c r="AH76" s="14">
        <f>[6]Final!AK6</f>
        <v>0</v>
      </c>
      <c r="AI76" s="56">
        <f>[6]Final!AL6</f>
        <v>0</v>
      </c>
      <c r="AJ76" s="14">
        <f>[6]Final!AM6</f>
        <v>0</v>
      </c>
      <c r="AK76" s="56">
        <f>[6]Final!AN6</f>
        <v>0</v>
      </c>
      <c r="AL76" s="14">
        <f>[6]Final!AO6</f>
        <v>0</v>
      </c>
      <c r="AM76" s="56">
        <f>[6]Final!AP6</f>
        <v>0</v>
      </c>
      <c r="AN76" s="14">
        <f>[6]Final!AQ6</f>
        <v>0</v>
      </c>
      <c r="AO76" s="56">
        <f>[6]Final!AR6</f>
        <v>0</v>
      </c>
      <c r="AP76" s="14">
        <f>[6]Final!AS6</f>
        <v>0</v>
      </c>
      <c r="AQ76" s="56">
        <f>[6]Final!AT6</f>
        <v>0</v>
      </c>
    </row>
    <row r="77" spans="1:43" s="90" customFormat="1" ht="123" customHeight="1" x14ac:dyDescent="0.25">
      <c r="A77" s="14" t="e">
        <f t="shared" si="4"/>
        <v>#REF!</v>
      </c>
      <c r="B77" s="14" t="s">
        <v>179</v>
      </c>
      <c r="C77" s="45" t="s">
        <v>164</v>
      </c>
      <c r="D77" s="10" t="s">
        <v>180</v>
      </c>
      <c r="E77" s="46" t="s">
        <v>166</v>
      </c>
      <c r="F77" s="46" t="s">
        <v>167</v>
      </c>
      <c r="G77" s="116" t="s">
        <v>181</v>
      </c>
      <c r="H77" s="117" t="s">
        <v>182</v>
      </c>
      <c r="I77" s="10" t="s">
        <v>183</v>
      </c>
      <c r="J77" s="119" t="s">
        <v>188</v>
      </c>
      <c r="K77" s="53">
        <v>400</v>
      </c>
      <c r="L77" s="53">
        <v>100</v>
      </c>
      <c r="M77" s="10" t="s">
        <v>189</v>
      </c>
      <c r="N77" s="12"/>
      <c r="O77" s="7" t="s">
        <v>192</v>
      </c>
      <c r="P77" s="7" t="s">
        <v>192</v>
      </c>
      <c r="Q77" s="14" t="s">
        <v>193</v>
      </c>
      <c r="R77" s="14">
        <v>0.05</v>
      </c>
      <c r="S77" s="97">
        <f t="shared" si="5"/>
        <v>0</v>
      </c>
      <c r="T77" s="14">
        <f>[6]Final!$W7</f>
        <v>0</v>
      </c>
      <c r="U77" s="55">
        <f>[6]Final!$X7</f>
        <v>0</v>
      </c>
      <c r="V77" s="14">
        <f>[6]Final!$Y7</f>
        <v>0</v>
      </c>
      <c r="W77" s="55">
        <f>[6]Final!$Z7</f>
        <v>0</v>
      </c>
      <c r="X77" s="14">
        <f>[6]Final!$AA7</f>
        <v>0</v>
      </c>
      <c r="Y77" s="56">
        <f>[6]Final!$AB7</f>
        <v>0</v>
      </c>
      <c r="Z77" s="14">
        <f>[6]Final!AC7</f>
        <v>0</v>
      </c>
      <c r="AA77" s="56">
        <f>[6]Final!AD7</f>
        <v>0</v>
      </c>
      <c r="AB77" s="14">
        <f>[6]Final!AE7</f>
        <v>0</v>
      </c>
      <c r="AC77" s="56">
        <f>[6]Final!AF7</f>
        <v>0</v>
      </c>
      <c r="AD77" s="14">
        <f>[6]Final!AG7</f>
        <v>0</v>
      </c>
      <c r="AE77" s="56">
        <f>[6]Final!AH7</f>
        <v>0</v>
      </c>
      <c r="AF77" s="14">
        <f>[6]Final!AI7</f>
        <v>0</v>
      </c>
      <c r="AG77" s="56">
        <f>[6]Final!AJ7</f>
        <v>0</v>
      </c>
      <c r="AH77" s="14">
        <f>[6]Final!AK7</f>
        <v>0</v>
      </c>
      <c r="AI77" s="56">
        <f>[6]Final!AL7</f>
        <v>0</v>
      </c>
      <c r="AJ77" s="14">
        <f>[6]Final!AM7</f>
        <v>0</v>
      </c>
      <c r="AK77" s="56">
        <f>[6]Final!AN7</f>
        <v>0</v>
      </c>
      <c r="AL77" s="14">
        <f>[6]Final!AO7</f>
        <v>0</v>
      </c>
      <c r="AM77" s="56">
        <f>[6]Final!AP7</f>
        <v>0</v>
      </c>
      <c r="AN77" s="14">
        <f>[6]Final!AQ7</f>
        <v>0</v>
      </c>
      <c r="AO77" s="56">
        <f>[6]Final!AR7</f>
        <v>0</v>
      </c>
      <c r="AP77" s="14">
        <f>[6]Final!AS7</f>
        <v>0</v>
      </c>
      <c r="AQ77" s="56">
        <f>[6]Final!AT7</f>
        <v>0</v>
      </c>
    </row>
    <row r="78" spans="1:43" s="90" customFormat="1" ht="123" customHeight="1" x14ac:dyDescent="0.25">
      <c r="A78" s="14" t="e">
        <f t="shared" si="4"/>
        <v>#REF!</v>
      </c>
      <c r="B78" s="14" t="s">
        <v>179</v>
      </c>
      <c r="C78" s="45" t="s">
        <v>164</v>
      </c>
      <c r="D78" s="10" t="s">
        <v>180</v>
      </c>
      <c r="E78" s="46" t="s">
        <v>166</v>
      </c>
      <c r="F78" s="46" t="s">
        <v>167</v>
      </c>
      <c r="G78" s="112" t="s">
        <v>168</v>
      </c>
      <c r="H78" s="116" t="s">
        <v>194</v>
      </c>
      <c r="I78" s="10" t="s">
        <v>183</v>
      </c>
      <c r="J78" s="97" t="s">
        <v>195</v>
      </c>
      <c r="K78" s="14">
        <v>1</v>
      </c>
      <c r="L78" s="14">
        <v>0.25</v>
      </c>
      <c r="M78" s="10" t="s">
        <v>196</v>
      </c>
      <c r="N78" s="12">
        <v>30187500</v>
      </c>
      <c r="O78" s="8" t="s">
        <v>53</v>
      </c>
      <c r="P78" s="7" t="s">
        <v>53</v>
      </c>
      <c r="Q78" s="14" t="s">
        <v>197</v>
      </c>
      <c r="R78" s="14">
        <v>0.25</v>
      </c>
      <c r="S78" s="97">
        <f t="shared" si="5"/>
        <v>0.25</v>
      </c>
      <c r="T78" s="14">
        <f>[6]Final!$W8</f>
        <v>0.1</v>
      </c>
      <c r="U78" s="55" t="str">
        <f>[6]Final!$X8</f>
        <v>Se inicia con la elaboración del documento</v>
      </c>
      <c r="V78" s="14">
        <f>[6]Final!$Y8</f>
        <v>0.15</v>
      </c>
      <c r="W78" s="55" t="str">
        <f>[6]Final!$Z8</f>
        <v>Se realiza la revisión y aprobación del plan, para su publicación en eln SIG y pagina web.</v>
      </c>
      <c r="X78" s="14">
        <f>[6]Final!$AA8</f>
        <v>0</v>
      </c>
      <c r="Y78" s="56">
        <f>[6]Final!$AB8</f>
        <v>0</v>
      </c>
      <c r="Z78" s="14">
        <f>[6]Final!AC8</f>
        <v>0</v>
      </c>
      <c r="AA78" s="56">
        <f>[6]Final!AD8</f>
        <v>0</v>
      </c>
      <c r="AB78" s="14">
        <f>[6]Final!AE8</f>
        <v>0</v>
      </c>
      <c r="AC78" s="56">
        <f>[6]Final!AF8</f>
        <v>0</v>
      </c>
      <c r="AD78" s="14">
        <f>[6]Final!AG8</f>
        <v>0</v>
      </c>
      <c r="AE78" s="56">
        <f>[6]Final!AH8</f>
        <v>0</v>
      </c>
      <c r="AF78" s="14">
        <f>[6]Final!AI8</f>
        <v>0</v>
      </c>
      <c r="AG78" s="56">
        <f>[6]Final!AJ8</f>
        <v>0</v>
      </c>
      <c r="AH78" s="14">
        <f>[6]Final!AK8</f>
        <v>0</v>
      </c>
      <c r="AI78" s="56">
        <f>[6]Final!AL8</f>
        <v>0</v>
      </c>
      <c r="AJ78" s="14">
        <f>[6]Final!AM8</f>
        <v>0</v>
      </c>
      <c r="AK78" s="56">
        <f>[6]Final!AN8</f>
        <v>0</v>
      </c>
      <c r="AL78" s="14">
        <f>[6]Final!AO8</f>
        <v>0</v>
      </c>
      <c r="AM78" s="56">
        <f>[6]Final!AP8</f>
        <v>0</v>
      </c>
      <c r="AN78" s="14">
        <f>[6]Final!AQ8</f>
        <v>0</v>
      </c>
      <c r="AO78" s="56">
        <f>[6]Final!AR8</f>
        <v>0</v>
      </c>
      <c r="AP78" s="14">
        <f>[6]Final!AS8</f>
        <v>0</v>
      </c>
      <c r="AQ78" s="56">
        <f>[6]Final!AT8</f>
        <v>0</v>
      </c>
    </row>
    <row r="79" spans="1:43" s="90" customFormat="1" ht="123" customHeight="1" x14ac:dyDescent="0.25">
      <c r="A79" s="14" t="e">
        <f t="shared" si="4"/>
        <v>#REF!</v>
      </c>
      <c r="B79" s="14" t="s">
        <v>179</v>
      </c>
      <c r="C79" s="45" t="s">
        <v>164</v>
      </c>
      <c r="D79" s="10" t="s">
        <v>180</v>
      </c>
      <c r="E79" s="46" t="s">
        <v>166</v>
      </c>
      <c r="F79" s="46" t="s">
        <v>167</v>
      </c>
      <c r="G79" s="112" t="s">
        <v>168</v>
      </c>
      <c r="H79" s="116" t="s">
        <v>194</v>
      </c>
      <c r="I79" s="10" t="s">
        <v>183</v>
      </c>
      <c r="J79" s="97" t="s">
        <v>195</v>
      </c>
      <c r="K79" s="14">
        <v>1</v>
      </c>
      <c r="L79" s="14">
        <v>0.25</v>
      </c>
      <c r="M79" s="10" t="s">
        <v>196</v>
      </c>
      <c r="N79" s="12"/>
      <c r="O79" s="7" t="s">
        <v>104</v>
      </c>
      <c r="P79" s="7" t="s">
        <v>54</v>
      </c>
      <c r="Q79" s="14" t="s">
        <v>198</v>
      </c>
      <c r="R79" s="14">
        <v>0.65</v>
      </c>
      <c r="S79" s="97">
        <f t="shared" si="5"/>
        <v>0.15000000000000002</v>
      </c>
      <c r="T79" s="14" t="str">
        <f>[6]Final!$W9</f>
        <v>0</v>
      </c>
      <c r="U79" s="55">
        <f>[6]Final!$X9</f>
        <v>0</v>
      </c>
      <c r="V79" s="14">
        <f>[6]Final!$Y9</f>
        <v>0.05</v>
      </c>
      <c r="W79" s="55" t="str">
        <f>[6]Final!$Z9</f>
        <v>Reunión de seguimiento bimensual por parte de la ARL AXA Colpatria, con el fin de programar y ejecutar actividades del SG -SST.</v>
      </c>
      <c r="X79" s="14">
        <f>[6]Final!$AA9</f>
        <v>0</v>
      </c>
      <c r="Y79" s="56">
        <f>[6]Final!$AB9</f>
        <v>0</v>
      </c>
      <c r="Z79" s="14">
        <f>[6]Final!AC9</f>
        <v>0</v>
      </c>
      <c r="AA79" s="56">
        <f>[6]Final!AD9</f>
        <v>0</v>
      </c>
      <c r="AB79" s="14">
        <f>[6]Final!AE9</f>
        <v>0.05</v>
      </c>
      <c r="AC79" s="56" t="str">
        <f>[6]Final!AF9</f>
        <v>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v>
      </c>
      <c r="AD79" s="14">
        <f>[6]Final!AG9</f>
        <v>0.05</v>
      </c>
      <c r="AE79" s="56" t="str">
        <f>[6]Final!AH9</f>
        <v>Reunión de seguimiento bimensual por parte de la ARL AXA Colpatria, con el fin de programar y ejecutar actividades del SG -SST.
Semana del SG - SST
-Socialización SG -SST
-Elementos de Protección Personal
-Riesgo Biomecnico
-Riesgo sicosocial</v>
      </c>
      <c r="AF79" s="14">
        <f>[6]Final!AI9</f>
        <v>0</v>
      </c>
      <c r="AG79" s="56">
        <f>[6]Final!AJ9</f>
        <v>0</v>
      </c>
      <c r="AH79" s="14">
        <f>[6]Final!AK9</f>
        <v>0</v>
      </c>
      <c r="AI79" s="56">
        <f>[6]Final!AL9</f>
        <v>0</v>
      </c>
      <c r="AJ79" s="14">
        <f>[6]Final!AM9</f>
        <v>0</v>
      </c>
      <c r="AK79" s="56">
        <f>[6]Final!AN9</f>
        <v>0</v>
      </c>
      <c r="AL79" s="14">
        <f>[6]Final!AO9</f>
        <v>0</v>
      </c>
      <c r="AM79" s="56">
        <f>[6]Final!AP9</f>
        <v>0</v>
      </c>
      <c r="AN79" s="14">
        <f>[6]Final!AQ9</f>
        <v>0</v>
      </c>
      <c r="AO79" s="56">
        <f>[6]Final!AR9</f>
        <v>0</v>
      </c>
      <c r="AP79" s="14">
        <f>[6]Final!AS9</f>
        <v>0</v>
      </c>
      <c r="AQ79" s="56">
        <f>[6]Final!AT9</f>
        <v>0</v>
      </c>
    </row>
    <row r="80" spans="1:43" s="90" customFormat="1" ht="123" customHeight="1" x14ac:dyDescent="0.25">
      <c r="A80" s="14" t="e">
        <f t="shared" si="4"/>
        <v>#REF!</v>
      </c>
      <c r="B80" s="14" t="s">
        <v>179</v>
      </c>
      <c r="C80" s="45" t="s">
        <v>164</v>
      </c>
      <c r="D80" s="10" t="s">
        <v>180</v>
      </c>
      <c r="E80" s="46" t="s">
        <v>166</v>
      </c>
      <c r="F80" s="46" t="s">
        <v>167</v>
      </c>
      <c r="G80" s="112" t="s">
        <v>168</v>
      </c>
      <c r="H80" s="116" t="s">
        <v>194</v>
      </c>
      <c r="I80" s="10" t="s">
        <v>183</v>
      </c>
      <c r="J80" s="97" t="s">
        <v>195</v>
      </c>
      <c r="K80" s="14">
        <v>1</v>
      </c>
      <c r="L80" s="14">
        <v>0.25</v>
      </c>
      <c r="M80" s="10" t="s">
        <v>196</v>
      </c>
      <c r="N80" s="12"/>
      <c r="O80" s="7" t="s">
        <v>104</v>
      </c>
      <c r="P80" s="7" t="s">
        <v>104</v>
      </c>
      <c r="Q80" s="14" t="s">
        <v>199</v>
      </c>
      <c r="R80" s="14">
        <v>0.1</v>
      </c>
      <c r="S80" s="97">
        <f t="shared" si="5"/>
        <v>0</v>
      </c>
      <c r="T80" s="14">
        <f>[6]Final!$W10</f>
        <v>0</v>
      </c>
      <c r="U80" s="55">
        <f>[6]Final!$X10</f>
        <v>0</v>
      </c>
      <c r="V80" s="14">
        <f>[6]Final!$Y10</f>
        <v>0</v>
      </c>
      <c r="W80" s="55">
        <f>[6]Final!$Z10</f>
        <v>0</v>
      </c>
      <c r="X80" s="14">
        <f>[6]Final!$AA10</f>
        <v>0</v>
      </c>
      <c r="Y80" s="56">
        <f>[6]Final!$AB10</f>
        <v>0</v>
      </c>
      <c r="Z80" s="14">
        <f>[6]Final!AC10</f>
        <v>0</v>
      </c>
      <c r="AA80" s="56">
        <f>[6]Final!AD10</f>
        <v>0</v>
      </c>
      <c r="AB80" s="14">
        <f>[6]Final!AE10</f>
        <v>0</v>
      </c>
      <c r="AC80" s="56">
        <f>[6]Final!AF10</f>
        <v>0</v>
      </c>
      <c r="AD80" s="14">
        <f>[6]Final!AG10</f>
        <v>0</v>
      </c>
      <c r="AE80" s="56">
        <f>[6]Final!AH10</f>
        <v>0</v>
      </c>
      <c r="AF80" s="14">
        <f>[6]Final!AI10</f>
        <v>0</v>
      </c>
      <c r="AG80" s="56">
        <f>[6]Final!AJ10</f>
        <v>0</v>
      </c>
      <c r="AH80" s="14">
        <f>[6]Final!AK10</f>
        <v>0</v>
      </c>
      <c r="AI80" s="56">
        <f>[6]Final!AL10</f>
        <v>0</v>
      </c>
      <c r="AJ80" s="14">
        <f>[6]Final!AM10</f>
        <v>0</v>
      </c>
      <c r="AK80" s="56">
        <f>[6]Final!AN10</f>
        <v>0</v>
      </c>
      <c r="AL80" s="14">
        <f>[6]Final!AO10</f>
        <v>0</v>
      </c>
      <c r="AM80" s="56">
        <f>[6]Final!AP10</f>
        <v>0</v>
      </c>
      <c r="AN80" s="14">
        <f>[6]Final!AQ10</f>
        <v>0</v>
      </c>
      <c r="AO80" s="56">
        <f>[6]Final!AR10</f>
        <v>0</v>
      </c>
      <c r="AP80" s="14">
        <f>[6]Final!AS10</f>
        <v>0</v>
      </c>
      <c r="AQ80" s="56">
        <f>[6]Final!AT10</f>
        <v>0</v>
      </c>
    </row>
    <row r="81" spans="1:43" s="90" customFormat="1" ht="123" customHeight="1" x14ac:dyDescent="0.25">
      <c r="A81" s="14" t="e">
        <f t="shared" si="4"/>
        <v>#REF!</v>
      </c>
      <c r="B81" s="14" t="s">
        <v>200</v>
      </c>
      <c r="C81" s="45" t="s">
        <v>164</v>
      </c>
      <c r="D81" s="10" t="s">
        <v>201</v>
      </c>
      <c r="E81" s="46" t="s">
        <v>166</v>
      </c>
      <c r="F81" s="46" t="s">
        <v>167</v>
      </c>
      <c r="G81" s="112" t="s">
        <v>168</v>
      </c>
      <c r="H81" s="116" t="s">
        <v>194</v>
      </c>
      <c r="I81" s="3" t="s">
        <v>200</v>
      </c>
      <c r="J81" s="116" t="s">
        <v>202</v>
      </c>
      <c r="K81" s="14">
        <v>1</v>
      </c>
      <c r="L81" s="14">
        <v>0.25</v>
      </c>
      <c r="M81" s="10" t="s">
        <v>203</v>
      </c>
      <c r="N81" s="12">
        <v>35805000</v>
      </c>
      <c r="O81" s="7" t="s">
        <v>53</v>
      </c>
      <c r="P81" s="7" t="s">
        <v>54</v>
      </c>
      <c r="Q81" s="54" t="s">
        <v>204</v>
      </c>
      <c r="R81" s="14">
        <v>9.0909089999999998E-2</v>
      </c>
      <c r="S81" s="97">
        <f t="shared" si="5"/>
        <v>0</v>
      </c>
      <c r="T81" s="14">
        <f>[7]Final!$W3</f>
        <v>0</v>
      </c>
      <c r="U81" s="56" t="str">
        <f>[7]Final!$X3</f>
        <v>Se identifica la Resolución 1373 de 2017 como el antecedente.</v>
      </c>
      <c r="V81" s="14">
        <f>[7]Final!$Y3</f>
        <v>0</v>
      </c>
      <c r="W81" s="56" t="str">
        <f>[7]Final!$Z3</f>
        <v xml:space="preserve">Se informa mediante INCILISTA el valor de acuerdo con la Resolución 1373 de 2017 </v>
      </c>
      <c r="X81" s="14">
        <f>[7]Final!$AA3</f>
        <v>0</v>
      </c>
      <c r="Y81" s="56" t="str">
        <f>[7]Final!$AB3</f>
        <v>Esta actividad esta programada para el II semestre del 2019.</v>
      </c>
      <c r="Z81" s="14">
        <f>[7]Final!$AC3</f>
        <v>0</v>
      </c>
      <c r="AA81" s="56" t="str">
        <f>[7]Final!$AD3</f>
        <v>Esta actividad esta programada para el II semestre del 2019.</v>
      </c>
      <c r="AB81" s="14">
        <f>[7]Final!$AE3</f>
        <v>0</v>
      </c>
      <c r="AC81" s="56" t="str">
        <f>[7]Final!$AF3</f>
        <v>Esta actividad esta programada para el II semestre del 2019.</v>
      </c>
      <c r="AD81" s="14">
        <f>[7]Final!$AG3</f>
        <v>0</v>
      </c>
      <c r="AE81" s="56" t="str">
        <f>[7]Final!$AH3</f>
        <v>Esta actividad esta programada para el II semestre del 2019.</v>
      </c>
      <c r="AF81" s="14">
        <f>[7]Final!$AI3</f>
        <v>0</v>
      </c>
      <c r="AG81" s="56">
        <f>[7]Final!$AJ3</f>
        <v>0</v>
      </c>
      <c r="AH81" s="14">
        <f>[7]Final!$AK3</f>
        <v>0</v>
      </c>
      <c r="AI81" s="56">
        <f>[7]Final!$AL3</f>
        <v>0</v>
      </c>
      <c r="AJ81" s="14">
        <f>[7]Final!$AM3</f>
        <v>0</v>
      </c>
      <c r="AK81" s="56">
        <f>[7]Final!$AN3</f>
        <v>0</v>
      </c>
      <c r="AL81" s="14">
        <f>[7]Final!$AO3</f>
        <v>0</v>
      </c>
      <c r="AM81" s="56">
        <f>[7]Final!$AP3</f>
        <v>0</v>
      </c>
      <c r="AN81" s="14">
        <f>[7]Final!$AQ3</f>
        <v>0</v>
      </c>
      <c r="AO81" s="56">
        <f>[7]Final!$AR3</f>
        <v>0</v>
      </c>
      <c r="AP81" s="14">
        <f>[7]Final!$AS3</f>
        <v>0</v>
      </c>
      <c r="AQ81" s="56">
        <f>[7]Final!$AT3</f>
        <v>0</v>
      </c>
    </row>
    <row r="82" spans="1:43" s="90" customFormat="1" ht="123" customHeight="1" x14ac:dyDescent="0.25">
      <c r="A82" s="14" t="e">
        <f t="shared" si="4"/>
        <v>#REF!</v>
      </c>
      <c r="B82" s="14" t="s">
        <v>200</v>
      </c>
      <c r="C82" s="45" t="s">
        <v>164</v>
      </c>
      <c r="D82" s="10" t="s">
        <v>201</v>
      </c>
      <c r="E82" s="46" t="s">
        <v>166</v>
      </c>
      <c r="F82" s="46" t="s">
        <v>167</v>
      </c>
      <c r="G82" s="112" t="s">
        <v>168</v>
      </c>
      <c r="H82" s="116" t="s">
        <v>194</v>
      </c>
      <c r="I82" s="3" t="s">
        <v>200</v>
      </c>
      <c r="J82" s="116" t="s">
        <v>202</v>
      </c>
      <c r="K82" s="14">
        <v>1</v>
      </c>
      <c r="L82" s="14">
        <v>0.25</v>
      </c>
      <c r="M82" s="10" t="s">
        <v>203</v>
      </c>
      <c r="N82" s="12"/>
      <c r="O82" s="8" t="s">
        <v>53</v>
      </c>
      <c r="P82" s="7" t="s">
        <v>54</v>
      </c>
      <c r="Q82" s="54" t="s">
        <v>205</v>
      </c>
      <c r="R82" s="14">
        <v>9.0909089999999998E-2</v>
      </c>
      <c r="S82" s="97">
        <f t="shared" si="5"/>
        <v>0</v>
      </c>
      <c r="T82" s="14">
        <f>[7]Final!$W3</f>
        <v>0</v>
      </c>
      <c r="U82" s="56" t="str">
        <f>[7]Final!$X4</f>
        <v>Se elaboró la Resolución 13 del 2 de enero de 2019, que establece la tabla de honorarios y perfiles del INCI para el año 2019</v>
      </c>
      <c r="V82" s="14">
        <f>[7]Final!$Y4</f>
        <v>0</v>
      </c>
      <c r="W82" s="56" t="str">
        <f>[7]Final!$Z4</f>
        <v>Acción realizada en enero de 2019</v>
      </c>
      <c r="X82" s="14">
        <f>[7]Final!$AA4</f>
        <v>0</v>
      </c>
      <c r="Y82" s="56" t="str">
        <f>[7]Final!$AB4</f>
        <v>Esta acción se realizó en el mes de enero de 2019</v>
      </c>
      <c r="Z82" s="14">
        <f>[7]Final!$AC4</f>
        <v>0</v>
      </c>
      <c r="AA82" s="56" t="str">
        <f>[7]Final!$AD4</f>
        <v>Esta acción se realizó en el mes de enero de 2019</v>
      </c>
      <c r="AB82" s="14">
        <f>[7]Final!$AE4</f>
        <v>0</v>
      </c>
      <c r="AC82" s="56" t="str">
        <f>[7]Final!$AF4</f>
        <v>Esta acción se realizó en el mes de enero de 2019</v>
      </c>
      <c r="AD82" s="14">
        <f>[7]Final!$AG4</f>
        <v>0</v>
      </c>
      <c r="AE82" s="56" t="str">
        <f>[7]Final!$AH4</f>
        <v>Esta acción se realizó en el mes de enero de 2019</v>
      </c>
      <c r="AF82" s="14">
        <f>[7]Final!$AI4</f>
        <v>0</v>
      </c>
      <c r="AG82" s="56">
        <f>[7]Final!$AJ4</f>
        <v>0</v>
      </c>
      <c r="AH82" s="14">
        <f>[7]Final!$AK4</f>
        <v>0</v>
      </c>
      <c r="AI82" s="56">
        <f>[7]Final!$AL4</f>
        <v>0</v>
      </c>
      <c r="AJ82" s="14">
        <f>[7]Final!$AM4</f>
        <v>0</v>
      </c>
      <c r="AK82" s="56">
        <f>[7]Final!$AN4</f>
        <v>0</v>
      </c>
      <c r="AL82" s="14">
        <f>[7]Final!$AO4</f>
        <v>0</v>
      </c>
      <c r="AM82" s="56">
        <f>[7]Final!$AP4</f>
        <v>0</v>
      </c>
      <c r="AN82" s="14">
        <f>[7]Final!$AQ4</f>
        <v>0</v>
      </c>
      <c r="AO82" s="56">
        <f>[7]Final!$AR4</f>
        <v>0</v>
      </c>
      <c r="AP82" s="14">
        <f>[7]Final!$AS4</f>
        <v>0</v>
      </c>
      <c r="AQ82" s="56">
        <f>[7]Final!$AT4</f>
        <v>0</v>
      </c>
    </row>
    <row r="83" spans="1:43" s="90" customFormat="1" ht="123" customHeight="1" x14ac:dyDescent="0.25">
      <c r="A83" s="14" t="e">
        <f t="shared" si="4"/>
        <v>#REF!</v>
      </c>
      <c r="B83" s="14" t="s">
        <v>200</v>
      </c>
      <c r="C83" s="45" t="s">
        <v>164</v>
      </c>
      <c r="D83" s="10" t="s">
        <v>201</v>
      </c>
      <c r="E83" s="46" t="s">
        <v>166</v>
      </c>
      <c r="F83" s="46" t="s">
        <v>167</v>
      </c>
      <c r="G83" s="112" t="s">
        <v>168</v>
      </c>
      <c r="H83" s="116" t="s">
        <v>194</v>
      </c>
      <c r="I83" s="3" t="s">
        <v>200</v>
      </c>
      <c r="J83" s="116" t="s">
        <v>202</v>
      </c>
      <c r="K83" s="14">
        <v>1</v>
      </c>
      <c r="L83" s="14">
        <v>0.25</v>
      </c>
      <c r="M83" s="10" t="s">
        <v>203</v>
      </c>
      <c r="N83" s="12"/>
      <c r="O83" s="8" t="s">
        <v>53</v>
      </c>
      <c r="P83" s="7" t="s">
        <v>54</v>
      </c>
      <c r="Q83" s="54" t="s">
        <v>206</v>
      </c>
      <c r="R83" s="14">
        <v>9.0909089999999998E-2</v>
      </c>
      <c r="S83" s="97">
        <f t="shared" si="5"/>
        <v>7.4999999999999997E-3</v>
      </c>
      <c r="T83" s="14">
        <f>[7]Final!$W3</f>
        <v>0</v>
      </c>
      <c r="U83" s="56" t="str">
        <f>[7]Final!$X5</f>
        <v>Se está esperando reunión del Comité de Saneamiento de Bienes Muebles, de acuerdo con la solicitud mediante memorando 20181020003124 del 10 de diciembre de 2018.</v>
      </c>
      <c r="V83" s="14">
        <f>[7]Final!$Y5</f>
        <v>7.4999999999999997E-3</v>
      </c>
      <c r="W83" s="56" t="str">
        <f>[7]Final!$Z5</f>
        <v>Se está esperando reunión del Comité de Saneamiento de Bienes Muebles, de acuerdo con la solicitud mediante memorando 20181020003124 del 10 de diciembre de 2018.</v>
      </c>
      <c r="X83" s="14">
        <f>[7]Final!$AA5</f>
        <v>0</v>
      </c>
      <c r="Y83" s="56" t="str">
        <f>[7]Final!$AB5</f>
        <v>Esta actividad esta programada para el II semestre del 2019.</v>
      </c>
      <c r="Z83" s="14">
        <f>[7]Final!$AC5</f>
        <v>0</v>
      </c>
      <c r="AA83" s="56" t="str">
        <f>[7]Final!$AD5</f>
        <v>Esta actividad esta programada para el II semestre del 2019.</v>
      </c>
      <c r="AB83" s="14">
        <f>[7]Final!$AE5</f>
        <v>0</v>
      </c>
      <c r="AC83" s="56" t="str">
        <f>[7]Final!$AF5</f>
        <v>Esta actividad esta programada para el II semestre del 2019.</v>
      </c>
      <c r="AD83" s="14">
        <f>[7]Final!$AG5</f>
        <v>0</v>
      </c>
      <c r="AE83" s="56" t="str">
        <f>[7]Final!$AH5</f>
        <v>Esta actividad esta programada para el II semestre del 2019.</v>
      </c>
      <c r="AF83" s="14">
        <f>[7]Final!$AI5</f>
        <v>0</v>
      </c>
      <c r="AG83" s="56">
        <f>[7]Final!$AJ5</f>
        <v>0</v>
      </c>
      <c r="AH83" s="14">
        <f>[7]Final!$AK5</f>
        <v>0</v>
      </c>
      <c r="AI83" s="56">
        <f>[7]Final!$AL5</f>
        <v>0</v>
      </c>
      <c r="AJ83" s="14">
        <f>[7]Final!$AM5</f>
        <v>0</v>
      </c>
      <c r="AK83" s="56">
        <f>[7]Final!$AN5</f>
        <v>0</v>
      </c>
      <c r="AL83" s="14">
        <f>[7]Final!$AO5</f>
        <v>0</v>
      </c>
      <c r="AM83" s="56">
        <f>[7]Final!$AP5</f>
        <v>0</v>
      </c>
      <c r="AN83" s="14">
        <f>[7]Final!$AQ5</f>
        <v>0</v>
      </c>
      <c r="AO83" s="56">
        <f>[7]Final!$AR5</f>
        <v>0</v>
      </c>
      <c r="AP83" s="14">
        <f>[7]Final!$AS5</f>
        <v>0</v>
      </c>
      <c r="AQ83" s="56">
        <f>[7]Final!$AT5</f>
        <v>0</v>
      </c>
    </row>
    <row r="84" spans="1:43" s="90" customFormat="1" ht="123" customHeight="1" x14ac:dyDescent="0.25">
      <c r="A84" s="14" t="e">
        <f t="shared" si="4"/>
        <v>#REF!</v>
      </c>
      <c r="B84" s="14" t="s">
        <v>200</v>
      </c>
      <c r="C84" s="45" t="s">
        <v>164</v>
      </c>
      <c r="D84" s="10" t="s">
        <v>201</v>
      </c>
      <c r="E84" s="46" t="s">
        <v>166</v>
      </c>
      <c r="F84" s="46" t="s">
        <v>167</v>
      </c>
      <c r="G84" s="112" t="s">
        <v>168</v>
      </c>
      <c r="H84" s="116" t="s">
        <v>194</v>
      </c>
      <c r="I84" s="3" t="s">
        <v>200</v>
      </c>
      <c r="J84" s="116" t="s">
        <v>202</v>
      </c>
      <c r="K84" s="14">
        <v>1</v>
      </c>
      <c r="L84" s="14">
        <v>0.25</v>
      </c>
      <c r="M84" s="10" t="s">
        <v>203</v>
      </c>
      <c r="N84" s="12"/>
      <c r="O84" s="8" t="s">
        <v>53</v>
      </c>
      <c r="P84" s="7" t="s">
        <v>54</v>
      </c>
      <c r="Q84" s="54" t="s">
        <v>207</v>
      </c>
      <c r="R84" s="14">
        <v>9.0909089999999998E-2</v>
      </c>
      <c r="S84" s="97">
        <f t="shared" si="5"/>
        <v>3.7499999999999999E-2</v>
      </c>
      <c r="T84" s="14">
        <f>[7]Final!$W3</f>
        <v>0</v>
      </c>
      <c r="U84" s="56" t="str">
        <f>[7]Final!$X6</f>
        <v>Se está reuniendo la información para actualizar la base legal.</v>
      </c>
      <c r="V84" s="14">
        <f>[7]Final!$Y6</f>
        <v>7.4999999999999997E-3</v>
      </c>
      <c r="W84" s="56" t="str">
        <f>[7]Final!$Z6</f>
        <v>Se está reuniendo la información para actualizar la base legal.</v>
      </c>
      <c r="X84" s="14">
        <f>[7]Final!$AA6</f>
        <v>7.4999999999999997E-3</v>
      </c>
      <c r="Y84" s="56" t="str">
        <f>[7]Final!$AB6</f>
        <v>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v>
      </c>
      <c r="Z84" s="14">
        <f>[7]Final!$AC6</f>
        <v>7.4999999999999997E-3</v>
      </c>
      <c r="AA84" s="56" t="str">
        <f>[7]Final!$AD6</f>
        <v>En el mes de mayo se terminó la actualización y  compilación de la normatividad de la entidad y se remitió ante el Ministerio de Justicia, en los próximos días se remitirá a planeación para la publicación del mismo en la página web del INCI.</v>
      </c>
      <c r="AB84" s="14">
        <f>[7]Final!$AE6</f>
        <v>7.4999999999999997E-3</v>
      </c>
      <c r="AC84" s="56" t="str">
        <f>[7]Final!$AF6</f>
        <v>El Ministerio de Justicia aprueba y remite normograma de la entidad para que este sea publicado en la pagina web del INCI.</v>
      </c>
      <c r="AD84" s="14">
        <f>[7]Final!$AG6</f>
        <v>7.4999999999999997E-3</v>
      </c>
      <c r="AE84" s="56" t="str">
        <f>[7]Final!$AH6</f>
        <v xml:space="preserve">El 11 de junio de 2019 mediante memorando interno No. 201910200001644 se remite a OAP, para que el normograam sea publicado, en la pagina de la entidad.  </v>
      </c>
      <c r="AF84" s="14">
        <f>[7]Final!$AI6</f>
        <v>0</v>
      </c>
      <c r="AG84" s="56">
        <f>[7]Final!$AJ6</f>
        <v>0</v>
      </c>
      <c r="AH84" s="14">
        <f>[7]Final!$AK6</f>
        <v>0</v>
      </c>
      <c r="AI84" s="56">
        <f>[7]Final!$AL6</f>
        <v>0</v>
      </c>
      <c r="AJ84" s="14">
        <f>[7]Final!$AM6</f>
        <v>0</v>
      </c>
      <c r="AK84" s="56">
        <f>[7]Final!$AN6</f>
        <v>0</v>
      </c>
      <c r="AL84" s="14">
        <f>[7]Final!$AO6</f>
        <v>0</v>
      </c>
      <c r="AM84" s="56">
        <f>[7]Final!$AP6</f>
        <v>0</v>
      </c>
      <c r="AN84" s="14">
        <f>[7]Final!$AQ6</f>
        <v>0</v>
      </c>
      <c r="AO84" s="56">
        <f>[7]Final!$AR6</f>
        <v>0</v>
      </c>
      <c r="AP84" s="14">
        <f>[7]Final!$AS6</f>
        <v>0</v>
      </c>
      <c r="AQ84" s="56">
        <f>[7]Final!$AT6</f>
        <v>0</v>
      </c>
    </row>
    <row r="85" spans="1:43" s="90" customFormat="1" ht="123" customHeight="1" x14ac:dyDescent="0.25">
      <c r="A85" s="14" t="e">
        <f t="shared" si="4"/>
        <v>#REF!</v>
      </c>
      <c r="B85" s="14" t="s">
        <v>200</v>
      </c>
      <c r="C85" s="45" t="s">
        <v>164</v>
      </c>
      <c r="D85" s="10" t="s">
        <v>201</v>
      </c>
      <c r="E85" s="46" t="s">
        <v>166</v>
      </c>
      <c r="F85" s="46" t="s">
        <v>167</v>
      </c>
      <c r="G85" s="112" t="s">
        <v>168</v>
      </c>
      <c r="H85" s="116" t="s">
        <v>194</v>
      </c>
      <c r="I85" s="3" t="s">
        <v>200</v>
      </c>
      <c r="J85" s="116" t="s">
        <v>202</v>
      </c>
      <c r="K85" s="14">
        <v>1</v>
      </c>
      <c r="L85" s="14">
        <v>0.25</v>
      </c>
      <c r="M85" s="10" t="s">
        <v>203</v>
      </c>
      <c r="N85" s="12"/>
      <c r="O85" s="8" t="s">
        <v>53</v>
      </c>
      <c r="P85" s="7" t="s">
        <v>54</v>
      </c>
      <c r="Q85" s="54" t="s">
        <v>372</v>
      </c>
      <c r="R85" s="14">
        <v>9.0909089999999998E-2</v>
      </c>
      <c r="S85" s="97">
        <f t="shared" si="5"/>
        <v>0.39</v>
      </c>
      <c r="T85" s="14">
        <f>[7]Final!$W3</f>
        <v>0</v>
      </c>
      <c r="U85" s="56" t="str">
        <f>[7]Final!$X7</f>
        <v>Se han realizado las acciones de actualización en eKogui de la información que regsitra en los despachos judiciales.</v>
      </c>
      <c r="V85" s="14">
        <f>[7]Final!$Y7</f>
        <v>7.4999999999999997E-3</v>
      </c>
      <c r="W85" s="56" t="str">
        <f>[7]Final!$Z7</f>
        <v>Se obtuvo certificado de las acciones en Ekogui, oficio 20191030003451 de Control Interno. Se sigue alimentando eKogui.</v>
      </c>
      <c r="X85" s="14">
        <f>[7]Final!$AA7</f>
        <v>7.4999999999999997E-3</v>
      </c>
      <c r="Y85" s="56" t="str">
        <f>[7]Final!$AB7</f>
        <v>El 27 de marzo de 2019, se reporta a la Agencia Nacional el cuarto borrador de la Política de prevención del daño antijurídico del INCI.
De igual manera la contratista de la OAJ asistió a la capacitación realizada por la ANDJE los días 22 y 29 de marzo de 2019</v>
      </c>
      <c r="Z85" s="14">
        <f>[7]Final!$AC7</f>
        <v>0.125</v>
      </c>
      <c r="AA85" s="56" t="str">
        <f>[7]Final!$AD7</f>
        <v>Se realizó el seguimiento y la actualización del sistema Ekogui con corte a 28 de abril de 2019.</v>
      </c>
      <c r="AB85" s="14">
        <f>[7]Final!$AE7</f>
        <v>0.125</v>
      </c>
      <c r="AC85" s="56" t="str">
        <f>[7]Final!$AF7</f>
        <v>Se realizó el seguimiento y la actualización del sistema Ekogui con corte a 31 de mayo de 2019.</v>
      </c>
      <c r="AD85" s="14">
        <f>[7]Final!$AG7</f>
        <v>0.125</v>
      </c>
      <c r="AE85" s="56" t="str">
        <f>[7]Final!$AH7</f>
        <v>Se realizó el seguimiento y la actualización del sistema Ekogui con corte a 30 de junio de 2019.</v>
      </c>
      <c r="AF85" s="14">
        <f>[7]Final!$AI7</f>
        <v>0</v>
      </c>
      <c r="AG85" s="56">
        <f>[7]Final!$AJ7</f>
        <v>0</v>
      </c>
      <c r="AH85" s="14">
        <f>[7]Final!$AK7</f>
        <v>0</v>
      </c>
      <c r="AI85" s="56">
        <f>[7]Final!$AL7</f>
        <v>0</v>
      </c>
      <c r="AJ85" s="14">
        <f>[7]Final!$AM7</f>
        <v>0</v>
      </c>
      <c r="AK85" s="56">
        <f>[7]Final!$AN7</f>
        <v>0</v>
      </c>
      <c r="AL85" s="14">
        <f>[7]Final!$AO7</f>
        <v>0</v>
      </c>
      <c r="AM85" s="56">
        <f>[7]Final!$AP7</f>
        <v>0</v>
      </c>
      <c r="AN85" s="14">
        <f>[7]Final!$AQ7</f>
        <v>0</v>
      </c>
      <c r="AO85" s="56">
        <f>[7]Final!$AR7</f>
        <v>0</v>
      </c>
      <c r="AP85" s="14">
        <f>[7]Final!$AS7</f>
        <v>0</v>
      </c>
      <c r="AQ85" s="56">
        <f>[7]Final!$AT7</f>
        <v>0</v>
      </c>
    </row>
    <row r="86" spans="1:43" s="90" customFormat="1" ht="123" customHeight="1" x14ac:dyDescent="0.25">
      <c r="A86" s="14" t="e">
        <f t="shared" si="4"/>
        <v>#REF!</v>
      </c>
      <c r="B86" s="14" t="s">
        <v>200</v>
      </c>
      <c r="C86" s="45" t="s">
        <v>164</v>
      </c>
      <c r="D86" s="10" t="s">
        <v>201</v>
      </c>
      <c r="E86" s="46" t="s">
        <v>166</v>
      </c>
      <c r="F86" s="46" t="s">
        <v>167</v>
      </c>
      <c r="G86" s="112" t="s">
        <v>168</v>
      </c>
      <c r="H86" s="116" t="s">
        <v>194</v>
      </c>
      <c r="I86" s="3" t="s">
        <v>200</v>
      </c>
      <c r="J86" s="116" t="s">
        <v>202</v>
      </c>
      <c r="K86" s="14">
        <v>1</v>
      </c>
      <c r="L86" s="14">
        <v>0.25</v>
      </c>
      <c r="M86" s="10" t="s">
        <v>203</v>
      </c>
      <c r="N86" s="12"/>
      <c r="O86" s="8" t="s">
        <v>53</v>
      </c>
      <c r="P86" s="7" t="s">
        <v>54</v>
      </c>
      <c r="Q86" s="54" t="s">
        <v>208</v>
      </c>
      <c r="R86" s="14">
        <v>9.0909089999999998E-2</v>
      </c>
      <c r="S86" s="97">
        <f t="shared" si="5"/>
        <v>0</v>
      </c>
      <c r="T86" s="14">
        <f>[7]Final!$W3</f>
        <v>0</v>
      </c>
      <c r="U86" s="56" t="str">
        <f>[7]Final!$X8</f>
        <v>Se identifican las resoluciones 20102000002513 del 26 de julio de 2010 y 20161020004463 del 20 de diciembre de 2016</v>
      </c>
      <c r="V86" s="14">
        <f>[7]Final!$Y8</f>
        <v>0</v>
      </c>
      <c r="W86" s="56" t="str">
        <f>[7]Final!$Z8</f>
        <v>Se confronta la regulación del Decreto 1069 de 2015 con las resoluciones internas para verificar los cambios a realizar.</v>
      </c>
      <c r="X86" s="14">
        <f>[7]Final!$AA8</f>
        <v>0</v>
      </c>
      <c r="Y86" s="56" t="str">
        <f>[7]Final!$AB8</f>
        <v>Esta actividad esta programada para el II semestre del 2019.</v>
      </c>
      <c r="Z86" s="14">
        <f>[7]Final!$AC8</f>
        <v>0</v>
      </c>
      <c r="AA86" s="56" t="str">
        <f>[7]Final!$AD8</f>
        <v>Esta actividad esta programada para el II semestre del 2019.</v>
      </c>
      <c r="AB86" s="14">
        <f>[7]Final!$AE8</f>
        <v>0</v>
      </c>
      <c r="AC86" s="56" t="str">
        <f>[7]Final!$AF8</f>
        <v>Esta actividad esta programada para el II semestre del 2019.</v>
      </c>
      <c r="AD86" s="14">
        <f>[7]Final!$AG8</f>
        <v>0</v>
      </c>
      <c r="AE86" s="56" t="str">
        <f>[7]Final!$AH8</f>
        <v>Esta actividad esta programada para el II semestre del 2019.</v>
      </c>
      <c r="AF86" s="14">
        <f>[7]Final!$AI8</f>
        <v>0</v>
      </c>
      <c r="AG86" s="56">
        <f>[7]Final!$AJ8</f>
        <v>0</v>
      </c>
      <c r="AH86" s="14">
        <f>[7]Final!$AK8</f>
        <v>0</v>
      </c>
      <c r="AI86" s="56">
        <f>[7]Final!$AL8</f>
        <v>0</v>
      </c>
      <c r="AJ86" s="14">
        <f>[7]Final!$AM8</f>
        <v>0</v>
      </c>
      <c r="AK86" s="56">
        <f>[7]Final!$AN8</f>
        <v>0</v>
      </c>
      <c r="AL86" s="14">
        <f>[7]Final!$AO8</f>
        <v>0</v>
      </c>
      <c r="AM86" s="56">
        <f>[7]Final!$AP8</f>
        <v>0</v>
      </c>
      <c r="AN86" s="14">
        <f>[7]Final!$AQ8</f>
        <v>0</v>
      </c>
      <c r="AO86" s="56">
        <f>[7]Final!$AR8</f>
        <v>0</v>
      </c>
      <c r="AP86" s="14">
        <f>[7]Final!$AS8</f>
        <v>0</v>
      </c>
      <c r="AQ86" s="56">
        <f>[7]Final!$AT8</f>
        <v>0</v>
      </c>
    </row>
    <row r="87" spans="1:43" s="90" customFormat="1" ht="123" customHeight="1" x14ac:dyDescent="0.25">
      <c r="A87" s="14" t="e">
        <f t="shared" si="4"/>
        <v>#REF!</v>
      </c>
      <c r="B87" s="14" t="s">
        <v>200</v>
      </c>
      <c r="C87" s="45" t="s">
        <v>164</v>
      </c>
      <c r="D87" s="10" t="s">
        <v>201</v>
      </c>
      <c r="E87" s="46" t="s">
        <v>166</v>
      </c>
      <c r="F87" s="46" t="s">
        <v>167</v>
      </c>
      <c r="G87" s="112" t="s">
        <v>168</v>
      </c>
      <c r="H87" s="116" t="s">
        <v>194</v>
      </c>
      <c r="I87" s="3" t="s">
        <v>200</v>
      </c>
      <c r="J87" s="116" t="s">
        <v>202</v>
      </c>
      <c r="K87" s="14">
        <v>1</v>
      </c>
      <c r="L87" s="14">
        <v>0.25</v>
      </c>
      <c r="M87" s="10" t="s">
        <v>203</v>
      </c>
      <c r="N87" s="12"/>
      <c r="O87" s="8" t="s">
        <v>53</v>
      </c>
      <c r="P87" s="7" t="s">
        <v>54</v>
      </c>
      <c r="Q87" s="54" t="s">
        <v>209</v>
      </c>
      <c r="R87" s="14">
        <v>9.0909089999999998E-2</v>
      </c>
      <c r="S87" s="97">
        <f t="shared" si="5"/>
        <v>0.09</v>
      </c>
      <c r="T87" s="14">
        <f>[7]Final!$W3</f>
        <v>0</v>
      </c>
      <c r="U87" s="56" t="str">
        <f>[7]Final!$X9</f>
        <v>Se busca terminar la aprobación de la política anterior por la ANDJE.</v>
      </c>
      <c r="V87" s="14">
        <f>[7]Final!$Y9</f>
        <v>0</v>
      </c>
      <c r="W87" s="56" t="str">
        <f>[7]Final!$Z9</f>
        <v>Se participa en capacitación con la ANDJE para la nueva política y se reporta los resultados de la política anterior.</v>
      </c>
      <c r="X87" s="14">
        <f>[7]Final!$AA9</f>
        <v>0</v>
      </c>
      <c r="Y87" s="56" t="str">
        <f>[7]Final!$AB9</f>
        <v>El 27 de marzo de 2019, se reporta a la Agencia Nacional el cuarto borrador de la Política de prevención del daño antijurídico del INCI. la entidad se encuentra a la espera de la respuesta de la ANDJE para aprobación de la política.</v>
      </c>
      <c r="Z87" s="14">
        <f>[7]Final!$AC9</f>
        <v>0.04</v>
      </c>
      <c r="AA87" s="56" t="str">
        <f>[7]Final!$AD9</f>
        <v xml:space="preserve">La ANDJE aprueba la política de prevención del daño antijurídico remitida por la entidad en el mes de marzo de 2019.
Se procederá a realizar el borrador/proyecto de la resolución por medio de la cual se aprobará la política.  </v>
      </c>
      <c r="AB87" s="14">
        <f>[7]Final!$AE9</f>
        <v>0.01</v>
      </c>
      <c r="AC87" s="56" t="str">
        <f>[7]Final!$AF9</f>
        <v>Se realiza borrador de la Resolución y se remite para aprobación del comité de conciliación.</v>
      </c>
      <c r="AD87" s="14">
        <f>[7]Final!$AG9</f>
        <v>0.04</v>
      </c>
      <c r="AE87" s="56" t="str">
        <f>[7]Final!$AH9</f>
        <v>El 2 de julio de 2019 se emite Resolución No. 20191020001603 "Por medio de la cual se adopta la politica de prevención al daño antijurídico"</v>
      </c>
      <c r="AF87" s="14">
        <f>[7]Final!$AI9</f>
        <v>0</v>
      </c>
      <c r="AG87" s="56">
        <f>[7]Final!$AJ9</f>
        <v>0</v>
      </c>
      <c r="AH87" s="14">
        <f>[7]Final!$AK9</f>
        <v>0</v>
      </c>
      <c r="AI87" s="56">
        <f>[7]Final!$AL9</f>
        <v>0</v>
      </c>
      <c r="AJ87" s="14">
        <f>[7]Final!$AM9</f>
        <v>0</v>
      </c>
      <c r="AK87" s="56">
        <f>[7]Final!$AN9</f>
        <v>0</v>
      </c>
      <c r="AL87" s="14">
        <f>[7]Final!$AO9</f>
        <v>0</v>
      </c>
      <c r="AM87" s="56">
        <f>[7]Final!$AP9</f>
        <v>0</v>
      </c>
      <c r="AN87" s="14">
        <f>[7]Final!$AQ9</f>
        <v>0</v>
      </c>
      <c r="AO87" s="56">
        <f>[7]Final!$AR9</f>
        <v>0</v>
      </c>
      <c r="AP87" s="14">
        <f>[7]Final!$AS9</f>
        <v>0</v>
      </c>
      <c r="AQ87" s="56">
        <f>[7]Final!$AT9</f>
        <v>0</v>
      </c>
    </row>
    <row r="88" spans="1:43" s="90" customFormat="1" ht="123" customHeight="1" x14ac:dyDescent="0.25">
      <c r="A88" s="14" t="e">
        <f t="shared" si="4"/>
        <v>#REF!</v>
      </c>
      <c r="B88" s="14" t="s">
        <v>200</v>
      </c>
      <c r="C88" s="45" t="s">
        <v>164</v>
      </c>
      <c r="D88" s="10" t="s">
        <v>201</v>
      </c>
      <c r="E88" s="46" t="s">
        <v>166</v>
      </c>
      <c r="F88" s="46" t="s">
        <v>167</v>
      </c>
      <c r="G88" s="112" t="s">
        <v>168</v>
      </c>
      <c r="H88" s="116" t="s">
        <v>194</v>
      </c>
      <c r="I88" s="3" t="s">
        <v>200</v>
      </c>
      <c r="J88" s="116" t="s">
        <v>202</v>
      </c>
      <c r="K88" s="14">
        <v>1</v>
      </c>
      <c r="L88" s="14">
        <v>0.25</v>
      </c>
      <c r="M88" s="10" t="s">
        <v>203</v>
      </c>
      <c r="N88" s="12"/>
      <c r="O88" s="8" t="s">
        <v>53</v>
      </c>
      <c r="P88" s="7" t="s">
        <v>54</v>
      </c>
      <c r="Q88" s="54" t="s">
        <v>210</v>
      </c>
      <c r="R88" s="14">
        <v>9.0909089999999998E-2</v>
      </c>
      <c r="S88" s="97">
        <f t="shared" si="5"/>
        <v>0</v>
      </c>
      <c r="T88" s="14">
        <f>[7]Final!$W3</f>
        <v>0</v>
      </c>
      <c r="U88" s="56" t="str">
        <f>[7]Final!$X10</f>
        <v>Esta actividad esta programada para el II semestre del 2019.</v>
      </c>
      <c r="V88" s="14">
        <f>[7]Final!$Y10</f>
        <v>0</v>
      </c>
      <c r="W88" s="56" t="str">
        <f>[7]Final!$Z10</f>
        <v>Esta actividad esta programada para el II semestre del 2019.</v>
      </c>
      <c r="X88" s="14">
        <f>[7]Final!$AA10</f>
        <v>0</v>
      </c>
      <c r="Y88" s="56" t="str">
        <f>[7]Final!$AB10</f>
        <v>Esta actividad esta programada para el II semestre del 2019.</v>
      </c>
      <c r="Z88" s="14">
        <f>[7]Final!$AC10</f>
        <v>0</v>
      </c>
      <c r="AA88" s="56" t="str">
        <f>[7]Final!$AD10</f>
        <v>Esta actividad esta programada para el II semestre del 2019.</v>
      </c>
      <c r="AB88" s="14">
        <f>[7]Final!$AE10</f>
        <v>0</v>
      </c>
      <c r="AC88" s="56" t="str">
        <f>[7]Final!$AF10</f>
        <v>Esta actividad esta programada para el II semestre del 2019.</v>
      </c>
      <c r="AD88" s="14">
        <f>[7]Final!$AG10</f>
        <v>0</v>
      </c>
      <c r="AE88" s="56" t="str">
        <f>[7]Final!$AH10</f>
        <v>Esta actividad esta programada para el II semestre del 2019.</v>
      </c>
      <c r="AF88" s="14">
        <f>[7]Final!$AI10</f>
        <v>0</v>
      </c>
      <c r="AG88" s="56">
        <f>[7]Final!$AJ10</f>
        <v>0</v>
      </c>
      <c r="AH88" s="14">
        <f>[7]Final!$AK10</f>
        <v>0</v>
      </c>
      <c r="AI88" s="56">
        <f>[7]Final!$AL10</f>
        <v>0</v>
      </c>
      <c r="AJ88" s="14">
        <f>[7]Final!$AM10</f>
        <v>0</v>
      </c>
      <c r="AK88" s="56">
        <f>[7]Final!$AN10</f>
        <v>0</v>
      </c>
      <c r="AL88" s="14">
        <f>[7]Final!$AO10</f>
        <v>0</v>
      </c>
      <c r="AM88" s="56">
        <f>[7]Final!$AP10</f>
        <v>0</v>
      </c>
      <c r="AN88" s="14">
        <f>[7]Final!$AQ10</f>
        <v>0</v>
      </c>
      <c r="AO88" s="56">
        <f>[7]Final!$AR10</f>
        <v>0</v>
      </c>
      <c r="AP88" s="14">
        <f>[7]Final!$AS10</f>
        <v>0</v>
      </c>
      <c r="AQ88" s="56">
        <f>[7]Final!$AT10</f>
        <v>0</v>
      </c>
    </row>
    <row r="89" spans="1:43" s="90" customFormat="1" ht="123" customHeight="1" x14ac:dyDescent="0.25">
      <c r="A89" s="14" t="e">
        <f t="shared" si="4"/>
        <v>#REF!</v>
      </c>
      <c r="B89" s="14" t="s">
        <v>200</v>
      </c>
      <c r="C89" s="45" t="s">
        <v>164</v>
      </c>
      <c r="D89" s="10" t="s">
        <v>201</v>
      </c>
      <c r="E89" s="46" t="s">
        <v>166</v>
      </c>
      <c r="F89" s="46" t="s">
        <v>167</v>
      </c>
      <c r="G89" s="112" t="s">
        <v>168</v>
      </c>
      <c r="H89" s="116" t="s">
        <v>194</v>
      </c>
      <c r="I89" s="3" t="s">
        <v>200</v>
      </c>
      <c r="J89" s="116" t="s">
        <v>202</v>
      </c>
      <c r="K89" s="14">
        <v>1</v>
      </c>
      <c r="L89" s="14">
        <v>0.25</v>
      </c>
      <c r="M89" s="10" t="s">
        <v>203</v>
      </c>
      <c r="N89" s="12"/>
      <c r="O89" s="8" t="s">
        <v>53</v>
      </c>
      <c r="P89" s="7" t="s">
        <v>54</v>
      </c>
      <c r="Q89" s="54" t="s">
        <v>211</v>
      </c>
      <c r="R89" s="14">
        <v>9.0909089999999998E-2</v>
      </c>
      <c r="S89" s="97">
        <f t="shared" si="5"/>
        <v>7.4999999999999997E-3</v>
      </c>
      <c r="T89" s="14">
        <f>[7]Final!$W3</f>
        <v>0</v>
      </c>
      <c r="U89" s="56" t="str">
        <f>[7]Final!$X11</f>
        <v>En revisión los procedimientos actuales para los cambios pertinentes.</v>
      </c>
      <c r="V89" s="14">
        <f>[7]Final!$Y11</f>
        <v>7.4999999999999997E-3</v>
      </c>
      <c r="W89" s="56" t="str">
        <f>[7]Final!$Z11</f>
        <v>Se solicita capacitación por parte de Colombia Compra Eficiente en tema de Supervisión en el Secop II.</v>
      </c>
      <c r="X89" s="14">
        <f>[7]Final!$AA11</f>
        <v>0</v>
      </c>
      <c r="Y89" s="56" t="str">
        <f>[7]Final!$AB11</f>
        <v>Esta actividad esta programada para el II semestre del 2019.</v>
      </c>
      <c r="Z89" s="14">
        <f>[7]Final!$AC11</f>
        <v>0</v>
      </c>
      <c r="AA89" s="56" t="str">
        <f>[7]Final!$AD11</f>
        <v>Esta actividad esta programada para el II semestre del 2019.</v>
      </c>
      <c r="AB89" s="14">
        <f>[7]Final!$AE11</f>
        <v>0</v>
      </c>
      <c r="AC89" s="56" t="str">
        <f>[7]Final!$AF11</f>
        <v>Esta actividad esta programada para el II semestre del 2019.</v>
      </c>
      <c r="AD89" s="14">
        <f>[7]Final!$AG11</f>
        <v>0</v>
      </c>
      <c r="AE89" s="56" t="str">
        <f>[7]Final!$AH11</f>
        <v xml:space="preserve">Se actualizan los siguientes documentos del proceso de la gestión contractual:
- Caracterización del proceso
- Proceso Contratación Directa
- Proceso Contratación por Mínima Cuantía </v>
      </c>
      <c r="AF89" s="14">
        <f>[7]Final!$AI11</f>
        <v>0</v>
      </c>
      <c r="AG89" s="56">
        <f>[7]Final!$AJ11</f>
        <v>0</v>
      </c>
      <c r="AH89" s="14">
        <f>[7]Final!$AK11</f>
        <v>0</v>
      </c>
      <c r="AI89" s="56">
        <f>[7]Final!$AL11</f>
        <v>0</v>
      </c>
      <c r="AJ89" s="14">
        <f>[7]Final!$AM11</f>
        <v>0</v>
      </c>
      <c r="AK89" s="56">
        <f>[7]Final!$AN11</f>
        <v>0</v>
      </c>
      <c r="AL89" s="14">
        <f>[7]Final!$AO11</f>
        <v>0</v>
      </c>
      <c r="AM89" s="56">
        <f>[7]Final!$AP11</f>
        <v>0</v>
      </c>
      <c r="AN89" s="14">
        <f>[7]Final!$AQ11</f>
        <v>0</v>
      </c>
      <c r="AO89" s="56">
        <f>[7]Final!$AR11</f>
        <v>0</v>
      </c>
      <c r="AP89" s="14">
        <f>[7]Final!$AS11</f>
        <v>0</v>
      </c>
      <c r="AQ89" s="56">
        <f>[7]Final!$AT11</f>
        <v>0</v>
      </c>
    </row>
    <row r="90" spans="1:43" s="90" customFormat="1" ht="123" customHeight="1" x14ac:dyDescent="0.25">
      <c r="A90" s="14" t="e">
        <f t="shared" si="4"/>
        <v>#REF!</v>
      </c>
      <c r="B90" s="14" t="s">
        <v>200</v>
      </c>
      <c r="C90" s="45" t="s">
        <v>164</v>
      </c>
      <c r="D90" s="10" t="s">
        <v>201</v>
      </c>
      <c r="E90" s="46" t="s">
        <v>166</v>
      </c>
      <c r="F90" s="46" t="s">
        <v>167</v>
      </c>
      <c r="G90" s="112" t="s">
        <v>168</v>
      </c>
      <c r="H90" s="116" t="s">
        <v>194</v>
      </c>
      <c r="I90" s="3" t="s">
        <v>200</v>
      </c>
      <c r="J90" s="116" t="s">
        <v>202</v>
      </c>
      <c r="K90" s="14">
        <v>1</v>
      </c>
      <c r="L90" s="14">
        <v>0.25</v>
      </c>
      <c r="M90" s="10" t="s">
        <v>203</v>
      </c>
      <c r="N90" s="12"/>
      <c r="O90" s="8" t="s">
        <v>53</v>
      </c>
      <c r="P90" s="7" t="s">
        <v>54</v>
      </c>
      <c r="Q90" s="54" t="s">
        <v>212</v>
      </c>
      <c r="R90" s="14">
        <v>9.0909089999999998E-2</v>
      </c>
      <c r="S90" s="97">
        <f t="shared" si="5"/>
        <v>0.25</v>
      </c>
      <c r="T90" s="14">
        <f>[7]Final!$W3</f>
        <v>0</v>
      </c>
      <c r="U90" s="56" t="str">
        <f>[7]Final!$X12</f>
        <v>Reportada</v>
      </c>
      <c r="V90" s="14">
        <f>[7]Final!$Y12</f>
        <v>0</v>
      </c>
      <c r="W90" s="56" t="str">
        <f>[7]Final!$Z12</f>
        <v>Reportada</v>
      </c>
      <c r="X90" s="14">
        <f>[7]Final!$AA12</f>
        <v>0.25</v>
      </c>
      <c r="Y90" s="56" t="str">
        <f>[7]Final!$AB12</f>
        <v>La OAJ reporta en el mes de abril el informe del SIRECI</v>
      </c>
      <c r="Z90" s="14">
        <f>[7]Final!$AC12</f>
        <v>0</v>
      </c>
      <c r="AA90" s="56" t="str">
        <f>[7]Final!$AD12</f>
        <v xml:space="preserve">El próximo seguimiento se realizará en el mes de Julio. </v>
      </c>
      <c r="AB90" s="14">
        <f>[7]Final!$AE12</f>
        <v>0</v>
      </c>
      <c r="AC90" s="56" t="str">
        <f>[7]Final!$AF12</f>
        <v xml:space="preserve">El próximo seguimiento se realizará en el mes de Julio. </v>
      </c>
      <c r="AD90" s="14">
        <f>[7]Final!$AG12</f>
        <v>0</v>
      </c>
      <c r="AE90" s="56" t="str">
        <f>[7]Final!$AH12</f>
        <v xml:space="preserve">El próximo seguimiento se realizará en el mes de Julio. </v>
      </c>
      <c r="AF90" s="14">
        <f>[7]Final!$AI12</f>
        <v>0</v>
      </c>
      <c r="AG90" s="56">
        <f>[7]Final!$AJ12</f>
        <v>0</v>
      </c>
      <c r="AH90" s="14">
        <f>[7]Final!$AK12</f>
        <v>0</v>
      </c>
      <c r="AI90" s="56">
        <f>[7]Final!$AL12</f>
        <v>0</v>
      </c>
      <c r="AJ90" s="14">
        <f>[7]Final!$AM12</f>
        <v>0</v>
      </c>
      <c r="AK90" s="56">
        <f>[7]Final!$AN12</f>
        <v>0</v>
      </c>
      <c r="AL90" s="14">
        <f>[7]Final!$AO12</f>
        <v>0</v>
      </c>
      <c r="AM90" s="56">
        <f>[7]Final!$AP12</f>
        <v>0</v>
      </c>
      <c r="AN90" s="14">
        <f>[7]Final!$AQ12</f>
        <v>0</v>
      </c>
      <c r="AO90" s="56">
        <f>[7]Final!$AR12</f>
        <v>0</v>
      </c>
      <c r="AP90" s="14">
        <f>[7]Final!$AS12</f>
        <v>0</v>
      </c>
      <c r="AQ90" s="56">
        <f>[7]Final!$AT12</f>
        <v>0</v>
      </c>
    </row>
    <row r="91" spans="1:43" s="90" customFormat="1" ht="123" customHeight="1" x14ac:dyDescent="0.25">
      <c r="A91" s="14" t="e">
        <f t="shared" si="4"/>
        <v>#REF!</v>
      </c>
      <c r="B91" s="14" t="s">
        <v>200</v>
      </c>
      <c r="C91" s="45" t="s">
        <v>164</v>
      </c>
      <c r="D91" s="10" t="s">
        <v>201</v>
      </c>
      <c r="E91" s="46" t="s">
        <v>166</v>
      </c>
      <c r="F91" s="46" t="s">
        <v>167</v>
      </c>
      <c r="G91" s="112" t="s">
        <v>168</v>
      </c>
      <c r="H91" s="116" t="s">
        <v>194</v>
      </c>
      <c r="I91" s="3" t="s">
        <v>200</v>
      </c>
      <c r="J91" s="116" t="s">
        <v>202</v>
      </c>
      <c r="K91" s="14">
        <v>1</v>
      </c>
      <c r="L91" s="14">
        <v>0.25</v>
      </c>
      <c r="M91" s="10" t="s">
        <v>203</v>
      </c>
      <c r="N91" s="12"/>
      <c r="O91" s="8" t="s">
        <v>53</v>
      </c>
      <c r="P91" s="7" t="s">
        <v>54</v>
      </c>
      <c r="Q91" s="14" t="s">
        <v>213</v>
      </c>
      <c r="R91" s="14">
        <v>9.0909089999999998E-2</v>
      </c>
      <c r="S91" s="97">
        <f t="shared" si="5"/>
        <v>3.7499999999999999E-2</v>
      </c>
      <c r="T91" s="14">
        <f>[7]Final!$W3</f>
        <v>0</v>
      </c>
      <c r="U91" s="56" t="str">
        <f>[7]Final!$X13</f>
        <v>Se realizó el Reporte del mes de diciembre de 2018.</v>
      </c>
      <c r="V91" s="14">
        <f>[7]Final!$Y13</f>
        <v>7.4999999999999997E-3</v>
      </c>
      <c r="W91" s="56" t="str">
        <f>[7]Final!$Z13</f>
        <v>Se realizó el reporte del mes de enero de 2019.</v>
      </c>
      <c r="X91" s="14">
        <f>[7]Final!$AA13</f>
        <v>7.4999999999999997E-3</v>
      </c>
      <c r="Y91" s="56" t="str">
        <f>[7]Final!$AB13</f>
        <v>La OAJ realizará el reporte de litigiosidad correspondiente al mes de marzo de 2019 del INCI para el Subcomité sectorial de Defensa Jurídica del Sector Educación en la segunda semana del mes de abril</v>
      </c>
      <c r="Z91" s="14">
        <f>[7]Final!$AC13</f>
        <v>7.4999999999999997E-3</v>
      </c>
      <c r="AA91" s="56" t="str">
        <f>[7]Final!$AD13</f>
        <v>Se realizó el reporte de litigiosidad del mes de abril (mes vencido) ante el Subcomité sectorial de Defensa Jurídica del Sector Educación</v>
      </c>
      <c r="AB91" s="14">
        <f>[7]Final!$AE13</f>
        <v>7.4999999999999997E-3</v>
      </c>
      <c r="AC91" s="56" t="str">
        <f>[7]Final!$AF13</f>
        <v>Se realizó el reporte de litigiosidad del mes de mayo el 12 de junio de 2019 ante el Subcomité sectorial de Defensa Jurídica del Sector Educación</v>
      </c>
      <c r="AD91" s="14">
        <f>[7]Final!$AG13</f>
        <v>7.4999999999999997E-3</v>
      </c>
      <c r="AE91" s="56" t="str">
        <f>[7]Final!$AH13</f>
        <v>Se realizó el reporte de litigiosidad del mes de junio el 05 de junlio de 2019 ante el Subcomité sectorial de Defensa Jurídica del Sector Educación</v>
      </c>
      <c r="AF91" s="14">
        <f>[7]Final!$AI13</f>
        <v>0</v>
      </c>
      <c r="AG91" s="56">
        <f>[7]Final!$AJ13</f>
        <v>0</v>
      </c>
      <c r="AH91" s="14">
        <f>[7]Final!$AK13</f>
        <v>0</v>
      </c>
      <c r="AI91" s="56">
        <f>[7]Final!$AL13</f>
        <v>0</v>
      </c>
      <c r="AJ91" s="14">
        <f>[7]Final!$AM13</f>
        <v>0</v>
      </c>
      <c r="AK91" s="56">
        <f>[7]Final!$AN13</f>
        <v>0</v>
      </c>
      <c r="AL91" s="14">
        <f>[7]Final!$AO13</f>
        <v>0</v>
      </c>
      <c r="AM91" s="56">
        <f>[7]Final!$AP13</f>
        <v>0</v>
      </c>
      <c r="AN91" s="14">
        <f>[7]Final!$AQ13</f>
        <v>0</v>
      </c>
      <c r="AO91" s="56">
        <f>[7]Final!$AR13</f>
        <v>0</v>
      </c>
      <c r="AP91" s="14">
        <f>[7]Final!$AS13</f>
        <v>0</v>
      </c>
      <c r="AQ91" s="56">
        <f>[7]Final!$AT13</f>
        <v>0</v>
      </c>
    </row>
    <row r="92" spans="1:43" s="90" customFormat="1" ht="123" customHeight="1" x14ac:dyDescent="0.25">
      <c r="A92" s="14" t="e">
        <f t="shared" si="4"/>
        <v>#REF!</v>
      </c>
      <c r="B92" s="14" t="s">
        <v>214</v>
      </c>
      <c r="C92" s="45" t="s">
        <v>164</v>
      </c>
      <c r="D92" s="10" t="s">
        <v>180</v>
      </c>
      <c r="E92" s="46" t="s">
        <v>166</v>
      </c>
      <c r="F92" s="46" t="s">
        <v>167</v>
      </c>
      <c r="G92" s="112" t="s">
        <v>168</v>
      </c>
      <c r="H92" s="113" t="s">
        <v>215</v>
      </c>
      <c r="I92" s="4" t="s">
        <v>214</v>
      </c>
      <c r="J92" s="114" t="s">
        <v>216</v>
      </c>
      <c r="K92" s="14">
        <v>1</v>
      </c>
      <c r="L92" s="14">
        <v>0.5</v>
      </c>
      <c r="M92" s="10" t="s">
        <v>217</v>
      </c>
      <c r="N92" s="12">
        <v>94949553</v>
      </c>
      <c r="O92" s="7" t="s">
        <v>74</v>
      </c>
      <c r="P92" s="7" t="s">
        <v>54</v>
      </c>
      <c r="Q92" s="14" t="s">
        <v>218</v>
      </c>
      <c r="R92" s="14">
        <v>1</v>
      </c>
      <c r="S92" s="97">
        <f t="shared" si="5"/>
        <v>0.2</v>
      </c>
      <c r="T92" s="14">
        <f>[8]Final!W3</f>
        <v>0</v>
      </c>
      <c r="U92" s="56" t="str">
        <f>[8]Final!X3</f>
        <v xml:space="preserve">SE HACE SEGUIMIENTO TRIMESTRAL  </v>
      </c>
      <c r="V92" s="14">
        <f>[8]Final!Y3</f>
        <v>0</v>
      </c>
      <c r="W92" s="56" t="str">
        <f>[8]Final!Z3</f>
        <v xml:space="preserve">SE HACE SEGUIMIENTO TRIMESTRAL  </v>
      </c>
      <c r="X92" s="14">
        <f>[8]Final!AA3</f>
        <v>0.05</v>
      </c>
      <c r="Y92" s="56" t="str">
        <f>[8]Final!AB3</f>
        <v>Se adelantaron Estudios previos del Ingeniero que elaborará las especificaciones tecnicas y presentará  presupuesto con los APUs  de la obra a realizar en el PISO  4</v>
      </c>
      <c r="Z92" s="14">
        <f>[8]Final!AC3</f>
        <v>0.05</v>
      </c>
      <c r="AA92" s="56" t="str">
        <f>[8]Final!AD3</f>
        <v xml:space="preserve">Se esta elaborando el estudio previo para la obra, definiendo actividades, debido a  estado de la cuebirta del cuarto piso. Y los antecedentes de la misma. No es plancha es  techo en teja recubierto con manto asfáltico. </v>
      </c>
      <c r="AB92" s="14">
        <f>[8]Final!AE3</f>
        <v>0.05</v>
      </c>
      <c r="AC92" s="56" t="str">
        <f>[8]Final!AF3</f>
        <v>Se determinó elaboracion de estudios previos de la obra del cuarto piso, incluye  volver a impermeabilizar retirando manto actual y hacer modificaciones locativas aprobadas, se está elaborando presupuesto definitvo  para iniciar proceso en Junio</v>
      </c>
      <c r="AD92" s="14">
        <f>[8]Final!AG3</f>
        <v>0.05</v>
      </c>
      <c r="AE92" s="56" t="str">
        <f>[8]Final!AH3</f>
        <v xml:space="preserve">Se aprobaron Estudios Previos y se  lanzó proceso de contratación </v>
      </c>
      <c r="AF92" s="14">
        <f>[8]Final!AI3</f>
        <v>0</v>
      </c>
      <c r="AG92" s="56">
        <f>[8]Final!AJ3</f>
        <v>0</v>
      </c>
      <c r="AH92" s="14">
        <f>[8]Final!AK3</f>
        <v>0</v>
      </c>
      <c r="AI92" s="56">
        <f>[8]Final!AL3</f>
        <v>0</v>
      </c>
      <c r="AJ92" s="14">
        <f>[8]Final!AM3</f>
        <v>0</v>
      </c>
      <c r="AK92" s="56">
        <f>[8]Final!AN3</f>
        <v>0</v>
      </c>
      <c r="AL92" s="14">
        <f>[8]Final!AO3</f>
        <v>0</v>
      </c>
      <c r="AM92" s="56">
        <f>[8]Final!AP3</f>
        <v>0</v>
      </c>
      <c r="AN92" s="14">
        <f>[8]Final!AQ3</f>
        <v>0</v>
      </c>
      <c r="AO92" s="56">
        <f>[8]Final!AR3</f>
        <v>0</v>
      </c>
      <c r="AP92" s="14">
        <f>[8]Final!AS3</f>
        <v>0</v>
      </c>
      <c r="AQ92" s="56">
        <f>[8]Final!AT3</f>
        <v>0</v>
      </c>
    </row>
    <row r="93" spans="1:43" s="1" customFormat="1" ht="123" customHeight="1" x14ac:dyDescent="0.25">
      <c r="A93" s="10" t="e">
        <f t="shared" si="4"/>
        <v>#REF!</v>
      </c>
      <c r="B93" s="10" t="s">
        <v>219</v>
      </c>
      <c r="C93" s="45" t="s">
        <v>164</v>
      </c>
      <c r="D93" s="10" t="s">
        <v>201</v>
      </c>
      <c r="E93" s="46" t="s">
        <v>166</v>
      </c>
      <c r="F93" s="46" t="s">
        <v>167</v>
      </c>
      <c r="G93" s="47" t="s">
        <v>168</v>
      </c>
      <c r="H93" s="49" t="s">
        <v>220</v>
      </c>
      <c r="I93" s="10" t="s">
        <v>221</v>
      </c>
      <c r="J93" s="50" t="s">
        <v>222</v>
      </c>
      <c r="K93" s="6">
        <v>0.5</v>
      </c>
      <c r="L93" s="102">
        <v>0.125</v>
      </c>
      <c r="M93" s="10" t="s">
        <v>223</v>
      </c>
      <c r="N93" s="166">
        <v>151262441</v>
      </c>
      <c r="O93" s="8" t="s">
        <v>53</v>
      </c>
      <c r="P93" s="7" t="s">
        <v>53</v>
      </c>
      <c r="Q93" s="2" t="s">
        <v>224</v>
      </c>
      <c r="R93" s="6">
        <v>0.3</v>
      </c>
      <c r="S93" s="97">
        <f t="shared" si="5"/>
        <v>0.3</v>
      </c>
      <c r="T93" s="14">
        <f>[9]Final!W3</f>
        <v>0.3</v>
      </c>
      <c r="U93" s="56" t="str">
        <f>[9]Final!X3</f>
        <v>Se generaron y se publicaron los planes de:
Tratamiento de Riesgos de Seguridad y Privacidad de la información, Plan estrategico de informática y tecnología 2019-2022 y Plan de  Mantenimiento de Tecnologías de la información 2019</v>
      </c>
      <c r="V93" s="14">
        <f>[9]Final!Y3</f>
        <v>0</v>
      </c>
      <c r="W93" s="56">
        <f>[9]Final!Z3</f>
        <v>0</v>
      </c>
      <c r="X93" s="14">
        <f>[9]Final!AA3</f>
        <v>0</v>
      </c>
      <c r="Y93" s="56">
        <f>[9]Final!AB3</f>
        <v>0</v>
      </c>
      <c r="Z93" s="14">
        <f>[9]Final!AC3</f>
        <v>0</v>
      </c>
      <c r="AA93" s="56">
        <f>[9]Final!AD3</f>
        <v>0</v>
      </c>
      <c r="AB93" s="14">
        <f>[9]Final!AE3</f>
        <v>0</v>
      </c>
      <c r="AC93" s="56">
        <f>[9]Final!AF3</f>
        <v>0</v>
      </c>
      <c r="AD93" s="14">
        <f>[9]Final!AG3</f>
        <v>0</v>
      </c>
      <c r="AE93" s="56">
        <f>[9]Final!AH3</f>
        <v>0</v>
      </c>
      <c r="AF93" s="14">
        <f>[9]Final!AI3</f>
        <v>0</v>
      </c>
      <c r="AG93" s="56">
        <f>[9]Final!AJ3</f>
        <v>0</v>
      </c>
      <c r="AH93" s="14">
        <f>[9]Final!AK3</f>
        <v>0</v>
      </c>
      <c r="AI93" s="56">
        <f>[9]Final!AL3</f>
        <v>0</v>
      </c>
      <c r="AJ93" s="14">
        <f>[9]Final!AM3</f>
        <v>0</v>
      </c>
      <c r="AK93" s="56">
        <f>[9]Final!AN3</f>
        <v>0</v>
      </c>
      <c r="AL93" s="14">
        <f>[9]Final!AO3</f>
        <v>0</v>
      </c>
      <c r="AM93" s="56">
        <f>[9]Final!AP3</f>
        <v>0</v>
      </c>
      <c r="AN93" s="14">
        <f>[9]Final!AQ3</f>
        <v>0</v>
      </c>
      <c r="AO93" s="56">
        <f>[9]Final!AR3</f>
        <v>0</v>
      </c>
      <c r="AP93" s="14">
        <f>[9]Final!AS3</f>
        <v>0</v>
      </c>
      <c r="AQ93" s="56">
        <f>[9]Final!AT3</f>
        <v>0</v>
      </c>
    </row>
    <row r="94" spans="1:43" s="1" customFormat="1" ht="123" customHeight="1" x14ac:dyDescent="0.25">
      <c r="A94" s="10" t="e">
        <f t="shared" si="4"/>
        <v>#REF!</v>
      </c>
      <c r="B94" s="10" t="s">
        <v>219</v>
      </c>
      <c r="C94" s="45" t="s">
        <v>164</v>
      </c>
      <c r="D94" s="10" t="s">
        <v>201</v>
      </c>
      <c r="E94" s="46" t="s">
        <v>166</v>
      </c>
      <c r="F94" s="46" t="s">
        <v>167</v>
      </c>
      <c r="G94" s="47" t="s">
        <v>168</v>
      </c>
      <c r="H94" s="49" t="s">
        <v>220</v>
      </c>
      <c r="I94" s="10" t="s">
        <v>221</v>
      </c>
      <c r="J94" s="50" t="s">
        <v>222</v>
      </c>
      <c r="K94" s="6">
        <v>0.5</v>
      </c>
      <c r="L94" s="102">
        <v>0.125</v>
      </c>
      <c r="M94" s="10" t="s">
        <v>223</v>
      </c>
      <c r="N94" s="12"/>
      <c r="O94" s="7" t="s">
        <v>104</v>
      </c>
      <c r="P94" s="7" t="s">
        <v>54</v>
      </c>
      <c r="Q94" s="2" t="s">
        <v>225</v>
      </c>
      <c r="R94" s="6">
        <v>0.7</v>
      </c>
      <c r="S94" s="97">
        <f t="shared" si="5"/>
        <v>0.35454545454545439</v>
      </c>
      <c r="T94" s="14">
        <f>[9]Final!W4</f>
        <v>0</v>
      </c>
      <c r="U94" s="56">
        <f>[9]Final!X4</f>
        <v>0</v>
      </c>
      <c r="V94" s="14">
        <f>[9]Final!Y4</f>
        <v>6.3636363636363602E-2</v>
      </c>
      <c r="W94" s="56" t="str">
        <f>[9]Final!Z4</f>
        <v>Se envio a proveedores la tabla tecnica , se recibieron las cotizaciones para soporte de firewall, sistema telefónico IP, Mantenimiento de equipos y redes,mantenimiento y actualizaciones de MV  y servercenter</v>
      </c>
      <c r="X94" s="14">
        <f>[9]Final!AA4</f>
        <v>6.3636363636363602E-2</v>
      </c>
      <c r="Y94" s="56" t="str">
        <f>[9]Final!AB4</f>
        <v>Se elaboraron los estudios para contratación de mantenimiento e implementación de IPV6 
Para la adquisición del software que pretende adquirir la Biblioteca Virtual se han realizado reuniones con proveedores para viabilizar la compra reforzando así el Dominio de información</v>
      </c>
      <c r="Z94" s="14">
        <f>[9]Final!AC4</f>
        <v>6.3636363636363602E-2</v>
      </c>
      <c r="AA94" s="56" t="str">
        <f>[9]Final!AD4</f>
        <v>En Ejecución contrato de Licenciamiento de firewall, mantenimiento de impresoras y conectividad. 
Se enviaron estudios a Juridica para: Soporte firewall, sistema telefónico, actualizaciones MV y server center, Mantenimiento de equipos y redes e IPV6.</v>
      </c>
      <c r="AB94" s="14" t="str">
        <f>[9]Final!AE4</f>
        <v>10%</v>
      </c>
      <c r="AC94" s="56" t="str">
        <f>[9]Final!AF4</f>
        <v>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v>
      </c>
      <c r="AD94" s="14">
        <f>[9]Final!AG4</f>
        <v>6.3636363636363602E-2</v>
      </c>
      <c r="AE94" s="56" t="str">
        <f>[9]Final!AH4</f>
        <v>En ejecucíon contratos:
 telefonía IP y mantenimiento de equipos y redes
Actualizaciones MV y Server Center.
Mantenimiento y soporte a la infraestructura del protocolo IPv6 y renovación del pool de direcciones</v>
      </c>
      <c r="AF94" s="14">
        <f>[9]Final!AI4</f>
        <v>0</v>
      </c>
      <c r="AG94" s="56">
        <f>[9]Final!AJ4</f>
        <v>0</v>
      </c>
      <c r="AH94" s="14">
        <f>[9]Final!AK4</f>
        <v>0</v>
      </c>
      <c r="AI94" s="56">
        <f>[9]Final!AL4</f>
        <v>0</v>
      </c>
      <c r="AJ94" s="14">
        <f>[9]Final!AM4</f>
        <v>0</v>
      </c>
      <c r="AK94" s="56">
        <f>[9]Final!AN4</f>
        <v>0</v>
      </c>
      <c r="AL94" s="14">
        <f>[9]Final!AO4</f>
        <v>0</v>
      </c>
      <c r="AM94" s="56">
        <f>[9]Final!AP4</f>
        <v>0</v>
      </c>
      <c r="AN94" s="14">
        <f>[9]Final!AQ4</f>
        <v>0</v>
      </c>
      <c r="AO94" s="56">
        <f>[9]Final!AR4</f>
        <v>0</v>
      </c>
      <c r="AP94" s="14">
        <f>[9]Final!AS4</f>
        <v>0</v>
      </c>
      <c r="AQ94" s="56">
        <f>[9]Final!AT4</f>
        <v>0</v>
      </c>
    </row>
    <row r="95" spans="1:43" s="1" customFormat="1" ht="123" customHeight="1" x14ac:dyDescent="0.25">
      <c r="A95" s="10" t="e">
        <f t="shared" si="4"/>
        <v>#REF!</v>
      </c>
      <c r="B95" s="10" t="s">
        <v>219</v>
      </c>
      <c r="C95" s="45" t="s">
        <v>164</v>
      </c>
      <c r="D95" s="10" t="s">
        <v>201</v>
      </c>
      <c r="E95" s="46" t="s">
        <v>166</v>
      </c>
      <c r="F95" s="46" t="s">
        <v>167</v>
      </c>
      <c r="G95" s="47" t="s">
        <v>168</v>
      </c>
      <c r="H95" s="49" t="s">
        <v>220</v>
      </c>
      <c r="I95" s="10" t="s">
        <v>221</v>
      </c>
      <c r="J95" s="51" t="s">
        <v>226</v>
      </c>
      <c r="K95" s="6">
        <v>0.5</v>
      </c>
      <c r="L95" s="102">
        <v>0.125</v>
      </c>
      <c r="M95" s="10" t="s">
        <v>227</v>
      </c>
      <c r="N95" s="166">
        <v>168836387</v>
      </c>
      <c r="O95" s="8" t="s">
        <v>53</v>
      </c>
      <c r="P95" s="7" t="s">
        <v>53</v>
      </c>
      <c r="Q95" s="2" t="s">
        <v>224</v>
      </c>
      <c r="R95" s="6">
        <v>0.3</v>
      </c>
      <c r="S95" s="97">
        <f t="shared" si="5"/>
        <v>0.3</v>
      </c>
      <c r="T95" s="14">
        <f>[9]Final!W5</f>
        <v>0</v>
      </c>
      <c r="U95" s="56">
        <f>[9]Final!X5</f>
        <v>0</v>
      </c>
      <c r="V95" s="14">
        <f>[9]Final!Y5</f>
        <v>0.3</v>
      </c>
      <c r="W95" s="56" t="str">
        <f>[9]Final!Z5</f>
        <v>Para el dominio de servicios tecnológicos se elaboro el plan de mantenimiento</v>
      </c>
      <c r="X95" s="14">
        <f>[9]Final!AA5</f>
        <v>0</v>
      </c>
      <c r="Y95" s="56">
        <f>[9]Final!AB5</f>
        <v>0</v>
      </c>
      <c r="Z95" s="14">
        <f>[9]Final!AC5</f>
        <v>0</v>
      </c>
      <c r="AA95" s="56">
        <f>[9]Final!AD5</f>
        <v>0</v>
      </c>
      <c r="AB95" s="14">
        <f>[9]Final!AE5</f>
        <v>0</v>
      </c>
      <c r="AC95" s="56">
        <f>[9]Final!AF5</f>
        <v>0</v>
      </c>
      <c r="AD95" s="14">
        <f>[9]Final!AG5</f>
        <v>0</v>
      </c>
      <c r="AE95" s="56">
        <f>[9]Final!AH5</f>
        <v>0</v>
      </c>
      <c r="AF95" s="14">
        <f>[9]Final!AI5</f>
        <v>0</v>
      </c>
      <c r="AG95" s="56">
        <f>[9]Final!AJ5</f>
        <v>0</v>
      </c>
      <c r="AH95" s="14">
        <f>[9]Final!AK5</f>
        <v>0</v>
      </c>
      <c r="AI95" s="56">
        <f>[9]Final!AL5</f>
        <v>0</v>
      </c>
      <c r="AJ95" s="14">
        <f>[9]Final!AM5</f>
        <v>0</v>
      </c>
      <c r="AK95" s="56">
        <f>[9]Final!AN5</f>
        <v>0</v>
      </c>
      <c r="AL95" s="14">
        <f>[9]Final!AO5</f>
        <v>0</v>
      </c>
      <c r="AM95" s="56">
        <f>[9]Final!AP5</f>
        <v>0</v>
      </c>
      <c r="AN95" s="14">
        <f>[9]Final!AQ5</f>
        <v>0</v>
      </c>
      <c r="AO95" s="56">
        <f>[9]Final!AR5</f>
        <v>0</v>
      </c>
      <c r="AP95" s="14">
        <f>[9]Final!AS5</f>
        <v>0</v>
      </c>
      <c r="AQ95" s="56">
        <f>[9]Final!AT5</f>
        <v>0</v>
      </c>
    </row>
    <row r="96" spans="1:43" s="1" customFormat="1" ht="123" customHeight="1" x14ac:dyDescent="0.25">
      <c r="A96" s="10" t="e">
        <f t="shared" si="4"/>
        <v>#REF!</v>
      </c>
      <c r="B96" s="10" t="s">
        <v>219</v>
      </c>
      <c r="C96" s="45" t="s">
        <v>164</v>
      </c>
      <c r="D96" s="10" t="s">
        <v>201</v>
      </c>
      <c r="E96" s="46" t="s">
        <v>166</v>
      </c>
      <c r="F96" s="46" t="s">
        <v>167</v>
      </c>
      <c r="G96" s="47" t="s">
        <v>168</v>
      </c>
      <c r="H96" s="49" t="s">
        <v>220</v>
      </c>
      <c r="I96" s="10" t="s">
        <v>221</v>
      </c>
      <c r="J96" s="51" t="s">
        <v>226</v>
      </c>
      <c r="K96" s="6">
        <v>0.5</v>
      </c>
      <c r="L96" s="102">
        <v>0.125</v>
      </c>
      <c r="M96" s="10" t="s">
        <v>227</v>
      </c>
      <c r="N96" s="12"/>
      <c r="O96" s="7" t="s">
        <v>104</v>
      </c>
      <c r="P96" s="7" t="s">
        <v>54</v>
      </c>
      <c r="Q96" s="2" t="s">
        <v>225</v>
      </c>
      <c r="R96" s="6">
        <v>0.7</v>
      </c>
      <c r="S96" s="97">
        <f t="shared" si="5"/>
        <v>0.45090909090909082</v>
      </c>
      <c r="T96" s="14">
        <f>[9]Final!W6</f>
        <v>0</v>
      </c>
      <c r="U96" s="56">
        <f>[9]Final!X6</f>
        <v>0</v>
      </c>
      <c r="V96" s="14">
        <f>[9]Final!Y6</f>
        <v>0.06</v>
      </c>
      <c r="W96" s="56" t="str">
        <f>[9]Final!Z6</f>
        <v xml:space="preserve">Se envio a proveedores la tabla tecnica , se recibieron las cotizaciones para soporte de firewall, sistema telefónico IP, Mantenimiento de equipos y redes,mantenimiento y actualizaciones de MV  y servercenter
</v>
      </c>
      <c r="X96" s="14">
        <f>[9]Final!AA6</f>
        <v>6.3636363636363602E-2</v>
      </c>
      <c r="Y96" s="56" t="str">
        <f>[9]Final!AB6</f>
        <v>Se elaboraron los estudios para contratación de mantenimiento, se elaboran estudios de implementación de IPV6, se solicitan cotizaciones para soporte directorio activo</v>
      </c>
      <c r="Z96" s="14">
        <f>[9]Final!AC6</f>
        <v>6.3636363636363602E-2</v>
      </c>
      <c r="AA96" s="56" t="str">
        <f>[9]Final!AD6</f>
        <v>En Ejecución contrato de Licenciamiento de firewall, mantenimiento impresoras y conectividad. 
Se enviaron estudios a Juridica para: Soporte firewall, sistema telefónico, actualizaciones MV y server center, Mantenimiento de equipos y redes e IPV6.</v>
      </c>
      <c r="AB96" s="14" t="str">
        <f>[9]Final!AE6</f>
        <v>20%</v>
      </c>
      <c r="AC96" s="56" t="str">
        <f>[9]Final!AF6</f>
        <v>En ejecución soporte firewall, soporte directorio activo, soporte ORFEO, Portal Web y Aplicaciones INCI, mantenimiento de impresoras, Hosting y conectividad.</v>
      </c>
      <c r="AD96" s="14">
        <f>[9]Final!AG6</f>
        <v>6.3636363636363602E-2</v>
      </c>
      <c r="AE96" s="56" t="str">
        <f>[9]Final!AH6</f>
        <v>En ejecución soporte firewall, soporte directorio activo, soporte ORFEO, Portal Web y Aplicaciones INCI, mantenimiento de impresoras, Hosting y conectividad.</v>
      </c>
      <c r="AF96" s="14">
        <f>[9]Final!AI6</f>
        <v>0</v>
      </c>
      <c r="AG96" s="56">
        <f>[9]Final!AJ6</f>
        <v>0</v>
      </c>
      <c r="AH96" s="14">
        <f>[9]Final!AK6</f>
        <v>0</v>
      </c>
      <c r="AI96" s="56">
        <f>[9]Final!AL6</f>
        <v>0</v>
      </c>
      <c r="AJ96" s="14">
        <f>[9]Final!AM6</f>
        <v>0</v>
      </c>
      <c r="AK96" s="56">
        <f>[9]Final!AN6</f>
        <v>0</v>
      </c>
      <c r="AL96" s="14">
        <f>[9]Final!AO6</f>
        <v>0</v>
      </c>
      <c r="AM96" s="56">
        <f>[9]Final!AP6</f>
        <v>0</v>
      </c>
      <c r="AN96" s="14">
        <f>[9]Final!AQ6</f>
        <v>0</v>
      </c>
      <c r="AO96" s="56">
        <f>[9]Final!AR6</f>
        <v>0</v>
      </c>
      <c r="AP96" s="14">
        <f>[9]Final!AS6</f>
        <v>0</v>
      </c>
      <c r="AQ96" s="56">
        <f>[9]Final!AT6</f>
        <v>0</v>
      </c>
    </row>
    <row r="97" spans="1:43" s="90" customFormat="1" ht="123" customHeight="1" x14ac:dyDescent="0.25">
      <c r="A97" s="14" t="e">
        <f t="shared" si="4"/>
        <v>#REF!</v>
      </c>
      <c r="B97" s="14" t="s">
        <v>228</v>
      </c>
      <c r="C97" s="159" t="s">
        <v>164</v>
      </c>
      <c r="D97" s="14" t="s">
        <v>229</v>
      </c>
      <c r="E97" s="54" t="s">
        <v>45</v>
      </c>
      <c r="F97" s="54"/>
      <c r="G97" s="54"/>
      <c r="H97" s="54"/>
      <c r="I97" s="116" t="s">
        <v>230</v>
      </c>
      <c r="J97" s="14" t="s">
        <v>231</v>
      </c>
      <c r="K97" s="14">
        <v>1</v>
      </c>
      <c r="L97" s="14">
        <v>0.25</v>
      </c>
      <c r="M97" s="14" t="s">
        <v>231</v>
      </c>
      <c r="N97" s="14" t="s">
        <v>45</v>
      </c>
      <c r="O97" s="14" t="s">
        <v>53</v>
      </c>
      <c r="P97" s="14" t="s">
        <v>54</v>
      </c>
      <c r="Q97" s="14" t="s">
        <v>232</v>
      </c>
      <c r="R97" s="14">
        <v>7.1428000000000005E-2</v>
      </c>
      <c r="S97" s="97">
        <f t="shared" si="5"/>
        <v>3.5000000000000003E-2</v>
      </c>
      <c r="T97" s="14">
        <f>[10]Final!W$3</f>
        <v>1.4999999999999999E-2</v>
      </c>
      <c r="U97" s="56" t="str">
        <f>[10]Final!X$3</f>
        <v>Se formuló el plan estratégico y se publicó en la página web el 31 de enero de 2019. Se realizará seguimiento al plan de acción anual mensualmente</v>
      </c>
      <c r="V97" s="14">
        <f>[10]Final!Y$3</f>
        <v>5.0000000000000001E-3</v>
      </c>
      <c r="W97" s="56" t="str">
        <f>[10]Final!Z$3</f>
        <v>Se realiza seguimiento al plan de acción anual mensualmente</v>
      </c>
      <c r="X97" s="14">
        <f>[10]Final!AA$3</f>
        <v>5.0000000000000001E-3</v>
      </c>
      <c r="Y97" s="56" t="str">
        <f>[10]Final!AB$3</f>
        <v>Se realiza seguimiento al plan de acción anual mensualmente</v>
      </c>
      <c r="Z97" s="14">
        <f>[10]Final!AC$3</f>
        <v>5.0000000000000001E-3</v>
      </c>
      <c r="AA97" s="56" t="str">
        <f>[10]Final!AD$3</f>
        <v>Se realiza seguimiento al plan de acción anual mensualmente</v>
      </c>
      <c r="AB97" s="14">
        <f>[10]Final!AE$3</f>
        <v>5.0000000000000001E-3</v>
      </c>
      <c r="AC97" s="56" t="str">
        <f>[10]Final!AF$3</f>
        <v>Se realiza seguimiento al plan de acción anual mensualmente</v>
      </c>
      <c r="AD97" s="14">
        <f>[10]Final!AG$3</f>
        <v>0</v>
      </c>
      <c r="AE97" s="56">
        <f>[10]Final!AH$3</f>
        <v>0</v>
      </c>
      <c r="AF97" s="14">
        <f>[10]Final!AI$3</f>
        <v>0</v>
      </c>
      <c r="AG97" s="56">
        <f>[10]Final!AJ$3</f>
        <v>0</v>
      </c>
      <c r="AH97" s="14">
        <f>[10]Final!AK$3</f>
        <v>0</v>
      </c>
      <c r="AI97" s="56">
        <f>[10]Final!AL$3</f>
        <v>0</v>
      </c>
      <c r="AJ97" s="14">
        <f>[10]Final!AM$3</f>
        <v>0</v>
      </c>
      <c r="AK97" s="56">
        <f>[10]Final!AN$3</f>
        <v>0</v>
      </c>
      <c r="AL97" s="14">
        <f>[10]Final!AO$3</f>
        <v>0</v>
      </c>
      <c r="AM97" s="56">
        <f>[10]Final!AP$3</f>
        <v>0</v>
      </c>
      <c r="AN97" s="14">
        <f>[10]Final!AQ$3</f>
        <v>0</v>
      </c>
      <c r="AO97" s="56">
        <f>[10]Final!AR$3</f>
        <v>0</v>
      </c>
      <c r="AP97" s="14">
        <f>[10]Final!AS$3</f>
        <v>0</v>
      </c>
      <c r="AQ97" s="56">
        <f>[10]Final!AT$3</f>
        <v>0</v>
      </c>
    </row>
    <row r="98" spans="1:43" s="90" customFormat="1" ht="123" customHeight="1" x14ac:dyDescent="0.25">
      <c r="A98" s="14" t="e">
        <f t="shared" si="4"/>
        <v>#REF!</v>
      </c>
      <c r="B98" s="14" t="s">
        <v>228</v>
      </c>
      <c r="C98" s="159" t="s">
        <v>164</v>
      </c>
      <c r="D98" s="14" t="s">
        <v>229</v>
      </c>
      <c r="E98" s="54" t="s">
        <v>45</v>
      </c>
      <c r="F98" s="54"/>
      <c r="G98" s="54"/>
      <c r="H98" s="54"/>
      <c r="I98" s="116" t="s">
        <v>230</v>
      </c>
      <c r="J98" s="14" t="s">
        <v>231</v>
      </c>
      <c r="K98" s="14">
        <v>1</v>
      </c>
      <c r="L98" s="14">
        <v>0.25</v>
      </c>
      <c r="M98" s="14" t="s">
        <v>231</v>
      </c>
      <c r="N98" s="14" t="s">
        <v>45</v>
      </c>
      <c r="O98" s="14" t="s">
        <v>53</v>
      </c>
      <c r="P98" s="14" t="s">
        <v>54</v>
      </c>
      <c r="Q98" s="14" t="s">
        <v>233</v>
      </c>
      <c r="R98" s="14">
        <v>7.1428000000000005E-2</v>
      </c>
      <c r="S98" s="97">
        <f>T98+V98+X98+Z98+AB98+AD98+AF98+AH98+AJ98+AL98+AN98+AP98</f>
        <v>3.5000000000000003E-2</v>
      </c>
      <c r="T98" s="14">
        <f>[10]Final!W$4</f>
        <v>1.4999999999999999E-2</v>
      </c>
      <c r="U98" s="56" t="str">
        <f>[10]Final!X$4</f>
        <v>Se formuló el Plan de acción anual y se publicó en la web el 31 de enero de 2019. Se realizrá seguimiento mensual </v>
      </c>
      <c r="V98" s="14">
        <f>[10]Final!Y$4</f>
        <v>5.0000000000000001E-3</v>
      </c>
      <c r="W98" s="56" t="str">
        <f>[10]Final!Z$4</f>
        <v>Se realiza seguimiento al plan de acción anual mensualmente</v>
      </c>
      <c r="X98" s="14">
        <f>[10]Final!AA$4</f>
        <v>5.0000000000000001E-3</v>
      </c>
      <c r="Y98" s="56" t="str">
        <f>[10]Final!AB$4</f>
        <v>Se realiza seguimiento al plan de acción anual mensualmente</v>
      </c>
      <c r="Z98" s="14">
        <f>[10]Final!AC$4</f>
        <v>5.0000000000000001E-3</v>
      </c>
      <c r="AA98" s="56" t="str">
        <f>[10]Final!AD$4</f>
        <v>Se realiza seguimiento al plan de acción anual mensualmente</v>
      </c>
      <c r="AB98" s="14">
        <f>[10]Final!AE$4</f>
        <v>5.0000000000000001E-3</v>
      </c>
      <c r="AC98" s="56" t="str">
        <f>[10]Final!AF$4</f>
        <v>Se realiza seguimiento al plan de acción anual mensualmente</v>
      </c>
      <c r="AD98" s="14">
        <f>[10]Final!AG$4</f>
        <v>0</v>
      </c>
      <c r="AE98" s="56">
        <f>[10]Final!AH$4</f>
        <v>0</v>
      </c>
      <c r="AF98" s="14">
        <f>[10]Final!AI$4</f>
        <v>0</v>
      </c>
      <c r="AG98" s="56">
        <f>[10]Final!AJ$4</f>
        <v>0</v>
      </c>
      <c r="AH98" s="14">
        <f>[10]Final!AK$4</f>
        <v>0</v>
      </c>
      <c r="AI98" s="56">
        <f>[10]Final!AL$4</f>
        <v>0</v>
      </c>
      <c r="AJ98" s="14">
        <f>[10]Final!AM$4</f>
        <v>0</v>
      </c>
      <c r="AK98" s="56">
        <f>[10]Final!AN$4</f>
        <v>0</v>
      </c>
      <c r="AL98" s="14">
        <f>[10]Final!AO$4</f>
        <v>0</v>
      </c>
      <c r="AM98" s="56">
        <f>[10]Final!AP$4</f>
        <v>0</v>
      </c>
      <c r="AN98" s="14">
        <f>[10]Final!AQ$4</f>
        <v>0</v>
      </c>
      <c r="AO98" s="56">
        <f>[10]Final!AR$4</f>
        <v>0</v>
      </c>
      <c r="AP98" s="14">
        <f>[10]Final!AS$4</f>
        <v>0</v>
      </c>
      <c r="AQ98" s="56">
        <f>[10]Final!AT$4</f>
        <v>0</v>
      </c>
    </row>
    <row r="99" spans="1:43" s="90" customFormat="1" ht="123" customHeight="1" x14ac:dyDescent="0.25">
      <c r="A99" s="14" t="e">
        <f t="shared" si="4"/>
        <v>#REF!</v>
      </c>
      <c r="B99" s="14" t="s">
        <v>228</v>
      </c>
      <c r="C99" s="159" t="s">
        <v>164</v>
      </c>
      <c r="D99" s="14" t="s">
        <v>234</v>
      </c>
      <c r="E99" s="54" t="s">
        <v>45</v>
      </c>
      <c r="F99" s="54"/>
      <c r="G99" s="54"/>
      <c r="H99" s="54"/>
      <c r="I99" s="116" t="s">
        <v>230</v>
      </c>
      <c r="J99" s="14" t="s">
        <v>231</v>
      </c>
      <c r="K99" s="14">
        <v>1</v>
      </c>
      <c r="L99" s="14">
        <v>0.25</v>
      </c>
      <c r="M99" s="14" t="s">
        <v>231</v>
      </c>
      <c r="N99" s="14" t="s">
        <v>45</v>
      </c>
      <c r="O99" s="14" t="s">
        <v>53</v>
      </c>
      <c r="P99" s="14" t="s">
        <v>54</v>
      </c>
      <c r="Q99" s="14" t="s">
        <v>235</v>
      </c>
      <c r="R99" s="14">
        <v>7.1428000000000005E-2</v>
      </c>
      <c r="S99" s="97">
        <f t="shared" si="5"/>
        <v>3.5000000000000003E-2</v>
      </c>
      <c r="T99" s="14">
        <f>[10]Final!W$3</f>
        <v>1.4999999999999999E-2</v>
      </c>
      <c r="U99" s="56" t="str">
        <f>[10]Final!X$5</f>
        <v xml:space="preserve">Se formuló el Plan de adquisiciones y se publicó en la web el 31 de enero de 2019. Se adopta mediante circular #1. Se realizará seguimiento trimestral de su ejecución </v>
      </c>
      <c r="V99" s="14">
        <f>[10]Final!Y$5</f>
        <v>5.0000000000000001E-3</v>
      </c>
      <c r="W99" s="56" t="str">
        <f>[10]Final!Z$5</f>
        <v>Se realiza seguimiento al plan de adquisiciones y se actualizo con la circular #2</v>
      </c>
      <c r="X99" s="14">
        <f>[10]Final!AA$5</f>
        <v>5.0000000000000001E-3</v>
      </c>
      <c r="Y99" s="56" t="str">
        <f>[10]Final!AB$5</f>
        <v>Se realiza seguimiento al plan de adquisiciones</v>
      </c>
      <c r="Z99" s="14">
        <f>[10]Final!AC$5</f>
        <v>5.0000000000000001E-3</v>
      </c>
      <c r="AA99" s="56" t="str">
        <f>[10]Final!AD$5</f>
        <v>Se realiza seguimiento al plan de adquisiciones y se actualizo con la circular #1</v>
      </c>
      <c r="AB99" s="14">
        <f>[10]Final!AE$5</f>
        <v>5.0000000000000001E-3</v>
      </c>
      <c r="AC99" s="56" t="str">
        <f>[10]Final!AF$5</f>
        <v>Se realiza seguimiento al plan de adquisiciones</v>
      </c>
      <c r="AD99" s="14">
        <f>[10]Final!AG$5</f>
        <v>0</v>
      </c>
      <c r="AE99" s="56">
        <f>[10]Final!AH$5</f>
        <v>0</v>
      </c>
      <c r="AF99" s="14">
        <f>[10]Final!AI$5</f>
        <v>0</v>
      </c>
      <c r="AG99" s="56">
        <f>[10]Final!AJ$5</f>
        <v>0</v>
      </c>
      <c r="AH99" s="14">
        <f>[10]Final!AK$5</f>
        <v>0</v>
      </c>
      <c r="AI99" s="56">
        <f>[10]Final!AL$5</f>
        <v>0</v>
      </c>
      <c r="AJ99" s="14">
        <f>[10]Final!AM$5</f>
        <v>0</v>
      </c>
      <c r="AK99" s="56">
        <f>[10]Final!AN$5</f>
        <v>0</v>
      </c>
      <c r="AL99" s="14">
        <f>[10]Final!AO$5</f>
        <v>0</v>
      </c>
      <c r="AM99" s="56">
        <f>[10]Final!AP$5</f>
        <v>0</v>
      </c>
      <c r="AN99" s="14">
        <f>[10]Final!AQ$5</f>
        <v>0</v>
      </c>
      <c r="AO99" s="56">
        <f>[10]Final!AR$5</f>
        <v>0</v>
      </c>
      <c r="AP99" s="14">
        <f>[10]Final!AS$5</f>
        <v>0</v>
      </c>
      <c r="AQ99" s="56">
        <f>[10]Final!AT$5</f>
        <v>0</v>
      </c>
    </row>
    <row r="100" spans="1:43" s="90" customFormat="1" ht="123" customHeight="1" x14ac:dyDescent="0.25">
      <c r="A100" s="14" t="e">
        <f t="shared" si="4"/>
        <v>#REF!</v>
      </c>
      <c r="B100" s="14" t="s">
        <v>228</v>
      </c>
      <c r="C100" s="159" t="s">
        <v>164</v>
      </c>
      <c r="D100" s="14" t="s">
        <v>236</v>
      </c>
      <c r="E100" s="54" t="s">
        <v>45</v>
      </c>
      <c r="F100" s="54"/>
      <c r="G100" s="54"/>
      <c r="H100" s="54"/>
      <c r="I100" s="116" t="s">
        <v>230</v>
      </c>
      <c r="J100" s="14" t="s">
        <v>231</v>
      </c>
      <c r="K100" s="14">
        <v>1</v>
      </c>
      <c r="L100" s="14">
        <v>0.25</v>
      </c>
      <c r="M100" s="14" t="s">
        <v>231</v>
      </c>
      <c r="N100" s="14" t="s">
        <v>45</v>
      </c>
      <c r="O100" s="14" t="s">
        <v>53</v>
      </c>
      <c r="P100" s="14" t="s">
        <v>54</v>
      </c>
      <c r="Q100" s="14" t="s">
        <v>237</v>
      </c>
      <c r="R100" s="14">
        <v>7.1428000000000005E-2</v>
      </c>
      <c r="S100" s="97">
        <f t="shared" si="5"/>
        <v>6.5000000000000002E-2</v>
      </c>
      <c r="T100" s="14">
        <f>[10]Final!W$4</f>
        <v>1.4999999999999999E-2</v>
      </c>
      <c r="U100" s="56" t="str">
        <f>[10]Final!X$6</f>
        <v xml:space="preserve">Esta en proceso la consolidación del mapa de riesgos de gestión. </v>
      </c>
      <c r="V100" s="14">
        <f>[10]Final!Y$6</f>
        <v>0.01</v>
      </c>
      <c r="W100" s="56" t="str">
        <f>[10]Final!Z$6</f>
        <v xml:space="preserve">Esta en proceso la consolidación del mapa de riesgos de gestión. </v>
      </c>
      <c r="X100" s="14">
        <f>[10]Final!AA$6</f>
        <v>0.02</v>
      </c>
      <c r="Y100" s="56" t="str">
        <f>[10]Final!AB$6</f>
        <v>Se consolido el mapa de riesgos institucional</v>
      </c>
      <c r="Z100" s="14">
        <f>[10]Final!AC$6</f>
        <v>0.01</v>
      </c>
      <c r="AA100" s="56" t="str">
        <f>[10]Final!AD$6</f>
        <v xml:space="preserve"> Se realizará seguimiento cada cuatro meses de los riesgos institucionales</v>
      </c>
      <c r="AB100" s="14">
        <f>[10]Final!AE$6</f>
        <v>0.01</v>
      </c>
      <c r="AC100" s="56" t="str">
        <f>[10]Final!AF$6</f>
        <v xml:space="preserve"> Se realizará seguimiento cada cuatro meses de los riesgos institucionales</v>
      </c>
      <c r="AD100" s="14">
        <f>[10]Final!AG$6</f>
        <v>0</v>
      </c>
      <c r="AE100" s="56">
        <f>[10]Final!AH$6</f>
        <v>0</v>
      </c>
      <c r="AF100" s="14">
        <f>[10]Final!AI$6</f>
        <v>0</v>
      </c>
      <c r="AG100" s="56">
        <f>[10]Final!AJ$6</f>
        <v>0</v>
      </c>
      <c r="AH100" s="14">
        <f>[10]Final!AK$6</f>
        <v>0</v>
      </c>
      <c r="AI100" s="56">
        <f>[10]Final!AL$6</f>
        <v>0</v>
      </c>
      <c r="AJ100" s="14">
        <f>[10]Final!AM$6</f>
        <v>0</v>
      </c>
      <c r="AK100" s="56">
        <f>[10]Final!AN$6</f>
        <v>0</v>
      </c>
      <c r="AL100" s="14">
        <f>[10]Final!AO$6</f>
        <v>0</v>
      </c>
      <c r="AM100" s="56">
        <f>[10]Final!AP$6</f>
        <v>0</v>
      </c>
      <c r="AN100" s="14">
        <f>[10]Final!AQ$6</f>
        <v>0</v>
      </c>
      <c r="AO100" s="56">
        <f>[10]Final!AR$6</f>
        <v>0</v>
      </c>
      <c r="AP100" s="14">
        <f>[10]Final!AS$6</f>
        <v>0</v>
      </c>
      <c r="AQ100" s="56">
        <f>[10]Final!AT$6</f>
        <v>0</v>
      </c>
    </row>
    <row r="101" spans="1:43" s="90" customFormat="1" ht="123" customHeight="1" x14ac:dyDescent="0.25">
      <c r="A101" s="14" t="e">
        <f t="shared" si="4"/>
        <v>#REF!</v>
      </c>
      <c r="B101" s="14" t="s">
        <v>228</v>
      </c>
      <c r="C101" s="159" t="s">
        <v>164</v>
      </c>
      <c r="D101" s="14" t="s">
        <v>236</v>
      </c>
      <c r="E101" s="54" t="s">
        <v>45</v>
      </c>
      <c r="F101" s="54"/>
      <c r="G101" s="54"/>
      <c r="H101" s="54"/>
      <c r="I101" s="116" t="s">
        <v>230</v>
      </c>
      <c r="J101" s="14" t="s">
        <v>231</v>
      </c>
      <c r="K101" s="14">
        <v>1</v>
      </c>
      <c r="L101" s="14">
        <v>0.25</v>
      </c>
      <c r="M101" s="14" t="s">
        <v>231</v>
      </c>
      <c r="N101" s="14" t="s">
        <v>45</v>
      </c>
      <c r="O101" s="14" t="s">
        <v>53</v>
      </c>
      <c r="P101" s="14" t="s">
        <v>54</v>
      </c>
      <c r="Q101" s="14" t="s">
        <v>238</v>
      </c>
      <c r="R101" s="14">
        <v>7.1428000000000005E-2</v>
      </c>
      <c r="S101" s="97">
        <f t="shared" si="5"/>
        <v>0.03</v>
      </c>
      <c r="T101" s="14">
        <f>[10]Final!W$5</f>
        <v>1.4999999999999999E-2</v>
      </c>
      <c r="U101" s="56" t="str">
        <f>[10]Final!X$7</f>
        <v>Se formuló el plan anticorrupción con los siete componentes. Se realizará seguimiento cada cuatro meses</v>
      </c>
      <c r="V101" s="14">
        <f>[10]Final!Y$7</f>
        <v>0</v>
      </c>
      <c r="W101" s="56" t="str">
        <f>[10]Final!Z$7</f>
        <v xml:space="preserve"> Se realizará seguimiento cada cuatro meses</v>
      </c>
      <c r="X101" s="14">
        <f>[10]Final!AA$7</f>
        <v>0</v>
      </c>
      <c r="Y101" s="56" t="str">
        <f>[10]Final!AB$7</f>
        <v xml:space="preserve"> Se realizará seguimiento cada cuatro meses</v>
      </c>
      <c r="Z101" s="14">
        <f>[10]Final!AC$7</f>
        <v>1.4999999999999999E-2</v>
      </c>
      <c r="AA101" s="56" t="str">
        <f>[10]Final!AD$7</f>
        <v xml:space="preserve"> Se realizará seguimiento cada cuatro meses</v>
      </c>
      <c r="AB101" s="14">
        <f>[10]Final!AE$7</f>
        <v>0</v>
      </c>
      <c r="AC101" s="56" t="str">
        <f>[10]Final!AF$7</f>
        <v xml:space="preserve"> Se realizará seguimiento cada cuatro meses</v>
      </c>
      <c r="AD101" s="14">
        <f>[10]Final!AG$7</f>
        <v>0</v>
      </c>
      <c r="AE101" s="56">
        <f>[10]Final!AH$7</f>
        <v>0</v>
      </c>
      <c r="AF101" s="14">
        <f>[10]Final!AI$7</f>
        <v>0</v>
      </c>
      <c r="AG101" s="56">
        <f>[10]Final!AJ$7</f>
        <v>0</v>
      </c>
      <c r="AH101" s="14">
        <f>[10]Final!AK$7</f>
        <v>0</v>
      </c>
      <c r="AI101" s="56">
        <f>[10]Final!AL$7</f>
        <v>0</v>
      </c>
      <c r="AJ101" s="14">
        <f>[10]Final!AM$7</f>
        <v>0</v>
      </c>
      <c r="AK101" s="56">
        <f>[10]Final!AN$7</f>
        <v>0</v>
      </c>
      <c r="AL101" s="14">
        <f>[10]Final!AO$7</f>
        <v>0</v>
      </c>
      <c r="AM101" s="56">
        <f>[10]Final!AP$7</f>
        <v>0</v>
      </c>
      <c r="AN101" s="14">
        <f>[10]Final!AQ$7</f>
        <v>0</v>
      </c>
      <c r="AO101" s="56">
        <f>[10]Final!AR$7</f>
        <v>0</v>
      </c>
      <c r="AP101" s="14">
        <f>[10]Final!AS$7</f>
        <v>0</v>
      </c>
      <c r="AQ101" s="56">
        <f>[10]Final!AT$7</f>
        <v>0</v>
      </c>
    </row>
    <row r="102" spans="1:43" s="90" customFormat="1" ht="123" customHeight="1" x14ac:dyDescent="0.25">
      <c r="A102" s="14" t="e">
        <f t="shared" si="4"/>
        <v>#REF!</v>
      </c>
      <c r="B102" s="14" t="s">
        <v>228</v>
      </c>
      <c r="C102" s="159" t="s">
        <v>164</v>
      </c>
      <c r="D102" s="14" t="s">
        <v>229</v>
      </c>
      <c r="E102" s="54" t="s">
        <v>45</v>
      </c>
      <c r="F102" s="54"/>
      <c r="G102" s="54"/>
      <c r="H102" s="54"/>
      <c r="I102" s="116" t="s">
        <v>230</v>
      </c>
      <c r="J102" s="14" t="s">
        <v>231</v>
      </c>
      <c r="K102" s="14">
        <v>1</v>
      </c>
      <c r="L102" s="14">
        <v>0.25</v>
      </c>
      <c r="M102" s="14" t="s">
        <v>231</v>
      </c>
      <c r="N102" s="14" t="s">
        <v>45</v>
      </c>
      <c r="O102" s="14" t="s">
        <v>53</v>
      </c>
      <c r="P102" s="14" t="s">
        <v>54</v>
      </c>
      <c r="Q102" s="14" t="s">
        <v>239</v>
      </c>
      <c r="R102" s="14">
        <v>7.1428000000000005E-2</v>
      </c>
      <c r="S102" s="97">
        <f t="shared" si="5"/>
        <v>0.01</v>
      </c>
      <c r="T102" s="14">
        <f>[10]Final!W$6</f>
        <v>0.01</v>
      </c>
      <c r="U102" s="56" t="str">
        <f>[10]Final!X$8</f>
        <v>No se ha iniaciado el proceso</v>
      </c>
      <c r="V102" s="14">
        <f>[10]Final!Y$8</f>
        <v>0</v>
      </c>
      <c r="W102" s="56" t="str">
        <f>[10]Final!Z$8</f>
        <v>No se ha iniaciado el proceso</v>
      </c>
      <c r="X102" s="14">
        <f>[10]Final!AA$8</f>
        <v>0</v>
      </c>
      <c r="Y102" s="56" t="str">
        <f>[10]Final!AB$8</f>
        <v>No se ha iniaciado el proceso</v>
      </c>
      <c r="Z102" s="14" t="str">
        <f>[10]Final!AC$8</f>
        <v>0</v>
      </c>
      <c r="AA102" s="56" t="str">
        <f>[10]Final!AD$8</f>
        <v>No se ha iniaciado el proceso</v>
      </c>
      <c r="AB102" s="14" t="str">
        <f>[10]Final!AE$8</f>
        <v>0</v>
      </c>
      <c r="AC102" s="56" t="str">
        <f>[10]Final!AF$8</f>
        <v>No se ha iniaciado el proceso</v>
      </c>
      <c r="AD102" s="14">
        <f>[10]Final!AG$8</f>
        <v>0</v>
      </c>
      <c r="AE102" s="56">
        <f>[10]Final!AH$8</f>
        <v>0</v>
      </c>
      <c r="AF102" s="14">
        <f>[10]Final!AI$8</f>
        <v>0</v>
      </c>
      <c r="AG102" s="56">
        <f>[10]Final!AJ$8</f>
        <v>0</v>
      </c>
      <c r="AH102" s="14">
        <f>[10]Final!AK$8</f>
        <v>0</v>
      </c>
      <c r="AI102" s="56">
        <f>[10]Final!AL$8</f>
        <v>0</v>
      </c>
      <c r="AJ102" s="14">
        <f>[10]Final!AM$8</f>
        <v>0</v>
      </c>
      <c r="AK102" s="56">
        <f>[10]Final!AN$8</f>
        <v>0</v>
      </c>
      <c r="AL102" s="14">
        <f>[10]Final!AO$8</f>
        <v>0</v>
      </c>
      <c r="AM102" s="56">
        <f>[10]Final!AP$8</f>
        <v>0</v>
      </c>
      <c r="AN102" s="14">
        <f>[10]Final!AQ$8</f>
        <v>0</v>
      </c>
      <c r="AO102" s="56">
        <f>[10]Final!AR$8</f>
        <v>0</v>
      </c>
      <c r="AP102" s="14">
        <f>[10]Final!AS$8</f>
        <v>0</v>
      </c>
      <c r="AQ102" s="56">
        <f>[10]Final!AT$8</f>
        <v>0</v>
      </c>
    </row>
    <row r="103" spans="1:43" s="90" customFormat="1" ht="123" customHeight="1" x14ac:dyDescent="0.25">
      <c r="A103" s="14" t="e">
        <f>#REF!+1</f>
        <v>#REF!</v>
      </c>
      <c r="B103" s="14" t="s">
        <v>228</v>
      </c>
      <c r="C103" s="159" t="s">
        <v>164</v>
      </c>
      <c r="D103" s="14" t="s">
        <v>234</v>
      </c>
      <c r="E103" s="54" t="s">
        <v>45</v>
      </c>
      <c r="F103" s="54"/>
      <c r="G103" s="54"/>
      <c r="H103" s="54"/>
      <c r="I103" s="116" t="s">
        <v>230</v>
      </c>
      <c r="J103" s="14" t="s">
        <v>231</v>
      </c>
      <c r="K103" s="14">
        <v>1</v>
      </c>
      <c r="L103" s="14">
        <v>0.25</v>
      </c>
      <c r="M103" s="14" t="s">
        <v>231</v>
      </c>
      <c r="N103" s="14" t="s">
        <v>45</v>
      </c>
      <c r="O103" s="14" t="s">
        <v>53</v>
      </c>
      <c r="P103" s="14" t="s">
        <v>54</v>
      </c>
      <c r="Q103" s="54" t="s">
        <v>240</v>
      </c>
      <c r="R103" s="14">
        <v>7.1428000000000005E-2</v>
      </c>
      <c r="S103" s="97">
        <f t="shared" ref="S103:S108" si="6">T104+V104+X104+Z104+AB104+AD104+AF104+AH104+AJ104+AL104+AN104+AP104</f>
        <v>3.4999999999999996E-2</v>
      </c>
      <c r="T103" s="14">
        <f>[10]Final!W$7</f>
        <v>2.5000000000000001E-2</v>
      </c>
      <c r="U103" s="56" t="str">
        <f>[10]Final!X$9</f>
        <v>El primer seguimiento se realiza en el mes de abril</v>
      </c>
      <c r="V103" s="14">
        <f>[10]Final!Y$9</f>
        <v>0</v>
      </c>
      <c r="W103" s="56" t="str">
        <f>[10]Final!Z$9</f>
        <v>El primer seguimiento se realiza en el mes de abril</v>
      </c>
      <c r="X103" s="14">
        <f>[10]Final!AA$9</f>
        <v>0</v>
      </c>
      <c r="Y103" s="56" t="str">
        <f>[10]Final!AB$9</f>
        <v>El primer seguimiento se realiza en el mes de abril</v>
      </c>
      <c r="Z103" s="14">
        <f>[10]Final!AC$9</f>
        <v>1.7500000000000002E-2</v>
      </c>
      <c r="AA103" s="56" t="str">
        <f>[10]Final!AD$9</f>
        <v>Se envia el seguimiento del Plan Sectorial al Ministerio de EDUCACIÓN</v>
      </c>
      <c r="AB103" s="14">
        <f>[10]Final!AE$9</f>
        <v>0</v>
      </c>
      <c r="AC103" s="56" t="str">
        <f>[10]Final!AF$9</f>
        <v>El segundo seguimiento se realiza en el mes de agosto</v>
      </c>
      <c r="AD103" s="14">
        <f>[10]Final!AG$9</f>
        <v>0</v>
      </c>
      <c r="AE103" s="56">
        <f>[10]Final!AH$9</f>
        <v>0</v>
      </c>
      <c r="AF103" s="14">
        <f>[10]Final!AI$9</f>
        <v>0</v>
      </c>
      <c r="AG103" s="56">
        <f>[10]Final!AJ$9</f>
        <v>0</v>
      </c>
      <c r="AH103" s="14">
        <f>[10]Final!AK$9</f>
        <v>0</v>
      </c>
      <c r="AI103" s="56">
        <f>[10]Final!AL$9</f>
        <v>0</v>
      </c>
      <c r="AJ103" s="14">
        <f>[10]Final!AM$9</f>
        <v>0</v>
      </c>
      <c r="AK103" s="56">
        <f>[10]Final!AN$9</f>
        <v>0</v>
      </c>
      <c r="AL103" s="14">
        <f>[10]Final!AO$9</f>
        <v>0</v>
      </c>
      <c r="AM103" s="56">
        <f>[10]Final!AP$9</f>
        <v>0</v>
      </c>
      <c r="AN103" s="14">
        <f>[10]Final!AQ$9</f>
        <v>0</v>
      </c>
      <c r="AO103" s="56">
        <f>[10]Final!AR$9</f>
        <v>0</v>
      </c>
      <c r="AP103" s="14">
        <f>[10]Final!AS$9</f>
        <v>0</v>
      </c>
      <c r="AQ103" s="56">
        <f>[10]Final!AT$9</f>
        <v>0</v>
      </c>
    </row>
    <row r="104" spans="1:43" s="90" customFormat="1" ht="123" customHeight="1" x14ac:dyDescent="0.25">
      <c r="A104" s="14" t="e">
        <f t="shared" si="4"/>
        <v>#REF!</v>
      </c>
      <c r="B104" s="14" t="s">
        <v>228</v>
      </c>
      <c r="C104" s="159" t="s">
        <v>164</v>
      </c>
      <c r="D104" s="14" t="s">
        <v>229</v>
      </c>
      <c r="E104" s="54" t="s">
        <v>45</v>
      </c>
      <c r="F104" s="54"/>
      <c r="G104" s="54"/>
      <c r="H104" s="54"/>
      <c r="I104" s="116" t="s">
        <v>230</v>
      </c>
      <c r="J104" s="14" t="s">
        <v>231</v>
      </c>
      <c r="K104" s="14">
        <v>1</v>
      </c>
      <c r="L104" s="14">
        <v>0.25</v>
      </c>
      <c r="M104" s="14" t="s">
        <v>231</v>
      </c>
      <c r="N104" s="14" t="s">
        <v>45</v>
      </c>
      <c r="O104" s="14" t="s">
        <v>53</v>
      </c>
      <c r="P104" s="14" t="s">
        <v>54</v>
      </c>
      <c r="Q104" s="14" t="s">
        <v>241</v>
      </c>
      <c r="R104" s="14">
        <v>7.1428000000000005E-2</v>
      </c>
      <c r="S104" s="97">
        <f t="shared" si="6"/>
        <v>0.02</v>
      </c>
      <c r="T104" s="14">
        <f>[10]Final!W$8</f>
        <v>0</v>
      </c>
      <c r="U104" s="56" t="str">
        <f>[10]Final!X$10</f>
        <v>Se actualizaron documentos del proceso de gestión contractual; administración documental; Evaluación y Mejoramiento Institucional</v>
      </c>
      <c r="V104" s="14">
        <f>[10]Final!Y$10</f>
        <v>5.0000000000000001E-3</v>
      </c>
      <c r="W104" s="56" t="str">
        <f>[10]Final!Z$10</f>
        <v>Se actualizaron documentos del proceso  de Gestión Humana; Gestión Contractual; Comunicaciones</v>
      </c>
      <c r="X104" s="14">
        <f>[10]Final!AA$10</f>
        <v>5.0000000000000001E-3</v>
      </c>
      <c r="Y104" s="56" t="str">
        <f>[10]Final!AB$10</f>
        <v>Se actualizaron documentos del proceso de Gestión Humana; Producción y mercadeo social</v>
      </c>
      <c r="Z104" s="14">
        <f>[10]Final!AC$10</f>
        <v>0.02</v>
      </c>
      <c r="AA104" s="56" t="str">
        <f>[10]Final!AD$10</f>
        <v>Se actualiza la guia de la norma fundamental y se incluye en el SIG el tema de accesibilidad.
Se actualizaron documentos del proceso de Informática y Tecnología</v>
      </c>
      <c r="AB104" s="14">
        <f>[10]Final!AE$10</f>
        <v>5.0000000000000001E-3</v>
      </c>
      <c r="AC104" s="56" t="str">
        <f>[10]Final!AF$10</f>
        <v xml:space="preserve">Se actualizaron documentos del proceso de Servicio al Ciudadano; Administración Documental (Guia de accesibilidad) </v>
      </c>
      <c r="AD104" s="14">
        <f>[10]Final!AG$10</f>
        <v>0</v>
      </c>
      <c r="AE104" s="56">
        <f>[10]Final!AH$10</f>
        <v>0</v>
      </c>
      <c r="AF104" s="14">
        <f>[10]Final!AI$10</f>
        <v>0</v>
      </c>
      <c r="AG104" s="56">
        <f>[10]Final!AJ$10</f>
        <v>0</v>
      </c>
      <c r="AH104" s="14">
        <f>[10]Final!AK$10</f>
        <v>0</v>
      </c>
      <c r="AI104" s="56">
        <f>[10]Final!AL$10</f>
        <v>0</v>
      </c>
      <c r="AJ104" s="14">
        <f>[10]Final!AM$10</f>
        <v>0</v>
      </c>
      <c r="AK104" s="56">
        <f>[10]Final!AN$10</f>
        <v>0</v>
      </c>
      <c r="AL104" s="14">
        <f>[10]Final!AO$10</f>
        <v>0</v>
      </c>
      <c r="AM104" s="56">
        <f>[10]Final!AP$10</f>
        <v>0</v>
      </c>
      <c r="AN104" s="14">
        <f>[10]Final!AQ$10</f>
        <v>0</v>
      </c>
      <c r="AO104" s="56">
        <f>[10]Final!AR$10</f>
        <v>0</v>
      </c>
      <c r="AP104" s="14">
        <f>[10]Final!AS$10</f>
        <v>0</v>
      </c>
      <c r="AQ104" s="56">
        <f>[10]Final!AT$10</f>
        <v>0</v>
      </c>
    </row>
    <row r="105" spans="1:43" s="90" customFormat="1" ht="123" customHeight="1" x14ac:dyDescent="0.25">
      <c r="A105" s="14" t="e">
        <f t="shared" si="4"/>
        <v>#REF!</v>
      </c>
      <c r="B105" s="14" t="s">
        <v>228</v>
      </c>
      <c r="C105" s="159" t="s">
        <v>164</v>
      </c>
      <c r="D105" s="14" t="s">
        <v>229</v>
      </c>
      <c r="E105" s="54" t="s">
        <v>45</v>
      </c>
      <c r="F105" s="54"/>
      <c r="G105" s="54"/>
      <c r="H105" s="54"/>
      <c r="I105" s="116" t="s">
        <v>230</v>
      </c>
      <c r="J105" s="14" t="s">
        <v>231</v>
      </c>
      <c r="K105" s="14">
        <v>1</v>
      </c>
      <c r="L105" s="14">
        <v>0.25</v>
      </c>
      <c r="M105" s="14" t="s">
        <v>231</v>
      </c>
      <c r="N105" s="14" t="s">
        <v>45</v>
      </c>
      <c r="O105" s="14" t="s">
        <v>53</v>
      </c>
      <c r="P105" s="14" t="s">
        <v>54</v>
      </c>
      <c r="Q105" s="14" t="s">
        <v>242</v>
      </c>
      <c r="R105" s="14">
        <v>7.1428000000000005E-2</v>
      </c>
      <c r="S105" s="97">
        <f t="shared" si="6"/>
        <v>2.1000000000000001E-2</v>
      </c>
      <c r="T105" s="14">
        <f>[10]Final!W$9</f>
        <v>0</v>
      </c>
      <c r="U105" s="56" t="str">
        <f>[10]Final!X$11</f>
        <v>No se ha iniciado el desarrollo del monitoreo de implementación del MIPG (consolidación de los autodiagnósticos)</v>
      </c>
      <c r="V105" s="14">
        <f>[10]Final!Y$11</f>
        <v>0</v>
      </c>
      <c r="W105" s="56" t="str">
        <f>[10]Final!Z$11</f>
        <v>No se ha iniciado el desarrollo del monitoreo de implementación del MIPG (consolidación de los autodiagnósticos)</v>
      </c>
      <c r="X105" s="14">
        <f>[10]Final!AA$11</f>
        <v>0.01</v>
      </c>
      <c r="Y105" s="56" t="str">
        <f>[10]Final!AB$11</f>
        <v>Se solicito el avance del autodiagnostico del MIPG 2018 y el diligenciamiento de estos para la formación del plan de acción del MIPG para la presente vigencia</v>
      </c>
      <c r="Z105" s="14">
        <f>[10]Final!AC$11</f>
        <v>0.01</v>
      </c>
      <c r="AA105" s="56" t="str">
        <f>[10]Final!AD$11</f>
        <v>Se solicito el avance del autodiagnostico del MIPG 2018 y el diligenciamiento de estos para la formación del plan de acción del MIPG para la presente vigencia</v>
      </c>
      <c r="AB105" s="14">
        <f>[10]Final!AE$11</f>
        <v>0</v>
      </c>
      <c r="AC105" s="56">
        <f>[10]Final!AF$11</f>
        <v>0</v>
      </c>
      <c r="AD105" s="14">
        <f>[10]Final!AG$11</f>
        <v>0</v>
      </c>
      <c r="AE105" s="56">
        <f>[10]Final!AH$11</f>
        <v>0</v>
      </c>
      <c r="AF105" s="14">
        <f>[10]Final!AI$11</f>
        <v>0</v>
      </c>
      <c r="AG105" s="56">
        <f>[10]Final!AJ$11</f>
        <v>0</v>
      </c>
      <c r="AH105" s="14">
        <f>[10]Final!AK$11</f>
        <v>0</v>
      </c>
      <c r="AI105" s="56">
        <f>[10]Final!AL$11</f>
        <v>0</v>
      </c>
      <c r="AJ105" s="14">
        <f>[10]Final!AM$11</f>
        <v>0</v>
      </c>
      <c r="AK105" s="56">
        <f>[10]Final!AN$11</f>
        <v>0</v>
      </c>
      <c r="AL105" s="14">
        <f>[10]Final!AO$11</f>
        <v>0</v>
      </c>
      <c r="AM105" s="56">
        <f>[10]Final!AP$11</f>
        <v>0</v>
      </c>
      <c r="AN105" s="14">
        <f>[10]Final!AQ$11</f>
        <v>0</v>
      </c>
      <c r="AO105" s="56">
        <f>[10]Final!AR$11</f>
        <v>0</v>
      </c>
      <c r="AP105" s="14">
        <f>[10]Final!AS$11</f>
        <v>0</v>
      </c>
      <c r="AQ105" s="56">
        <f>[10]Final!AT$11</f>
        <v>0</v>
      </c>
    </row>
    <row r="106" spans="1:43" s="90" customFormat="1" ht="123" customHeight="1" x14ac:dyDescent="0.25">
      <c r="A106" s="14" t="e">
        <f t="shared" si="4"/>
        <v>#REF!</v>
      </c>
      <c r="B106" s="14" t="s">
        <v>228</v>
      </c>
      <c r="C106" s="159" t="s">
        <v>164</v>
      </c>
      <c r="D106" s="14" t="s">
        <v>234</v>
      </c>
      <c r="E106" s="54" t="s">
        <v>45</v>
      </c>
      <c r="F106" s="54"/>
      <c r="G106" s="54"/>
      <c r="H106" s="54"/>
      <c r="I106" s="116" t="s">
        <v>230</v>
      </c>
      <c r="J106" s="14" t="s">
        <v>231</v>
      </c>
      <c r="K106" s="14">
        <v>1</v>
      </c>
      <c r="L106" s="14">
        <v>0.25</v>
      </c>
      <c r="M106" s="14" t="s">
        <v>231</v>
      </c>
      <c r="N106" s="14" t="s">
        <v>45</v>
      </c>
      <c r="O106" s="14" t="s">
        <v>53</v>
      </c>
      <c r="P106" s="14" t="s">
        <v>54</v>
      </c>
      <c r="Q106" s="14" t="s">
        <v>243</v>
      </c>
      <c r="R106" s="14">
        <v>7.1428000000000005E-2</v>
      </c>
      <c r="S106" s="97">
        <f t="shared" si="6"/>
        <v>0.02</v>
      </c>
      <c r="T106" s="14">
        <f>[10]Final!W$10</f>
        <v>5.0000000000000001E-3</v>
      </c>
      <c r="U106" s="56" t="str">
        <f>[10]Final!X$12</f>
        <v>Esta en proceso la actualización de los proyectos de inversión</v>
      </c>
      <c r="V106" s="14">
        <f>[10]Final!Y$12</f>
        <v>2E-3</v>
      </c>
      <c r="W106" s="56" t="str">
        <f>[10]Final!Z$12</f>
        <v>Esta en proceso la actualización de los proyectos de inversión, se enviaron por SUIFP al Ministerio de Educación</v>
      </c>
      <c r="X106" s="14">
        <f>[10]Final!AA$12</f>
        <v>2E-3</v>
      </c>
      <c r="Y106" s="56" t="str">
        <f>[10]Final!AB$12</f>
        <v>Esta en proceso la actualización de los proyectos de inversión, se re-enviaron por SUIFP al Ministerio de Educación luego de unos ajustes solicitados por este último</v>
      </c>
      <c r="Z106" s="14">
        <f>[10]Final!AC$12</f>
        <v>2E-3</v>
      </c>
      <c r="AA106" s="56" t="str">
        <f>[10]Final!AD$12</f>
        <v>Esta en proceso la actualización de los proyectos de inversión, fueron avalados por el Ministerio de Educación y ya se encuentran en el DNP para su debía revisión a través de SUIFP.</v>
      </c>
      <c r="AB106" s="14">
        <f>[10]Final!AE$12</f>
        <v>0.01</v>
      </c>
      <c r="AC106" s="56" t="str">
        <f>[10]Final!AF$12</f>
        <v>Los proyectos fueron aprovados por el DNP y se realizaron los respectivos seguimientos en SPI</v>
      </c>
      <c r="AD106" s="14">
        <f>[10]Final!AG$12</f>
        <v>0</v>
      </c>
      <c r="AE106" s="56">
        <f>[10]Final!AH$12</f>
        <v>0</v>
      </c>
      <c r="AF106" s="14">
        <f>[10]Final!AI$12</f>
        <v>0</v>
      </c>
      <c r="AG106" s="56">
        <f>[10]Final!AJ$12</f>
        <v>0</v>
      </c>
      <c r="AH106" s="14">
        <f>[10]Final!AK$12</f>
        <v>0</v>
      </c>
      <c r="AI106" s="56">
        <f>[10]Final!AL$12</f>
        <v>0</v>
      </c>
      <c r="AJ106" s="14">
        <f>[10]Final!AM$12</f>
        <v>0</v>
      </c>
      <c r="AK106" s="56">
        <f>[10]Final!AN$12</f>
        <v>0</v>
      </c>
      <c r="AL106" s="14">
        <f>[10]Final!AO$12</f>
        <v>0</v>
      </c>
      <c r="AM106" s="56">
        <f>[10]Final!AP$12</f>
        <v>0</v>
      </c>
      <c r="AN106" s="14">
        <f>[10]Final!AQ$12</f>
        <v>0</v>
      </c>
      <c r="AO106" s="56">
        <f>[10]Final!AR$12</f>
        <v>0</v>
      </c>
      <c r="AP106" s="14">
        <f>[10]Final!AS$12</f>
        <v>0</v>
      </c>
      <c r="AQ106" s="56">
        <f>[10]Final!AT$12</f>
        <v>0</v>
      </c>
    </row>
    <row r="107" spans="1:43" s="90" customFormat="1" ht="123" customHeight="1" x14ac:dyDescent="0.25">
      <c r="A107" s="14" t="e">
        <f t="shared" si="4"/>
        <v>#REF!</v>
      </c>
      <c r="B107" s="14" t="s">
        <v>228</v>
      </c>
      <c r="C107" s="159" t="s">
        <v>164</v>
      </c>
      <c r="D107" s="14" t="s">
        <v>229</v>
      </c>
      <c r="E107" s="54" t="s">
        <v>45</v>
      </c>
      <c r="F107" s="54"/>
      <c r="G107" s="54"/>
      <c r="H107" s="54"/>
      <c r="I107" s="116" t="s">
        <v>230</v>
      </c>
      <c r="J107" s="14" t="s">
        <v>231</v>
      </c>
      <c r="K107" s="14">
        <v>1</v>
      </c>
      <c r="L107" s="14">
        <v>0.25</v>
      </c>
      <c r="M107" s="14" t="s">
        <v>231</v>
      </c>
      <c r="N107" s="14" t="s">
        <v>45</v>
      </c>
      <c r="O107" s="14" t="s">
        <v>53</v>
      </c>
      <c r="P107" s="14" t="s">
        <v>54</v>
      </c>
      <c r="Q107" s="14" t="s">
        <v>244</v>
      </c>
      <c r="R107" s="14">
        <v>7.1428000000000005E-2</v>
      </c>
      <c r="S107" s="97">
        <f t="shared" si="6"/>
        <v>0</v>
      </c>
      <c r="T107" s="14">
        <f>[10]Final!W$11</f>
        <v>0</v>
      </c>
      <c r="U107" s="56" t="str">
        <f>[10]Final!X$13</f>
        <v>Se realizó el reporte y envío del informe de ejecución cualitativa presupuestal del mes</v>
      </c>
      <c r="V107" s="14">
        <f>[10]Final!Y$13</f>
        <v>5.0000000000000001E-3</v>
      </c>
      <c r="W107" s="56" t="str">
        <f>[10]Final!Z$13</f>
        <v>Se realizó el reporte y envío del informe de ejecución cualitativa presupuestal del mes</v>
      </c>
      <c r="X107" s="14">
        <f>[10]Final!AA$13</f>
        <v>5.0000000000000001E-3</v>
      </c>
      <c r="Y107" s="56" t="str">
        <f>[10]Final!AB$13</f>
        <v>Se realizó el reporte y envío del informe de ejecución cualitativa presupuestal del mes</v>
      </c>
      <c r="Z107" s="14">
        <f>[10]Final!AC$13</f>
        <v>5.0000000000000001E-3</v>
      </c>
      <c r="AA107" s="56" t="str">
        <f>[10]Final!AD$13</f>
        <v>Se realizó el reporte y envío del informe de ejecución cualitativa presupuestal del mes</v>
      </c>
      <c r="AB107" s="14">
        <f>[10]Final!AE$13</f>
        <v>5.0000000000000001E-3</v>
      </c>
      <c r="AC107" s="56" t="str">
        <f>[10]Final!AF$13</f>
        <v>Se realizó el reporte y envío del informe de ejecución cualitativa presupuestal del mes</v>
      </c>
      <c r="AD107" s="14">
        <f>[10]Final!AG$13</f>
        <v>0</v>
      </c>
      <c r="AE107" s="56">
        <f>[10]Final!AH$13</f>
        <v>0</v>
      </c>
      <c r="AF107" s="14">
        <f>[10]Final!AI$13</f>
        <v>0</v>
      </c>
      <c r="AG107" s="56">
        <f>[10]Final!AJ$13</f>
        <v>0</v>
      </c>
      <c r="AH107" s="14">
        <f>[10]Final!AK$13</f>
        <v>0</v>
      </c>
      <c r="AI107" s="56">
        <f>[10]Final!AL$13</f>
        <v>0</v>
      </c>
      <c r="AJ107" s="14">
        <f>[10]Final!AM$13</f>
        <v>0</v>
      </c>
      <c r="AK107" s="56">
        <f>[10]Final!AN$13</f>
        <v>0</v>
      </c>
      <c r="AL107" s="14">
        <f>[10]Final!AO$13</f>
        <v>0</v>
      </c>
      <c r="AM107" s="56">
        <f>[10]Final!AP$13</f>
        <v>0</v>
      </c>
      <c r="AN107" s="14">
        <f>[10]Final!AQ$13</f>
        <v>0</v>
      </c>
      <c r="AO107" s="56">
        <f>[10]Final!AR$13</f>
        <v>0</v>
      </c>
      <c r="AP107" s="14">
        <f>[10]Final!AS$13</f>
        <v>0</v>
      </c>
      <c r="AQ107" s="56">
        <f>[10]Final!AT$13</f>
        <v>0</v>
      </c>
    </row>
    <row r="108" spans="1:43" s="90" customFormat="1" ht="123" customHeight="1" x14ac:dyDescent="0.25">
      <c r="A108" s="14" t="e">
        <f t="shared" si="4"/>
        <v>#REF!</v>
      </c>
      <c r="B108" s="14" t="s">
        <v>228</v>
      </c>
      <c r="C108" s="159" t="s">
        <v>164</v>
      </c>
      <c r="D108" s="14" t="s">
        <v>229</v>
      </c>
      <c r="E108" s="54" t="s">
        <v>45</v>
      </c>
      <c r="F108" s="54"/>
      <c r="G108" s="54"/>
      <c r="H108" s="54"/>
      <c r="I108" s="116" t="s">
        <v>230</v>
      </c>
      <c r="J108" s="14" t="s">
        <v>231</v>
      </c>
      <c r="K108" s="14">
        <v>1</v>
      </c>
      <c r="L108" s="14">
        <v>0.25</v>
      </c>
      <c r="M108" s="14" t="s">
        <v>231</v>
      </c>
      <c r="N108" s="14" t="s">
        <v>45</v>
      </c>
      <c r="O108" s="14" t="s">
        <v>54</v>
      </c>
      <c r="P108" s="14" t="s">
        <v>54</v>
      </c>
      <c r="Q108" s="14" t="s">
        <v>245</v>
      </c>
      <c r="R108" s="14">
        <v>7.1428000000000005E-2</v>
      </c>
      <c r="S108" s="97">
        <f t="shared" si="6"/>
        <v>7.5000000000000011E-2</v>
      </c>
      <c r="T108" s="14">
        <f>[10]Final!W$12</f>
        <v>0</v>
      </c>
      <c r="U108" s="56" t="str">
        <f>[10]Final!X$14</f>
        <v>No se ha iniciado</v>
      </c>
      <c r="V108" s="14">
        <f>[10]Final!Y$14</f>
        <v>0</v>
      </c>
      <c r="W108" s="56" t="str">
        <f>[10]Final!Z$14</f>
        <v>No se ha iniciado</v>
      </c>
      <c r="X108" s="14">
        <f>[10]Final!AA$14</f>
        <v>0</v>
      </c>
      <c r="Y108" s="56" t="str">
        <f>[10]Final!AB$14</f>
        <v>No se ha iniciado</v>
      </c>
      <c r="Z108" s="14">
        <f>[10]Final!AC$14</f>
        <v>0</v>
      </c>
      <c r="AA108" s="56" t="str">
        <f>[10]Final!AD$14</f>
        <v>No se ha iniciado</v>
      </c>
      <c r="AB108" s="14">
        <f>[10]Final!AE$14</f>
        <v>0</v>
      </c>
      <c r="AC108" s="56">
        <f>[10]Final!AF$14</f>
        <v>0</v>
      </c>
      <c r="AD108" s="14">
        <f>[10]Final!AG$14</f>
        <v>0</v>
      </c>
      <c r="AE108" s="56">
        <f>[10]Final!AH$14</f>
        <v>0</v>
      </c>
      <c r="AF108" s="14">
        <f>[10]Final!AI$14</f>
        <v>0</v>
      </c>
      <c r="AG108" s="56">
        <f>[10]Final!AJ$14</f>
        <v>0</v>
      </c>
      <c r="AH108" s="14">
        <f>[10]Final!AK$14</f>
        <v>0</v>
      </c>
      <c r="AI108" s="56">
        <f>[10]Final!AL$14</f>
        <v>0</v>
      </c>
      <c r="AJ108" s="14">
        <f>[10]Final!AM$14</f>
        <v>0</v>
      </c>
      <c r="AK108" s="56">
        <f>[10]Final!AN$14</f>
        <v>0</v>
      </c>
      <c r="AL108" s="14">
        <f>[10]Final!AO$14</f>
        <v>0</v>
      </c>
      <c r="AM108" s="56">
        <f>[10]Final!AP$14</f>
        <v>0</v>
      </c>
      <c r="AN108" s="14">
        <f>[10]Final!AQ$14</f>
        <v>0</v>
      </c>
      <c r="AO108" s="56">
        <f>[10]Final!AR$14</f>
        <v>0</v>
      </c>
      <c r="AP108" s="14">
        <f>[10]Final!AS$14</f>
        <v>0</v>
      </c>
      <c r="AQ108" s="56">
        <f>[10]Final!AT$14</f>
        <v>0</v>
      </c>
    </row>
    <row r="109" spans="1:43" s="90" customFormat="1" ht="123" customHeight="1" x14ac:dyDescent="0.25">
      <c r="A109" s="14" t="e">
        <f t="shared" si="4"/>
        <v>#REF!</v>
      </c>
      <c r="B109" s="14" t="s">
        <v>228</v>
      </c>
      <c r="C109" s="159" t="s">
        <v>164</v>
      </c>
      <c r="D109" s="14" t="s">
        <v>234</v>
      </c>
      <c r="E109" s="54" t="s">
        <v>45</v>
      </c>
      <c r="F109" s="54"/>
      <c r="G109" s="54"/>
      <c r="H109" s="54"/>
      <c r="I109" s="116" t="s">
        <v>230</v>
      </c>
      <c r="J109" s="14" t="s">
        <v>231</v>
      </c>
      <c r="K109" s="14">
        <v>1</v>
      </c>
      <c r="L109" s="14">
        <v>0.25</v>
      </c>
      <c r="M109" s="14" t="s">
        <v>231</v>
      </c>
      <c r="N109" s="14" t="s">
        <v>45</v>
      </c>
      <c r="O109" s="14" t="s">
        <v>104</v>
      </c>
      <c r="P109" s="14" t="s">
        <v>246</v>
      </c>
      <c r="Q109" s="14" t="s">
        <v>247</v>
      </c>
      <c r="R109" s="14">
        <v>7.1428000000000005E-2</v>
      </c>
      <c r="S109" s="97" t="e">
        <f>#REF!+#REF!+#REF!+#REF!+#REF!+#REF!+#REF!+#REF!+#REF!+#REF!+#REF!+#REF!</f>
        <v>#REF!</v>
      </c>
      <c r="T109" s="14">
        <f>[10]Final!W$13</f>
        <v>5.0000000000000001E-3</v>
      </c>
      <c r="U109" s="56" t="str">
        <f>[10]Final!X$15</f>
        <v>No se ha iniciado</v>
      </c>
      <c r="V109" s="14">
        <f>[10]Final!Y$15</f>
        <v>7.0000000000000007E-2</v>
      </c>
      <c r="W109" s="56" t="str">
        <f>[10]Final!Z$15</f>
        <v>Se realizó el diligenciamiento del FURAG con el acompañamiento de los líderes de proceso</v>
      </c>
      <c r="X109" s="14">
        <f>[10]Final!AA$15</f>
        <v>0</v>
      </c>
      <c r="Y109" s="56" t="str">
        <f>[10]Final!AB$15</f>
        <v>n/a</v>
      </c>
      <c r="Z109" s="14">
        <f>[10]Final!AC$15</f>
        <v>0</v>
      </c>
      <c r="AA109" s="56" t="str">
        <f>[10]Final!AD$15</f>
        <v>n/a</v>
      </c>
      <c r="AB109" s="14">
        <f>[10]Final!AE$15</f>
        <v>0</v>
      </c>
      <c r="AC109" s="56" t="str">
        <f>[10]Final!AF$15</f>
        <v>n/a</v>
      </c>
      <c r="AD109" s="14">
        <f>[10]Final!AG$15</f>
        <v>0</v>
      </c>
      <c r="AE109" s="56" t="str">
        <f>[10]Final!AH$15</f>
        <v>n/a</v>
      </c>
      <c r="AF109" s="14">
        <f>[10]Final!AI$15</f>
        <v>0</v>
      </c>
      <c r="AG109" s="56" t="str">
        <f>[10]Final!AJ$15</f>
        <v>n/a</v>
      </c>
      <c r="AH109" s="14">
        <f>[10]Final!AK$15</f>
        <v>0</v>
      </c>
      <c r="AI109" s="56" t="str">
        <f>[10]Final!AL$15</f>
        <v>n/a</v>
      </c>
      <c r="AJ109" s="14">
        <f>[10]Final!AM$15</f>
        <v>0</v>
      </c>
      <c r="AK109" s="56" t="str">
        <f>[10]Final!AN$15</f>
        <v>n/a</v>
      </c>
      <c r="AL109" s="14">
        <f>[10]Final!AO$15</f>
        <v>0</v>
      </c>
      <c r="AM109" s="56" t="str">
        <f>[10]Final!AP$15</f>
        <v>n/a</v>
      </c>
      <c r="AN109" s="14">
        <f>[10]Final!AQ$15</f>
        <v>0</v>
      </c>
      <c r="AO109" s="56" t="str">
        <f>[10]Final!AR$15</f>
        <v>n/a</v>
      </c>
      <c r="AP109" s="14">
        <f>[10]Final!AS$15</f>
        <v>0</v>
      </c>
      <c r="AQ109" s="56" t="str">
        <f>[10]Final!AT$15</f>
        <v>n/a</v>
      </c>
    </row>
    <row r="110" spans="1:43" s="90" customFormat="1" ht="123" customHeight="1" x14ac:dyDescent="0.25">
      <c r="A110" s="14" t="e">
        <f t="shared" si="4"/>
        <v>#REF!</v>
      </c>
      <c r="B110" s="14" t="s">
        <v>179</v>
      </c>
      <c r="C110" s="159" t="s">
        <v>164</v>
      </c>
      <c r="D110" s="14" t="s">
        <v>180</v>
      </c>
      <c r="E110" s="54" t="s">
        <v>45</v>
      </c>
      <c r="F110" s="54"/>
      <c r="G110" s="54"/>
      <c r="H110" s="54"/>
      <c r="I110" s="14" t="s">
        <v>183</v>
      </c>
      <c r="J110" s="14" t="s">
        <v>248</v>
      </c>
      <c r="K110" s="14">
        <v>1</v>
      </c>
      <c r="L110" s="14">
        <v>1</v>
      </c>
      <c r="M110" s="14" t="s">
        <v>249</v>
      </c>
      <c r="N110" s="14" t="s">
        <v>45</v>
      </c>
      <c r="O110" s="14" t="s">
        <v>53</v>
      </c>
      <c r="P110" s="14" t="s">
        <v>53</v>
      </c>
      <c r="Q110" s="14" t="s">
        <v>250</v>
      </c>
      <c r="R110" s="14">
        <v>0.3</v>
      </c>
      <c r="S110" s="97">
        <f t="shared" si="5"/>
        <v>0.3</v>
      </c>
      <c r="T110" s="14">
        <f>[6]Final!$W11</f>
        <v>0.15</v>
      </c>
      <c r="U110" s="56" t="str">
        <f>[6]Final!$X$11</f>
        <v>Se inicia con la elaboración del documento</v>
      </c>
      <c r="V110" s="14">
        <f>[6]Final!Y11</f>
        <v>0.15</v>
      </c>
      <c r="W110" s="56" t="str">
        <f>[6]Final!$Z$11</f>
        <v>Se realiza la revisión y aprobación del plan, para su publicación en eln SIG y pagina web.</v>
      </c>
      <c r="X110" s="14">
        <f>[6]Final!$AA11</f>
        <v>0</v>
      </c>
      <c r="Y110" s="56">
        <f>[6]Final!$AB$11</f>
        <v>0</v>
      </c>
      <c r="Z110" s="14">
        <f>[6]Final!AC11</f>
        <v>0</v>
      </c>
      <c r="AA110" s="56">
        <f>[6]Final!AD11</f>
        <v>0</v>
      </c>
      <c r="AB110" s="14">
        <f>[6]Final!AE11</f>
        <v>0</v>
      </c>
      <c r="AC110" s="56">
        <f>[6]Final!AF11</f>
        <v>0</v>
      </c>
      <c r="AD110" s="14">
        <f>[6]Final!AG11</f>
        <v>0</v>
      </c>
      <c r="AE110" s="56">
        <f>[6]Final!AH11</f>
        <v>0</v>
      </c>
      <c r="AF110" s="14">
        <f>[6]Final!AI11</f>
        <v>0</v>
      </c>
      <c r="AG110" s="56">
        <f>[6]Final!AJ11</f>
        <v>0</v>
      </c>
      <c r="AH110" s="14">
        <f>[6]Final!AK11</f>
        <v>0</v>
      </c>
      <c r="AI110" s="56">
        <f>[6]Final!AL11</f>
        <v>0</v>
      </c>
      <c r="AJ110" s="14">
        <f>[6]Final!AM11</f>
        <v>0</v>
      </c>
      <c r="AK110" s="56">
        <f>[6]Final!AN11</f>
        <v>0</v>
      </c>
      <c r="AL110" s="14">
        <f>[6]Final!AO11</f>
        <v>0</v>
      </c>
      <c r="AM110" s="56">
        <f>[6]Final!AP11</f>
        <v>0</v>
      </c>
      <c r="AN110" s="14">
        <f>[6]Final!AQ11</f>
        <v>0</v>
      </c>
      <c r="AO110" s="56">
        <f>[6]Final!AR11</f>
        <v>0</v>
      </c>
      <c r="AP110" s="14">
        <f>[6]Final!AS11</f>
        <v>0</v>
      </c>
      <c r="AQ110" s="56">
        <f>[6]Final!AT11</f>
        <v>0</v>
      </c>
    </row>
    <row r="111" spans="1:43" s="90" customFormat="1" ht="123" customHeight="1" x14ac:dyDescent="0.25">
      <c r="A111" s="14" t="e">
        <f t="shared" si="4"/>
        <v>#REF!</v>
      </c>
      <c r="B111" s="14" t="s">
        <v>179</v>
      </c>
      <c r="C111" s="159" t="s">
        <v>164</v>
      </c>
      <c r="D111" s="14" t="s">
        <v>180</v>
      </c>
      <c r="E111" s="54" t="s">
        <v>45</v>
      </c>
      <c r="F111" s="54"/>
      <c r="G111" s="54"/>
      <c r="H111" s="54"/>
      <c r="I111" s="14" t="s">
        <v>183</v>
      </c>
      <c r="J111" s="14" t="s">
        <v>248</v>
      </c>
      <c r="K111" s="14">
        <v>1</v>
      </c>
      <c r="L111" s="14">
        <v>1</v>
      </c>
      <c r="M111" s="14" t="s">
        <v>249</v>
      </c>
      <c r="N111" s="14" t="s">
        <v>45</v>
      </c>
      <c r="O111" s="14" t="s">
        <v>104</v>
      </c>
      <c r="P111" s="14" t="s">
        <v>54</v>
      </c>
      <c r="Q111" s="14" t="s">
        <v>251</v>
      </c>
      <c r="R111" s="14">
        <v>0.7</v>
      </c>
      <c r="S111" s="97">
        <f t="shared" si="5"/>
        <v>0</v>
      </c>
      <c r="T111" s="14">
        <f>[6]Final!$W12</f>
        <v>0</v>
      </c>
      <c r="U111" s="56">
        <f>[6]Final!$X$12</f>
        <v>0</v>
      </c>
      <c r="V111" s="14">
        <f>[6]Final!Y12</f>
        <v>0</v>
      </c>
      <c r="W111" s="56">
        <f>[6]Final!$Z$12</f>
        <v>0</v>
      </c>
      <c r="X111" s="14">
        <f>[6]Final!$AA12</f>
        <v>0</v>
      </c>
      <c r="Y111" s="56">
        <f>[6]Final!$AB$12</f>
        <v>0</v>
      </c>
      <c r="Z111" s="14">
        <f>[6]Final!AC12</f>
        <v>0</v>
      </c>
      <c r="AA111" s="56">
        <f>[6]Final!AD12</f>
        <v>0</v>
      </c>
      <c r="AB111" s="14">
        <f>[6]Final!AE12</f>
        <v>0</v>
      </c>
      <c r="AC111" s="56">
        <f>[6]Final!AF12</f>
        <v>0</v>
      </c>
      <c r="AD111" s="14">
        <f>[6]Final!AG12</f>
        <v>0</v>
      </c>
      <c r="AE111" s="56">
        <f>[6]Final!AH12</f>
        <v>0</v>
      </c>
      <c r="AF111" s="14">
        <f>[6]Final!AI12</f>
        <v>0</v>
      </c>
      <c r="AG111" s="56">
        <f>[6]Final!AJ12</f>
        <v>0</v>
      </c>
      <c r="AH111" s="14">
        <f>[6]Final!AK12</f>
        <v>0</v>
      </c>
      <c r="AI111" s="56">
        <f>[6]Final!AL12</f>
        <v>0</v>
      </c>
      <c r="AJ111" s="14">
        <f>[6]Final!AM12</f>
        <v>0</v>
      </c>
      <c r="AK111" s="56">
        <f>[6]Final!AN12</f>
        <v>0</v>
      </c>
      <c r="AL111" s="14">
        <f>[6]Final!AO12</f>
        <v>0</v>
      </c>
      <c r="AM111" s="56">
        <f>[6]Final!AP12</f>
        <v>0</v>
      </c>
      <c r="AN111" s="14">
        <f>[6]Final!AQ12</f>
        <v>0</v>
      </c>
      <c r="AO111" s="56">
        <f>[6]Final!AR12</f>
        <v>0</v>
      </c>
      <c r="AP111" s="14">
        <f>[6]Final!AS12</f>
        <v>0</v>
      </c>
      <c r="AQ111" s="56">
        <f>[6]Final!AT12</f>
        <v>0</v>
      </c>
    </row>
    <row r="112" spans="1:43" s="90" customFormat="1" ht="123" customHeight="1" x14ac:dyDescent="0.25">
      <c r="A112" s="14" t="e">
        <f t="shared" si="4"/>
        <v>#REF!</v>
      </c>
      <c r="B112" s="14" t="s">
        <v>179</v>
      </c>
      <c r="C112" s="159" t="s">
        <v>164</v>
      </c>
      <c r="D112" s="14" t="s">
        <v>180</v>
      </c>
      <c r="E112" s="54" t="s">
        <v>45</v>
      </c>
      <c r="F112" s="54"/>
      <c r="G112" s="54"/>
      <c r="H112" s="54"/>
      <c r="I112" s="14" t="s">
        <v>183</v>
      </c>
      <c r="J112" s="14" t="s">
        <v>252</v>
      </c>
      <c r="K112" s="14">
        <v>1</v>
      </c>
      <c r="L112" s="14">
        <v>1</v>
      </c>
      <c r="M112" s="14" t="s">
        <v>252</v>
      </c>
      <c r="N112" s="14" t="s">
        <v>45</v>
      </c>
      <c r="O112" s="14" t="s">
        <v>53</v>
      </c>
      <c r="P112" s="14" t="s">
        <v>53</v>
      </c>
      <c r="Q112" s="14" t="s">
        <v>253</v>
      </c>
      <c r="R112" s="14">
        <v>0.3</v>
      </c>
      <c r="S112" s="97">
        <f t="shared" si="5"/>
        <v>0.3</v>
      </c>
      <c r="T112" s="14">
        <f>[6]Final!$W13</f>
        <v>0.15</v>
      </c>
      <c r="U112" s="56" t="str">
        <f>[6]Final!$X$13</f>
        <v>Se inicia con la elaboración del documento</v>
      </c>
      <c r="V112" s="14">
        <f>[6]Final!Y13</f>
        <v>0.15</v>
      </c>
      <c r="W112" s="56" t="str">
        <f>[6]Final!$Z$13</f>
        <v>Se realiza la revisión y aprobación del plan, para su publicación en eln SIG y pagina web.</v>
      </c>
      <c r="X112" s="14">
        <f>[6]Final!$AA13</f>
        <v>0</v>
      </c>
      <c r="Y112" s="56">
        <f>[6]Final!$AB$13</f>
        <v>0</v>
      </c>
      <c r="Z112" s="14">
        <f>[6]Final!AC13</f>
        <v>0</v>
      </c>
      <c r="AA112" s="56">
        <f>[6]Final!AD13</f>
        <v>0</v>
      </c>
      <c r="AB112" s="14">
        <f>[6]Final!AE13</f>
        <v>0</v>
      </c>
      <c r="AC112" s="56">
        <f>[6]Final!AF13</f>
        <v>0</v>
      </c>
      <c r="AD112" s="14">
        <f>[6]Final!AG13</f>
        <v>0</v>
      </c>
      <c r="AE112" s="56">
        <f>[6]Final!AH13</f>
        <v>0</v>
      </c>
      <c r="AF112" s="14">
        <f>[6]Final!AI13</f>
        <v>0</v>
      </c>
      <c r="AG112" s="56">
        <f>[6]Final!AJ13</f>
        <v>0</v>
      </c>
      <c r="AH112" s="14">
        <f>[6]Final!AK13</f>
        <v>0</v>
      </c>
      <c r="AI112" s="56">
        <f>[6]Final!AL13</f>
        <v>0</v>
      </c>
      <c r="AJ112" s="14">
        <f>[6]Final!AM13</f>
        <v>0</v>
      </c>
      <c r="AK112" s="56">
        <f>[6]Final!AN13</f>
        <v>0</v>
      </c>
      <c r="AL112" s="14">
        <f>[6]Final!AO13</f>
        <v>0</v>
      </c>
      <c r="AM112" s="56">
        <f>[6]Final!AP13</f>
        <v>0</v>
      </c>
      <c r="AN112" s="14">
        <f>[6]Final!AQ13</f>
        <v>0</v>
      </c>
      <c r="AO112" s="56">
        <f>[6]Final!AR13</f>
        <v>0</v>
      </c>
      <c r="AP112" s="14">
        <f>[6]Final!AS13</f>
        <v>0</v>
      </c>
      <c r="AQ112" s="56">
        <f>[6]Final!AT13</f>
        <v>0</v>
      </c>
    </row>
    <row r="113" spans="1:43" s="90" customFormat="1" ht="123" customHeight="1" x14ac:dyDescent="0.25">
      <c r="A113" s="14" t="e">
        <f t="shared" si="4"/>
        <v>#REF!</v>
      </c>
      <c r="B113" s="14" t="s">
        <v>179</v>
      </c>
      <c r="C113" s="159" t="s">
        <v>164</v>
      </c>
      <c r="D113" s="14" t="s">
        <v>180</v>
      </c>
      <c r="E113" s="54" t="s">
        <v>45</v>
      </c>
      <c r="F113" s="54"/>
      <c r="G113" s="54"/>
      <c r="H113" s="54"/>
      <c r="I113" s="14" t="s">
        <v>183</v>
      </c>
      <c r="J113" s="14" t="s">
        <v>252</v>
      </c>
      <c r="K113" s="14">
        <v>1</v>
      </c>
      <c r="L113" s="14">
        <v>1</v>
      </c>
      <c r="M113" s="14" t="s">
        <v>252</v>
      </c>
      <c r="N113" s="14" t="s">
        <v>45</v>
      </c>
      <c r="O113" s="14" t="s">
        <v>104</v>
      </c>
      <c r="P113" s="14" t="s">
        <v>54</v>
      </c>
      <c r="Q113" s="14" t="s">
        <v>254</v>
      </c>
      <c r="R113" s="14">
        <v>0.4</v>
      </c>
      <c r="S113" s="97">
        <f t="shared" si="5"/>
        <v>0.05</v>
      </c>
      <c r="T113" s="14">
        <f>[6]Final!$W14</f>
        <v>0</v>
      </c>
      <c r="U113" s="56">
        <f>[6]Final!$X$14</f>
        <v>0</v>
      </c>
      <c r="V113" s="14">
        <f>[6]Final!Y14</f>
        <v>0.05</v>
      </c>
      <c r="W113" s="56" t="str">
        <f>[6]Final!$Z$14</f>
        <v xml:space="preserve">Se da inicio a la ejecución a uno (1) de los seis (6) contratos (SG-SST), con los que cuenta el proceso para la vigencia 2019. </v>
      </c>
      <c r="X113" s="14">
        <f>[6]Final!$AA14</f>
        <v>0</v>
      </c>
      <c r="Y113" s="56">
        <f>[6]Final!$AB$14</f>
        <v>0</v>
      </c>
      <c r="Z113" s="14">
        <f>[6]Final!AC14</f>
        <v>0</v>
      </c>
      <c r="AA113" s="56">
        <f>[6]Final!AD14</f>
        <v>0</v>
      </c>
      <c r="AB113" s="14">
        <f>[6]Final!AE14</f>
        <v>0</v>
      </c>
      <c r="AC113" s="56">
        <f>[6]Final!AF14</f>
        <v>0</v>
      </c>
      <c r="AD113" s="14">
        <f>[6]Final!AG14</f>
        <v>0</v>
      </c>
      <c r="AE113" s="56">
        <f>[6]Final!AH14</f>
        <v>0</v>
      </c>
      <c r="AF113" s="14">
        <f>[6]Final!AI14</f>
        <v>0</v>
      </c>
      <c r="AG113" s="56">
        <f>[6]Final!AJ14</f>
        <v>0</v>
      </c>
      <c r="AH113" s="14">
        <f>[6]Final!AK14</f>
        <v>0</v>
      </c>
      <c r="AI113" s="56">
        <f>[6]Final!AL14</f>
        <v>0</v>
      </c>
      <c r="AJ113" s="14">
        <f>[6]Final!AM14</f>
        <v>0</v>
      </c>
      <c r="AK113" s="56">
        <f>[6]Final!AN14</f>
        <v>0</v>
      </c>
      <c r="AL113" s="14">
        <f>[6]Final!AO14</f>
        <v>0</v>
      </c>
      <c r="AM113" s="56">
        <f>[6]Final!AP14</f>
        <v>0</v>
      </c>
      <c r="AN113" s="14">
        <f>[6]Final!AQ14</f>
        <v>0</v>
      </c>
      <c r="AO113" s="56">
        <f>[6]Final!AR14</f>
        <v>0</v>
      </c>
      <c r="AP113" s="14">
        <f>[6]Final!AS14</f>
        <v>0</v>
      </c>
      <c r="AQ113" s="56">
        <f>[6]Final!AT14</f>
        <v>0</v>
      </c>
    </row>
    <row r="114" spans="1:43" s="90" customFormat="1" ht="123" customHeight="1" x14ac:dyDescent="0.25">
      <c r="A114" s="14" t="e">
        <f t="shared" si="4"/>
        <v>#REF!</v>
      </c>
      <c r="B114" s="14" t="s">
        <v>200</v>
      </c>
      <c r="C114" s="159" t="s">
        <v>164</v>
      </c>
      <c r="D114" s="14" t="s">
        <v>201</v>
      </c>
      <c r="E114" s="54" t="s">
        <v>45</v>
      </c>
      <c r="F114" s="54"/>
      <c r="G114" s="54"/>
      <c r="H114" s="54"/>
      <c r="I114" s="160" t="s">
        <v>200</v>
      </c>
      <c r="J114" s="54" t="s">
        <v>255</v>
      </c>
      <c r="K114" s="54">
        <v>1</v>
      </c>
      <c r="L114" s="54">
        <v>0.25</v>
      </c>
      <c r="M114" s="54" t="s">
        <v>256</v>
      </c>
      <c r="N114" s="54" t="s">
        <v>45</v>
      </c>
      <c r="O114" s="14" t="s">
        <v>53</v>
      </c>
      <c r="P114" s="14" t="s">
        <v>54</v>
      </c>
      <c r="Q114" s="54" t="s">
        <v>257</v>
      </c>
      <c r="R114" s="14">
        <v>0.1</v>
      </c>
      <c r="S114" s="97">
        <f t="shared" si="5"/>
        <v>4.1500000000000002E-2</v>
      </c>
      <c r="T114" s="14" t="str">
        <f>[7]Final!$W14</f>
        <v>0,83%</v>
      </c>
      <c r="U114" s="56" t="str">
        <f>[7]Final!$X14</f>
        <v>Se envió correo por INCILISTA con el seguimiento al PAA. Reuniones con planeación y solicitud de cambios en las lineas del PAA en SECOP II.</v>
      </c>
      <c r="V114" s="14" t="str">
        <f>[7]Final!$Y14</f>
        <v>0,83%</v>
      </c>
      <c r="W114" s="56" t="str">
        <f>[7]Final!$Z14</f>
        <v>Se envió correo por INCILISTA con el seguimiento al PAA. Reuniones con planeación y solicitud de cambios en las lineas del PAA en SECOP II.</v>
      </c>
      <c r="X114" s="14">
        <f>[7]Final!$AA14</f>
        <v>8.3000000000000001E-3</v>
      </c>
      <c r="Y114" s="56" t="str">
        <f>[7]Final!$AB14</f>
        <v xml:space="preserve">El día 04 de marzo de 2019 la OAJ asistió a la reunión programada por la OAP, con el fin de hacer seguimiento al PAA, razón por la cual la OAJ empezará con los seguimientos mensuales a partir del mes de abril de 2019. </v>
      </c>
      <c r="Z114" s="14">
        <f>[7]Final!$AC14</f>
        <v>8.3000000000000001E-3</v>
      </c>
      <c r="AA114" s="56" t="str">
        <f>[7]Final!$AD14</f>
        <v>El día 24 de abril de 2019 la OAJ asistió a la reunión programada por la OAP, con el fin de hacer seguimiento al PAA.</v>
      </c>
      <c r="AB114" s="14">
        <f>[7]Final!$AE14</f>
        <v>0</v>
      </c>
      <c r="AC114" s="56">
        <f>[7]Final!$AF14</f>
        <v>0</v>
      </c>
      <c r="AD114" s="14">
        <f>[7]Final!$AG14</f>
        <v>8.3000000000000001E-3</v>
      </c>
      <c r="AE114" s="56" t="str">
        <f>[7]Final!$AH14</f>
        <v>El día 28 de junio de 2019 la OAJ asistió a la reunión programada por la OAP, con el fin de hacer seguimiento al PAA.</v>
      </c>
      <c r="AF114" s="14">
        <f>[7]Final!$AI14</f>
        <v>0</v>
      </c>
      <c r="AG114" s="56">
        <f>[7]Final!$AJ14</f>
        <v>0</v>
      </c>
      <c r="AH114" s="14">
        <f>[7]Final!$AK14</f>
        <v>0</v>
      </c>
      <c r="AI114" s="56">
        <f>[7]Final!$AL14</f>
        <v>0</v>
      </c>
      <c r="AJ114" s="14">
        <f>[7]Final!$AM14</f>
        <v>0</v>
      </c>
      <c r="AK114" s="56">
        <f>[7]Final!$AN14</f>
        <v>0</v>
      </c>
      <c r="AL114" s="14">
        <f>[7]Final!$AO14</f>
        <v>0</v>
      </c>
      <c r="AM114" s="56">
        <f>[7]Final!$AP14</f>
        <v>0</v>
      </c>
      <c r="AN114" s="14">
        <f>[7]Final!$AQ14</f>
        <v>0</v>
      </c>
      <c r="AO114" s="56">
        <f>[7]Final!$AR14</f>
        <v>0</v>
      </c>
      <c r="AP114" s="14">
        <f>[7]Final!$AS14</f>
        <v>0</v>
      </c>
      <c r="AQ114" s="56">
        <f>[7]Final!$AT14</f>
        <v>0</v>
      </c>
    </row>
    <row r="115" spans="1:43" s="90" customFormat="1" ht="123" customHeight="1" x14ac:dyDescent="0.25">
      <c r="A115" s="14" t="e">
        <f t="shared" si="4"/>
        <v>#REF!</v>
      </c>
      <c r="B115" s="14" t="s">
        <v>200</v>
      </c>
      <c r="C115" s="159" t="s">
        <v>164</v>
      </c>
      <c r="D115" s="14" t="s">
        <v>201</v>
      </c>
      <c r="E115" s="54" t="s">
        <v>45</v>
      </c>
      <c r="F115" s="54"/>
      <c r="G115" s="54"/>
      <c r="H115" s="54"/>
      <c r="I115" s="160" t="s">
        <v>200</v>
      </c>
      <c r="J115" s="54" t="s">
        <v>255</v>
      </c>
      <c r="K115" s="54">
        <v>1</v>
      </c>
      <c r="L115" s="54">
        <v>0.25</v>
      </c>
      <c r="M115" s="54" t="s">
        <v>256</v>
      </c>
      <c r="N115" s="54" t="s">
        <v>45</v>
      </c>
      <c r="O115" s="14" t="s">
        <v>53</v>
      </c>
      <c r="P115" s="14" t="s">
        <v>54</v>
      </c>
      <c r="Q115" s="54" t="s">
        <v>258</v>
      </c>
      <c r="R115" s="14">
        <v>0.6</v>
      </c>
      <c r="S115" s="97">
        <f t="shared" si="5"/>
        <v>0.25829999999999997</v>
      </c>
      <c r="T115" s="14" t="str">
        <f>[7]Final!$W14</f>
        <v>0,83%</v>
      </c>
      <c r="U115" s="56" t="str">
        <f>[7]Final!$X14</f>
        <v>Se envió correo por INCILISTA con el seguimiento al PAA. Reuniones con planeación y solicitud de cambios en las lineas del PAA en SECOP II.</v>
      </c>
      <c r="V115" s="14">
        <f>[7]Final!$Y15</f>
        <v>0.05</v>
      </c>
      <c r="W115" s="56" t="str">
        <f>[7]Final!$Z15</f>
        <v>Se atendió la totalidad de solicitudes de contratación del mes.</v>
      </c>
      <c r="X115" s="14">
        <f>[7]Final!$AA15</f>
        <v>0.05</v>
      </c>
      <c r="Y115" s="56" t="str">
        <f>[7]Final!$AB15</f>
        <v>La OAJ ha atendido el 100% de las solicitudes de contratación allegadas.</v>
      </c>
      <c r="Z115" s="14">
        <f>[7]Final!$AC15</f>
        <v>0.05</v>
      </c>
      <c r="AA115" s="56" t="str">
        <f>[7]Final!$AD15</f>
        <v xml:space="preserve">La OAJ ha atendido el 100% de las solicitudes de contratación allegadas.  </v>
      </c>
      <c r="AB115" s="14">
        <f>[7]Final!$AE15</f>
        <v>0.05</v>
      </c>
      <c r="AC115" s="56" t="str">
        <f>[7]Final!$AF15</f>
        <v xml:space="preserve">La OAJ ha atendido el 100% de las solicitudes de contratación allegadas.  </v>
      </c>
      <c r="AD115" s="14">
        <f>[7]Final!$AG15</f>
        <v>0.05</v>
      </c>
      <c r="AE115" s="56" t="str">
        <f>[7]Final!$AH15</f>
        <v xml:space="preserve">La OAJ ha atendido el 100% de las solicitudes de contratación allegadas.  </v>
      </c>
      <c r="AF115" s="14">
        <f>[7]Final!$AI15</f>
        <v>0</v>
      </c>
      <c r="AG115" s="56">
        <f>[7]Final!$AJ15</f>
        <v>0</v>
      </c>
      <c r="AH115" s="14">
        <f>[7]Final!$AK15</f>
        <v>0</v>
      </c>
      <c r="AI115" s="56">
        <f>[7]Final!$AL15</f>
        <v>0</v>
      </c>
      <c r="AJ115" s="14">
        <f>[7]Final!$AM15</f>
        <v>0</v>
      </c>
      <c r="AK115" s="56">
        <f>[7]Final!$AN15</f>
        <v>0</v>
      </c>
      <c r="AL115" s="14">
        <f>[7]Final!$AO15</f>
        <v>0</v>
      </c>
      <c r="AM115" s="56">
        <f>[7]Final!$AP15</f>
        <v>0</v>
      </c>
      <c r="AN115" s="14">
        <f>[7]Final!$AQ15</f>
        <v>0</v>
      </c>
      <c r="AO115" s="56">
        <f>[7]Final!$AR15</f>
        <v>0</v>
      </c>
      <c r="AP115" s="14">
        <f>[7]Final!$AS15</f>
        <v>0</v>
      </c>
      <c r="AQ115" s="56">
        <f>[7]Final!$AT15</f>
        <v>0</v>
      </c>
    </row>
    <row r="116" spans="1:43" s="90" customFormat="1" ht="123" customHeight="1" x14ac:dyDescent="0.25">
      <c r="A116" s="14" t="e">
        <f t="shared" si="4"/>
        <v>#REF!</v>
      </c>
      <c r="B116" s="14" t="s">
        <v>200</v>
      </c>
      <c r="C116" s="159" t="s">
        <v>164</v>
      </c>
      <c r="D116" s="14" t="s">
        <v>201</v>
      </c>
      <c r="E116" s="54" t="s">
        <v>45</v>
      </c>
      <c r="F116" s="54"/>
      <c r="G116" s="54"/>
      <c r="H116" s="54"/>
      <c r="I116" s="160" t="s">
        <v>200</v>
      </c>
      <c r="J116" s="54" t="s">
        <v>255</v>
      </c>
      <c r="K116" s="54">
        <v>1</v>
      </c>
      <c r="L116" s="54">
        <v>0.25</v>
      </c>
      <c r="M116" s="54" t="s">
        <v>256</v>
      </c>
      <c r="N116" s="54" t="s">
        <v>45</v>
      </c>
      <c r="O116" s="14" t="s">
        <v>53</v>
      </c>
      <c r="P116" s="14" t="s">
        <v>54</v>
      </c>
      <c r="Q116" s="54" t="s">
        <v>259</v>
      </c>
      <c r="R116" s="14">
        <v>0.15</v>
      </c>
      <c r="S116" s="97">
        <f t="shared" si="5"/>
        <v>7.0799999999999988E-2</v>
      </c>
      <c r="T116" s="14" t="str">
        <f>[7]Final!$W14</f>
        <v>0,83%</v>
      </c>
      <c r="U116" s="56" t="str">
        <f>[7]Final!$X14</f>
        <v>Se envió correo por INCILISTA con el seguimiento al PAA. Reuniones con planeación y solicitud de cambios en las lineas del PAA en SECOP II.</v>
      </c>
      <c r="V116" s="14">
        <f>[7]Final!$Y16</f>
        <v>1.2500000000000001E-2</v>
      </c>
      <c r="W116" s="56" t="str">
        <f>[7]Final!$Z16</f>
        <v>Se revisaron las actas de Liquidación que allegaron a la Oficina Jurídica</v>
      </c>
      <c r="X116" s="14">
        <f>[7]Final!$AA16</f>
        <v>1.2500000000000001E-2</v>
      </c>
      <c r="Y116" s="56" t="str">
        <f>[7]Final!$AB16</f>
        <v xml:space="preserve">La OAJ ha revisado las actas de liquidación allegadas. </v>
      </c>
      <c r="Z116" s="14">
        <f>[7]Final!$AC16</f>
        <v>1.2500000000000001E-2</v>
      </c>
      <c r="AA116" s="56" t="str">
        <f>[7]Final!$AD16</f>
        <v xml:space="preserve">La OAJ ha revisado las actas de liquidación allegadas. </v>
      </c>
      <c r="AB116" s="14">
        <f>[7]Final!$AE16</f>
        <v>1.2500000000000001E-2</v>
      </c>
      <c r="AC116" s="56" t="str">
        <f>[7]Final!$AF16</f>
        <v xml:space="preserve">La OAJ ha revisado las actas de liquidación allegadas. </v>
      </c>
      <c r="AD116" s="14">
        <f>[7]Final!$AG16</f>
        <v>1.2500000000000001E-2</v>
      </c>
      <c r="AE116" s="56" t="str">
        <f>[7]Final!$AH16</f>
        <v xml:space="preserve">La OAJ ha revisado las actas de liquidación allegadas. </v>
      </c>
      <c r="AF116" s="14">
        <f>[7]Final!$AI16</f>
        <v>0</v>
      </c>
      <c r="AG116" s="56">
        <f>[7]Final!$AJ16</f>
        <v>0</v>
      </c>
      <c r="AH116" s="14">
        <f>[7]Final!$AK16</f>
        <v>0</v>
      </c>
      <c r="AI116" s="56">
        <f>[7]Final!$AL16</f>
        <v>0</v>
      </c>
      <c r="AJ116" s="14">
        <f>[7]Final!$AM16</f>
        <v>0</v>
      </c>
      <c r="AK116" s="56">
        <f>[7]Final!$AN16</f>
        <v>0</v>
      </c>
      <c r="AL116" s="14">
        <f>[7]Final!$AO16</f>
        <v>0</v>
      </c>
      <c r="AM116" s="56">
        <f>[7]Final!$AP16</f>
        <v>0</v>
      </c>
      <c r="AN116" s="14">
        <f>[7]Final!$AQ16</f>
        <v>0</v>
      </c>
      <c r="AO116" s="56">
        <f>[7]Final!$AR16</f>
        <v>0</v>
      </c>
      <c r="AP116" s="14">
        <f>[7]Final!$AS16</f>
        <v>0</v>
      </c>
      <c r="AQ116" s="56">
        <f>[7]Final!$AT16</f>
        <v>0</v>
      </c>
    </row>
    <row r="117" spans="1:43" s="90" customFormat="1" ht="123" customHeight="1" x14ac:dyDescent="0.25">
      <c r="A117" s="14" t="e">
        <f t="shared" si="4"/>
        <v>#REF!</v>
      </c>
      <c r="B117" s="14" t="s">
        <v>200</v>
      </c>
      <c r="C117" s="159" t="s">
        <v>164</v>
      </c>
      <c r="D117" s="14" t="s">
        <v>201</v>
      </c>
      <c r="E117" s="54" t="s">
        <v>45</v>
      </c>
      <c r="F117" s="54"/>
      <c r="G117" s="54"/>
      <c r="H117" s="54"/>
      <c r="I117" s="160" t="s">
        <v>200</v>
      </c>
      <c r="J117" s="54" t="s">
        <v>255</v>
      </c>
      <c r="K117" s="54">
        <v>1</v>
      </c>
      <c r="L117" s="54">
        <v>0.25</v>
      </c>
      <c r="M117" s="54" t="s">
        <v>256</v>
      </c>
      <c r="N117" s="54" t="s">
        <v>45</v>
      </c>
      <c r="O117" s="14" t="s">
        <v>53</v>
      </c>
      <c r="P117" s="14" t="s">
        <v>54</v>
      </c>
      <c r="Q117" s="54" t="s">
        <v>260</v>
      </c>
      <c r="R117" s="14">
        <v>0.15</v>
      </c>
      <c r="S117" s="97">
        <f t="shared" si="5"/>
        <v>7.0799999999999988E-2</v>
      </c>
      <c r="T117" s="14" t="str">
        <f>[7]Final!$W14</f>
        <v>0,83%</v>
      </c>
      <c r="U117" s="56" t="str">
        <f>[7]Final!$X14</f>
        <v>Se envió correo por INCILISTA con el seguimiento al PAA. Reuniones con planeación y solicitud de cambios en las lineas del PAA en SECOP II.</v>
      </c>
      <c r="V117" s="14">
        <f>[7]Final!$Y17</f>
        <v>1.2500000000000001E-2</v>
      </c>
      <c r="W117" s="56" t="str">
        <f>[7]Final!$Z17</f>
        <v>Se atendieron las solicitudes de certificacioón en términos de ley.</v>
      </c>
      <c r="X117" s="14">
        <f>[7]Final!$AA17</f>
        <v>1.2500000000000001E-2</v>
      </c>
      <c r="Y117" s="56" t="str">
        <f>[7]Final!$AB17</f>
        <v>La OAJ ha atendido el 100% de las solicitudes de contratación allegadas.</v>
      </c>
      <c r="Z117" s="14">
        <f>[7]Final!$AC17</f>
        <v>1.2500000000000001E-2</v>
      </c>
      <c r="AA117" s="56" t="str">
        <f>[7]Final!$AD17</f>
        <v>La OAJ ha atendido el 100% de las solicitudes de contratación allegadas.</v>
      </c>
      <c r="AB117" s="14">
        <f>[7]Final!$AE17</f>
        <v>1.2500000000000001E-2</v>
      </c>
      <c r="AC117" s="56" t="str">
        <f>[7]Final!$AF17</f>
        <v>Se atendieron las solicitudes de certificacioón en términos de ley.</v>
      </c>
      <c r="AD117" s="14">
        <f>[7]Final!$AG17</f>
        <v>1.2500000000000001E-2</v>
      </c>
      <c r="AE117" s="56" t="str">
        <f>[7]Final!$AH17</f>
        <v>Se atendieron las solicitudes de certificacioón en términos de ley.</v>
      </c>
      <c r="AF117" s="14">
        <f>[7]Final!$AI17</f>
        <v>0</v>
      </c>
      <c r="AG117" s="56">
        <f>[7]Final!$AJ17</f>
        <v>0</v>
      </c>
      <c r="AH117" s="14">
        <f>[7]Final!$AK17</f>
        <v>0</v>
      </c>
      <c r="AI117" s="56">
        <f>[7]Final!$AL17</f>
        <v>0</v>
      </c>
      <c r="AJ117" s="14">
        <f>[7]Final!$AM17</f>
        <v>0</v>
      </c>
      <c r="AK117" s="56">
        <f>[7]Final!$AN17</f>
        <v>0</v>
      </c>
      <c r="AL117" s="14">
        <f>[7]Final!$AO17</f>
        <v>0</v>
      </c>
      <c r="AM117" s="56">
        <f>[7]Final!$AP17</f>
        <v>0</v>
      </c>
      <c r="AN117" s="14">
        <f>[7]Final!$AQ17</f>
        <v>0</v>
      </c>
      <c r="AO117" s="56">
        <f>[7]Final!$AR17</f>
        <v>0</v>
      </c>
      <c r="AP117" s="14">
        <f>[7]Final!$AS17</f>
        <v>0</v>
      </c>
      <c r="AQ117" s="56">
        <f>[7]Final!$AT17</f>
        <v>0</v>
      </c>
    </row>
    <row r="118" spans="1:43" s="90" customFormat="1" ht="123" customHeight="1" x14ac:dyDescent="0.25">
      <c r="A118" s="14" t="e">
        <f t="shared" si="4"/>
        <v>#REF!</v>
      </c>
      <c r="B118" s="14" t="s">
        <v>163</v>
      </c>
      <c r="C118" s="159" t="s">
        <v>164</v>
      </c>
      <c r="D118" s="14" t="s">
        <v>201</v>
      </c>
      <c r="E118" s="54" t="s">
        <v>45</v>
      </c>
      <c r="F118" s="54"/>
      <c r="G118" s="54"/>
      <c r="H118" s="54"/>
      <c r="I118" s="161" t="s">
        <v>170</v>
      </c>
      <c r="J118" s="14" t="s">
        <v>261</v>
      </c>
      <c r="K118" s="54">
        <v>1</v>
      </c>
      <c r="L118" s="54">
        <v>0.25</v>
      </c>
      <c r="M118" s="14" t="s">
        <v>261</v>
      </c>
      <c r="N118" s="14" t="s">
        <v>45</v>
      </c>
      <c r="O118" s="14" t="s">
        <v>74</v>
      </c>
      <c r="P118" s="14" t="s">
        <v>89</v>
      </c>
      <c r="Q118" s="14" t="s">
        <v>262</v>
      </c>
      <c r="R118" s="14">
        <v>6.6000000000000003E-2</v>
      </c>
      <c r="S118" s="97">
        <f t="shared" si="5"/>
        <v>0.01</v>
      </c>
      <c r="T118" s="14">
        <f>[5]Final!W7</f>
        <v>0</v>
      </c>
      <c r="U118" s="56" t="str">
        <f>[5]Final!X7</f>
        <v>N/A</v>
      </c>
      <c r="V118" s="14">
        <f>[5]Final!Y7</f>
        <v>0</v>
      </c>
      <c r="W118" s="56" t="str">
        <f>[5]Final!Z7</f>
        <v>N/A</v>
      </c>
      <c r="X118" s="14">
        <f>[5]Final!AA7</f>
        <v>0.01</v>
      </c>
      <c r="Y118" s="56" t="str">
        <f>[5]Final!AB7</f>
        <v>Con la Oficina Asesora de Planeación Se realizo actualizacion y modificacion de la Norma Fundamental, Formato Caracterizacion del Proceso y Formato Procedimientos, documentos clave para  elaboracion y actualizacion de documentos y formatos del Sistema Integrado de Gestion.</v>
      </c>
      <c r="Z118" s="14">
        <f>[5]Final!AC7</f>
        <v>0</v>
      </c>
      <c r="AA118" s="56">
        <f>[5]Final!AD7</f>
        <v>0</v>
      </c>
      <c r="AB118" s="14">
        <f>[5]Final!AE7</f>
        <v>0</v>
      </c>
      <c r="AC118" s="56" t="str">
        <f>[5]Final!AF7</f>
        <v>Se da inicio a la actualización de los Procedimientos de Correspondencia y PQRSD.</v>
      </c>
      <c r="AD118" s="14">
        <f>[5]Final!AG7</f>
        <v>0</v>
      </c>
      <c r="AE118" s="56" t="str">
        <f>[5]Final!AH7</f>
        <v>Se da inicio a la actualización de los Procedimientos de Correspondencia y PQRSD.</v>
      </c>
      <c r="AF118" s="14">
        <f>[5]Final!AI7</f>
        <v>0</v>
      </c>
      <c r="AG118" s="56">
        <f>[5]Final!AJ7</f>
        <v>0</v>
      </c>
      <c r="AH118" s="14">
        <f>[5]Final!AK7</f>
        <v>0</v>
      </c>
      <c r="AI118" s="56">
        <f>[5]Final!AL7</f>
        <v>0</v>
      </c>
      <c r="AJ118" s="14">
        <f>[5]Final!AM7</f>
        <v>0</v>
      </c>
      <c r="AK118" s="56">
        <f>[5]Final!AN7</f>
        <v>0</v>
      </c>
      <c r="AL118" s="14">
        <f>[5]Final!AO7</f>
        <v>0</v>
      </c>
      <c r="AM118" s="56">
        <f>[5]Final!AP7</f>
        <v>0</v>
      </c>
      <c r="AN118" s="14">
        <f>[5]Final!AQ7</f>
        <v>0</v>
      </c>
      <c r="AO118" s="56">
        <f>[5]Final!AR7</f>
        <v>0</v>
      </c>
      <c r="AP118" s="14">
        <f>[5]Final!AS7</f>
        <v>0</v>
      </c>
      <c r="AQ118" s="56">
        <f>[5]Final!AT7</f>
        <v>0</v>
      </c>
    </row>
    <row r="119" spans="1:43" s="90" customFormat="1" ht="123" customHeight="1" x14ac:dyDescent="0.25">
      <c r="A119" s="14" t="e">
        <f t="shared" si="4"/>
        <v>#REF!</v>
      </c>
      <c r="B119" s="14" t="s">
        <v>111</v>
      </c>
      <c r="C119" s="159" t="s">
        <v>164</v>
      </c>
      <c r="D119" s="14" t="s">
        <v>201</v>
      </c>
      <c r="E119" s="54" t="s">
        <v>45</v>
      </c>
      <c r="F119" s="54"/>
      <c r="G119" s="54"/>
      <c r="H119" s="54"/>
      <c r="I119" s="162" t="s">
        <v>111</v>
      </c>
      <c r="J119" s="14" t="s">
        <v>261</v>
      </c>
      <c r="K119" s="54">
        <v>1</v>
      </c>
      <c r="L119" s="54">
        <v>0.25</v>
      </c>
      <c r="M119" s="14" t="s">
        <v>261</v>
      </c>
      <c r="N119" s="14" t="s">
        <v>45</v>
      </c>
      <c r="O119" s="14" t="s">
        <v>74</v>
      </c>
      <c r="P119" s="14" t="s">
        <v>89</v>
      </c>
      <c r="Q119" s="14" t="s">
        <v>263</v>
      </c>
      <c r="R119" s="14">
        <v>6.6000000000000003E-2</v>
      </c>
      <c r="S119" s="97">
        <f t="shared" si="5"/>
        <v>0</v>
      </c>
      <c r="T119" s="54">
        <f>[2]C!W8</f>
        <v>0</v>
      </c>
      <c r="U119" s="56">
        <f>[2]C!X8</f>
        <v>0</v>
      </c>
      <c r="V119" s="54">
        <f>[2]C!Y8</f>
        <v>0</v>
      </c>
      <c r="W119" s="56">
        <f>[2]C!Z8</f>
        <v>0</v>
      </c>
      <c r="X119" s="54">
        <f>[2]C!AA8</f>
        <v>0</v>
      </c>
      <c r="Y119" s="56">
        <f>[2]C!AB8</f>
        <v>0</v>
      </c>
      <c r="Z119" s="54">
        <f>[2]C!AC8</f>
        <v>0</v>
      </c>
      <c r="AA119" s="56">
        <f>[2]C!AD8</f>
        <v>0</v>
      </c>
      <c r="AB119" s="54">
        <f>[2]C!AE8</f>
        <v>0</v>
      </c>
      <c r="AC119" s="56">
        <f>[2]C!AF8</f>
        <v>0</v>
      </c>
      <c r="AD119" s="54">
        <f>[2]C!AG8</f>
        <v>0</v>
      </c>
      <c r="AE119" s="56">
        <f>[2]C!AH8</f>
        <v>0</v>
      </c>
      <c r="AF119" s="54">
        <f>[2]C!AI8</f>
        <v>0</v>
      </c>
      <c r="AG119" s="56">
        <f>[2]C!AJ8</f>
        <v>0</v>
      </c>
      <c r="AH119" s="54">
        <f>[2]C!AK8</f>
        <v>0</v>
      </c>
      <c r="AI119" s="56">
        <f>[2]C!AL8</f>
        <v>0</v>
      </c>
      <c r="AJ119" s="54">
        <f>[2]C!AM8</f>
        <v>0</v>
      </c>
      <c r="AK119" s="56">
        <f>[2]C!AN8</f>
        <v>0</v>
      </c>
      <c r="AL119" s="54">
        <f>[2]C!AO8</f>
        <v>0</v>
      </c>
      <c r="AM119" s="56">
        <f>[2]C!AP8</f>
        <v>0</v>
      </c>
      <c r="AN119" s="54">
        <f>[2]C!AQ8</f>
        <v>0</v>
      </c>
      <c r="AO119" s="56">
        <f>[2]C!AR8</f>
        <v>0</v>
      </c>
      <c r="AP119" s="54">
        <f>[2]C!AS8</f>
        <v>0</v>
      </c>
      <c r="AQ119" s="56">
        <f>[2]C!AT8</f>
        <v>0</v>
      </c>
    </row>
    <row r="120" spans="1:43" s="90" customFormat="1" ht="123" customHeight="1" x14ac:dyDescent="0.25">
      <c r="A120" s="14" t="e">
        <f t="shared" si="4"/>
        <v>#REF!</v>
      </c>
      <c r="B120" s="14" t="s">
        <v>228</v>
      </c>
      <c r="C120" s="159" t="s">
        <v>164</v>
      </c>
      <c r="D120" s="14" t="s">
        <v>201</v>
      </c>
      <c r="E120" s="54" t="s">
        <v>45</v>
      </c>
      <c r="F120" s="54"/>
      <c r="G120" s="54"/>
      <c r="H120" s="54"/>
      <c r="I120" s="116" t="s">
        <v>230</v>
      </c>
      <c r="J120" s="14" t="s">
        <v>261</v>
      </c>
      <c r="K120" s="54">
        <v>1</v>
      </c>
      <c r="L120" s="54">
        <v>0.25</v>
      </c>
      <c r="M120" s="14" t="s">
        <v>261</v>
      </c>
      <c r="N120" s="14" t="s">
        <v>45</v>
      </c>
      <c r="O120" s="14" t="s">
        <v>74</v>
      </c>
      <c r="P120" s="14" t="s">
        <v>89</v>
      </c>
      <c r="Q120" s="14" t="s">
        <v>264</v>
      </c>
      <c r="R120" s="14">
        <v>6.6000000000000003E-2</v>
      </c>
      <c r="S120" s="97">
        <f t="shared" si="5"/>
        <v>0</v>
      </c>
      <c r="T120" s="155">
        <f>[10]Final!W$17</f>
        <v>0</v>
      </c>
      <c r="U120" s="56" t="str">
        <f>[10]Final!X$17</f>
        <v>No se ha iniciado</v>
      </c>
      <c r="V120" s="14">
        <f>[10]Final!Y$17</f>
        <v>0</v>
      </c>
      <c r="W120" s="56" t="str">
        <f>[10]Final!Z$17</f>
        <v>No se ha iniciado</v>
      </c>
      <c r="X120" s="14">
        <f>[10]Final!AA$17</f>
        <v>0</v>
      </c>
      <c r="Y120" s="56" t="str">
        <f>[10]Final!AB$17</f>
        <v>No se ha iniciado</v>
      </c>
      <c r="Z120" s="14">
        <f>[10]Final!AC$17</f>
        <v>0</v>
      </c>
      <c r="AA120" s="56" t="str">
        <f>[10]Final!AD$17</f>
        <v>No se ha iniciado</v>
      </c>
      <c r="AB120" s="14">
        <f>[10]Final!AE$17</f>
        <v>0</v>
      </c>
      <c r="AC120" s="56" t="str">
        <f>[10]Final!AF$17</f>
        <v>No se ha iniciado</v>
      </c>
      <c r="AD120" s="14">
        <f>[10]Final!AG$17</f>
        <v>0</v>
      </c>
      <c r="AE120" s="56">
        <f>[10]Final!AH$17</f>
        <v>0</v>
      </c>
      <c r="AF120" s="14">
        <f>[10]Final!AI$17</f>
        <v>0</v>
      </c>
      <c r="AG120" s="56">
        <f>[10]Final!AJ$17</f>
        <v>0</v>
      </c>
      <c r="AH120" s="14">
        <f>[10]Final!AK$17</f>
        <v>0</v>
      </c>
      <c r="AI120" s="56">
        <f>[10]Final!AL$17</f>
        <v>0</v>
      </c>
      <c r="AJ120" s="14">
        <f>[10]Final!AM$17</f>
        <v>0</v>
      </c>
      <c r="AK120" s="56">
        <f>[10]Final!AN$17</f>
        <v>0</v>
      </c>
      <c r="AL120" s="14">
        <f>[10]Final!AO$17</f>
        <v>0</v>
      </c>
      <c r="AM120" s="56">
        <f>[10]Final!AP$17</f>
        <v>0</v>
      </c>
      <c r="AN120" s="14">
        <f>[10]Final!AQ$17</f>
        <v>0</v>
      </c>
      <c r="AO120" s="56">
        <f>[10]Final!AR$17</f>
        <v>0</v>
      </c>
      <c r="AP120" s="14">
        <f>[10]Final!AS$17</f>
        <v>0</v>
      </c>
      <c r="AQ120" s="56">
        <f>[10]Final!AT$17</f>
        <v>0</v>
      </c>
    </row>
    <row r="121" spans="1:43" s="90" customFormat="1" ht="123" customHeight="1" x14ac:dyDescent="0.25">
      <c r="A121" s="14" t="e">
        <f t="shared" si="4"/>
        <v>#REF!</v>
      </c>
      <c r="B121" s="14" t="s">
        <v>43</v>
      </c>
      <c r="C121" s="159" t="s">
        <v>164</v>
      </c>
      <c r="D121" s="14" t="s">
        <v>201</v>
      </c>
      <c r="E121" s="54" t="s">
        <v>45</v>
      </c>
      <c r="F121" s="54"/>
      <c r="G121" s="54"/>
      <c r="H121" s="54"/>
      <c r="I121" s="126" t="s">
        <v>50</v>
      </c>
      <c r="J121" s="14" t="s">
        <v>261</v>
      </c>
      <c r="K121" s="54">
        <v>1</v>
      </c>
      <c r="L121" s="54">
        <v>0.25</v>
      </c>
      <c r="M121" s="14" t="s">
        <v>261</v>
      </c>
      <c r="N121" s="14" t="s">
        <v>45</v>
      </c>
      <c r="O121" s="14" t="s">
        <v>74</v>
      </c>
      <c r="P121" s="14" t="s">
        <v>89</v>
      </c>
      <c r="Q121" s="14" t="s">
        <v>265</v>
      </c>
      <c r="R121" s="14">
        <v>6.6000000000000003E-2</v>
      </c>
      <c r="S121" s="97">
        <f t="shared" si="5"/>
        <v>0</v>
      </c>
      <c r="T121" s="14">
        <f>[1]Final!$W$37</f>
        <v>0</v>
      </c>
      <c r="U121" s="55">
        <f>[1]Final!$X38</f>
        <v>0</v>
      </c>
      <c r="V121" s="14">
        <f>[1]Final!$Y38</f>
        <v>0</v>
      </c>
      <c r="W121" s="56">
        <f>[1]Final!$Z38</f>
        <v>0</v>
      </c>
      <c r="X121" s="14">
        <f>[1]Final!$AA38</f>
        <v>0</v>
      </c>
      <c r="Y121" s="56">
        <f>[1]Final!$AB38</f>
        <v>0</v>
      </c>
      <c r="Z121" s="14">
        <f>[1]Final!$AC38</f>
        <v>0</v>
      </c>
      <c r="AA121" s="56">
        <f>[1]Final!$AD38</f>
        <v>0</v>
      </c>
      <c r="AB121" s="14">
        <f>[1]Final!$AE38</f>
        <v>0</v>
      </c>
      <c r="AC121" s="56">
        <f>[1]Final!$AF38</f>
        <v>0</v>
      </c>
      <c r="AD121" s="14">
        <f>[1]Final!$AG38</f>
        <v>0</v>
      </c>
      <c r="AE121" s="56">
        <f>[1]Final!$AH38</f>
        <v>0</v>
      </c>
      <c r="AF121" s="14">
        <f>[1]Final!$AI38</f>
        <v>0</v>
      </c>
      <c r="AG121" s="56">
        <f>[1]Final!$AJ38</f>
        <v>0</v>
      </c>
      <c r="AH121" s="14">
        <f>[1]Final!$AK38</f>
        <v>0</v>
      </c>
      <c r="AI121" s="56">
        <f>[1]Final!$AL38</f>
        <v>0</v>
      </c>
      <c r="AJ121" s="14">
        <f>[1]Final!$AM38</f>
        <v>0</v>
      </c>
      <c r="AK121" s="56">
        <f>[1]Final!$AN38</f>
        <v>0</v>
      </c>
      <c r="AL121" s="14">
        <f>[1]Final!$AO38</f>
        <v>0</v>
      </c>
      <c r="AM121" s="56">
        <f>[1]Final!$AP38</f>
        <v>0</v>
      </c>
      <c r="AN121" s="14">
        <f>[1]Final!$AQ38</f>
        <v>0</v>
      </c>
      <c r="AO121" s="56">
        <f>[1]Final!$AR38</f>
        <v>0</v>
      </c>
      <c r="AP121" s="14">
        <f>[1]Final!$AS38</f>
        <v>0</v>
      </c>
      <c r="AQ121" s="56">
        <f>[1]Final!$AT38</f>
        <v>0</v>
      </c>
    </row>
    <row r="122" spans="1:43" s="90" customFormat="1" ht="123" customHeight="1" x14ac:dyDescent="0.25">
      <c r="A122" s="14" t="e">
        <f t="shared" si="4"/>
        <v>#REF!</v>
      </c>
      <c r="B122" s="14" t="s">
        <v>150</v>
      </c>
      <c r="C122" s="159" t="s">
        <v>164</v>
      </c>
      <c r="D122" s="14" t="s">
        <v>201</v>
      </c>
      <c r="E122" s="54" t="s">
        <v>45</v>
      </c>
      <c r="F122" s="54"/>
      <c r="G122" s="54"/>
      <c r="H122" s="54"/>
      <c r="I122" s="163" t="s">
        <v>150</v>
      </c>
      <c r="J122" s="14" t="s">
        <v>261</v>
      </c>
      <c r="K122" s="54">
        <v>1</v>
      </c>
      <c r="L122" s="54">
        <v>0.25</v>
      </c>
      <c r="M122" s="14" t="s">
        <v>261</v>
      </c>
      <c r="N122" s="14" t="s">
        <v>45</v>
      </c>
      <c r="O122" s="14" t="s">
        <v>74</v>
      </c>
      <c r="P122" s="14" t="s">
        <v>89</v>
      </c>
      <c r="Q122" s="14" t="s">
        <v>266</v>
      </c>
      <c r="R122" s="14">
        <v>6.6000000000000003E-2</v>
      </c>
      <c r="S122" s="97">
        <f>T122+V122+X122+Z122+AB122+AD122+AF122+AH122+AJ122+AL122+AN122+AP122</f>
        <v>0</v>
      </c>
      <c r="T122" s="14">
        <f>'[2]E-IR'!W11</f>
        <v>0</v>
      </c>
      <c r="U122" s="167">
        <f>'[2]E-IR'!X11</f>
        <v>0</v>
      </c>
      <c r="V122" s="14">
        <f>'[2]E-IR'!Y11</f>
        <v>0</v>
      </c>
      <c r="W122" s="167">
        <f>'[2]E-IR'!Z11</f>
        <v>0</v>
      </c>
      <c r="X122" s="14">
        <f>'[2]E-IR'!AA11</f>
        <v>0</v>
      </c>
      <c r="Y122" s="167">
        <f>'[2]E-IR'!AB11</f>
        <v>0</v>
      </c>
      <c r="Z122" s="14">
        <f>'[2]E-IR'!AC11</f>
        <v>0</v>
      </c>
      <c r="AA122" s="167">
        <f>'[2]E-IR'!AD11</f>
        <v>0</v>
      </c>
      <c r="AB122" s="127">
        <f>'[2]E-IR'!AE11</f>
        <v>0</v>
      </c>
      <c r="AC122" s="167">
        <f>'[2]E-IR'!AF11</f>
        <v>0</v>
      </c>
      <c r="AD122" s="127">
        <f>'[2]E-IR'!AG11</f>
        <v>0</v>
      </c>
      <c r="AE122" s="167">
        <f>'[2]E-IR'!AH11</f>
        <v>0</v>
      </c>
      <c r="AF122" s="127">
        <f>'[2]E-IR'!AI11</f>
        <v>0</v>
      </c>
      <c r="AG122" s="167">
        <f>'[2]E-IR'!AJ11</f>
        <v>0</v>
      </c>
      <c r="AH122" s="127">
        <f>'[2]E-IR'!AK11</f>
        <v>0</v>
      </c>
      <c r="AI122" s="167">
        <f>'[2]E-IR'!AL11</f>
        <v>0</v>
      </c>
      <c r="AJ122" s="127">
        <f>'[2]E-IR'!AM11</f>
        <v>0</v>
      </c>
      <c r="AK122" s="167">
        <f>'[2]E-IR'!AN11</f>
        <v>0</v>
      </c>
      <c r="AL122" s="127">
        <f>'[2]E-IR'!AO11</f>
        <v>0</v>
      </c>
      <c r="AM122" s="167">
        <f>'[2]E-IR'!AP11</f>
        <v>0</v>
      </c>
      <c r="AN122" s="127">
        <f>'[2]E-IR'!AQ11</f>
        <v>0</v>
      </c>
      <c r="AO122" s="167">
        <f>'[2]E-IR'!AR11</f>
        <v>0</v>
      </c>
      <c r="AP122" s="127">
        <f>'[2]E-IR'!AS11</f>
        <v>0</v>
      </c>
      <c r="AQ122" s="167">
        <f>'[2]E-IR'!AT11</f>
        <v>0</v>
      </c>
    </row>
    <row r="123" spans="1:43" s="90" customFormat="1" ht="123" customHeight="1" x14ac:dyDescent="0.25">
      <c r="A123" s="14" t="e">
        <f t="shared" si="4"/>
        <v>#REF!</v>
      </c>
      <c r="B123" s="14" t="s">
        <v>119</v>
      </c>
      <c r="C123" s="159" t="s">
        <v>164</v>
      </c>
      <c r="D123" s="14" t="s">
        <v>201</v>
      </c>
      <c r="E123" s="54" t="s">
        <v>45</v>
      </c>
      <c r="F123" s="54"/>
      <c r="G123" s="54"/>
      <c r="H123" s="54"/>
      <c r="I123" s="164" t="s">
        <v>267</v>
      </c>
      <c r="J123" s="14" t="s">
        <v>261</v>
      </c>
      <c r="K123" s="54">
        <v>1</v>
      </c>
      <c r="L123" s="54">
        <v>0.25</v>
      </c>
      <c r="M123" s="14" t="s">
        <v>261</v>
      </c>
      <c r="N123" s="14" t="s">
        <v>45</v>
      </c>
      <c r="O123" s="14" t="s">
        <v>74</v>
      </c>
      <c r="P123" s="14" t="s">
        <v>89</v>
      </c>
      <c r="Q123" s="14" t="s">
        <v>268</v>
      </c>
      <c r="R123" s="14">
        <v>6.6000000000000003E-2</v>
      </c>
      <c r="S123" s="97">
        <f t="shared" si="5"/>
        <v>5.0000000000000001E-3</v>
      </c>
      <c r="T123" s="14">
        <f>[3]Final!W$10</f>
        <v>5.0000000000000001E-3</v>
      </c>
      <c r="U123" s="55" t="str">
        <f>[3]Final!X$10</f>
        <v>Trabajamos en la actualización del "PROCEDIMIENTO SERVICIO O PRODUCTO NO CONFORME_29012019"</v>
      </c>
      <c r="V123" s="14">
        <v>0</v>
      </c>
      <c r="W123" s="56" t="str">
        <f>[3]Final!Z$10</f>
        <v>Trabajamos en la actualización del "PROCEDIMIENTO DE LA IMPRENTA", se actualizó el formato de programación de producción</v>
      </c>
      <c r="X123" s="14">
        <f>[3]Final!AA$10</f>
        <v>0</v>
      </c>
      <c r="Y123" s="56" t="str">
        <f>[3]Final!AB$10</f>
        <v>No se avanzó , se cumplió con las solicitude de la auditoria de control interno a la Tienda INCI</v>
      </c>
      <c r="Z123" s="14">
        <f>[3]Final!AC$10</f>
        <v>0</v>
      </c>
      <c r="AA123" s="56" t="str">
        <f>[3]Final!AD$10</f>
        <v>No se avanzó , se cumplió con las solicitude de la auditoria de control interno a la Tienda INCI</v>
      </c>
      <c r="AB123" s="14">
        <f>[3]Final!AE$10</f>
        <v>0</v>
      </c>
      <c r="AC123" s="56" t="str">
        <f>[3]Final!AF$10</f>
        <v>Se elaboró plan de mejora para la tienda</v>
      </c>
      <c r="AD123" s="14">
        <f>[3]Final!AG$10</f>
        <v>0</v>
      </c>
      <c r="AE123" s="56" t="str">
        <f>[3]Final!AH$10</f>
        <v>No se avanzó en el tema por cambio de funcionaria de la Tienda</v>
      </c>
      <c r="AF123" s="14">
        <f>[3]Final!AI$10</f>
        <v>0</v>
      </c>
      <c r="AG123" s="56">
        <f>[3]Final!AJ$10</f>
        <v>0</v>
      </c>
      <c r="AH123" s="14">
        <f>[3]Final!AK$10</f>
        <v>0</v>
      </c>
      <c r="AI123" s="56">
        <f>[3]Final!AL$10</f>
        <v>0</v>
      </c>
      <c r="AJ123" s="14">
        <f>[3]Final!AM$10</f>
        <v>0</v>
      </c>
      <c r="AK123" s="56">
        <f>[3]Final!AN$10</f>
        <v>0</v>
      </c>
      <c r="AL123" s="14">
        <f>[3]Final!AO$10</f>
        <v>0</v>
      </c>
      <c r="AM123" s="56">
        <f>[3]Final!AP$10</f>
        <v>0</v>
      </c>
      <c r="AN123" s="14">
        <f>[3]Final!AQ$10</f>
        <v>0</v>
      </c>
      <c r="AO123" s="56">
        <f>[3]Final!AR$10</f>
        <v>0</v>
      </c>
      <c r="AP123" s="14">
        <f>[3]Final!AS$10</f>
        <v>0</v>
      </c>
      <c r="AQ123" s="56">
        <f>[3]Final!AT$10</f>
        <v>0</v>
      </c>
    </row>
    <row r="124" spans="1:43" s="90" customFormat="1" ht="123" customHeight="1" x14ac:dyDescent="0.25">
      <c r="A124" s="14" t="e">
        <f t="shared" si="4"/>
        <v>#REF!</v>
      </c>
      <c r="B124" s="14" t="s">
        <v>132</v>
      </c>
      <c r="C124" s="159" t="s">
        <v>164</v>
      </c>
      <c r="D124" s="14" t="s">
        <v>201</v>
      </c>
      <c r="E124" s="54" t="s">
        <v>45</v>
      </c>
      <c r="F124" s="54"/>
      <c r="G124" s="54"/>
      <c r="H124" s="54"/>
      <c r="I124" s="165" t="s">
        <v>132</v>
      </c>
      <c r="J124" s="14" t="s">
        <v>261</v>
      </c>
      <c r="K124" s="54">
        <v>1</v>
      </c>
      <c r="L124" s="54">
        <v>0.25</v>
      </c>
      <c r="M124" s="14" t="s">
        <v>261</v>
      </c>
      <c r="N124" s="14" t="s">
        <v>45</v>
      </c>
      <c r="O124" s="14" t="s">
        <v>74</v>
      </c>
      <c r="P124" s="14" t="s">
        <v>89</v>
      </c>
      <c r="Q124" s="14" t="s">
        <v>269</v>
      </c>
      <c r="R124" s="14">
        <v>6.6000000000000003E-2</v>
      </c>
      <c r="S124" s="97">
        <f t="shared" si="5"/>
        <v>6.6000000000000003E-2</v>
      </c>
      <c r="T124" s="14">
        <f>[4]Final!W$14</f>
        <v>6.6000000000000003E-2</v>
      </c>
      <c r="U124" s="55" t="str">
        <f>[4]Final!X$14</f>
        <v>Se definiron los procedimientos de todos los servicios del Centro Cultural</v>
      </c>
      <c r="V124" s="14">
        <f>[4]Final!Y$14</f>
        <v>0</v>
      </c>
      <c r="W124" s="52">
        <f>[4]Final!Z$14</f>
        <v>0</v>
      </c>
      <c r="X124" s="14">
        <f>[4]Final!AA$14</f>
        <v>0</v>
      </c>
      <c r="Y124" s="52">
        <f>[4]Final!AB$14</f>
        <v>0</v>
      </c>
      <c r="Z124" s="14">
        <f>[4]Final!AC$14</f>
        <v>0</v>
      </c>
      <c r="AA124" s="52">
        <f>[4]Final!AD$14</f>
        <v>0</v>
      </c>
      <c r="AB124" s="14">
        <f>[4]Final!AE$14</f>
        <v>0</v>
      </c>
      <c r="AC124" s="52">
        <f>[4]Final!AF$14</f>
        <v>0</v>
      </c>
      <c r="AD124" s="14">
        <f>[4]Final!AG$14</f>
        <v>0</v>
      </c>
      <c r="AE124" s="52">
        <f>[4]Final!AH$14</f>
        <v>0</v>
      </c>
      <c r="AF124" s="14">
        <f>[4]Final!AI$14</f>
        <v>0</v>
      </c>
      <c r="AG124" s="52">
        <f>[4]Final!AJ$14</f>
        <v>0</v>
      </c>
      <c r="AH124" s="14">
        <f>[4]Final!AK$14</f>
        <v>0</v>
      </c>
      <c r="AI124" s="52">
        <f>[4]Final!AL$14</f>
        <v>0</v>
      </c>
      <c r="AJ124" s="14">
        <f>[4]Final!AM$14</f>
        <v>0</v>
      </c>
      <c r="AK124" s="52">
        <f>[4]Final!AN$14</f>
        <v>0</v>
      </c>
      <c r="AL124" s="14">
        <f>[4]Final!AO$14</f>
        <v>0</v>
      </c>
      <c r="AM124" s="52">
        <f>[4]Final!AP$14</f>
        <v>0</v>
      </c>
      <c r="AN124" s="14">
        <f>[4]Final!AQ$14</f>
        <v>0</v>
      </c>
      <c r="AO124" s="52">
        <f>[4]Final!AR$14</f>
        <v>0</v>
      </c>
      <c r="AP124" s="14">
        <f>[4]Final!AS$14</f>
        <v>0</v>
      </c>
      <c r="AQ124" s="52">
        <f>[4]Final!AT$14</f>
        <v>0</v>
      </c>
    </row>
    <row r="125" spans="1:43" s="90" customFormat="1" ht="123" customHeight="1" x14ac:dyDescent="0.25">
      <c r="A125" s="14" t="e">
        <f t="shared" si="4"/>
        <v>#REF!</v>
      </c>
      <c r="B125" s="14" t="s">
        <v>219</v>
      </c>
      <c r="C125" s="159" t="s">
        <v>164</v>
      </c>
      <c r="D125" s="14" t="s">
        <v>201</v>
      </c>
      <c r="E125" s="54" t="s">
        <v>45</v>
      </c>
      <c r="F125" s="54"/>
      <c r="G125" s="54"/>
      <c r="H125" s="54"/>
      <c r="I125" s="14" t="s">
        <v>221</v>
      </c>
      <c r="J125" s="14" t="s">
        <v>261</v>
      </c>
      <c r="K125" s="54">
        <v>1</v>
      </c>
      <c r="L125" s="54">
        <v>0.25</v>
      </c>
      <c r="M125" s="14" t="s">
        <v>261</v>
      </c>
      <c r="N125" s="14" t="s">
        <v>45</v>
      </c>
      <c r="O125" s="14" t="s">
        <v>74</v>
      </c>
      <c r="P125" s="14" t="s">
        <v>89</v>
      </c>
      <c r="Q125" s="14" t="s">
        <v>270</v>
      </c>
      <c r="R125" s="14">
        <v>6.6000000000000003E-2</v>
      </c>
      <c r="S125" s="97">
        <f t="shared" si="5"/>
        <v>0</v>
      </c>
      <c r="T125" s="14">
        <f>[9]Final!W$7</f>
        <v>0</v>
      </c>
      <c r="U125" s="55">
        <f>[9]Final!X$7</f>
        <v>0</v>
      </c>
      <c r="V125" s="14">
        <f>[9]Final!Y$7</f>
        <v>0</v>
      </c>
      <c r="W125" s="56">
        <f>[9]Final!Z$7</f>
        <v>0</v>
      </c>
      <c r="X125" s="14">
        <f>[9]Final!AA$7</f>
        <v>0</v>
      </c>
      <c r="Y125" s="56">
        <f>[9]Final!AB$7</f>
        <v>0</v>
      </c>
      <c r="Z125" s="14">
        <f>[9]Final!AC$7</f>
        <v>0</v>
      </c>
      <c r="AA125" s="56">
        <f>[9]Final!AD$7</f>
        <v>0</v>
      </c>
      <c r="AB125" s="14">
        <f>[9]Final!AE$7</f>
        <v>0</v>
      </c>
      <c r="AC125" s="56">
        <f>[9]Final!AF$7</f>
        <v>0</v>
      </c>
      <c r="AD125" s="14">
        <f>[9]Final!AG$7</f>
        <v>0</v>
      </c>
      <c r="AE125" s="56">
        <f>[9]Final!AH$7</f>
        <v>0</v>
      </c>
      <c r="AF125" s="14">
        <f>[9]Final!AI$7</f>
        <v>0</v>
      </c>
      <c r="AG125" s="56">
        <f>[9]Final!AJ$7</f>
        <v>0</v>
      </c>
      <c r="AH125" s="14">
        <f>[9]Final!AK$7</f>
        <v>0</v>
      </c>
      <c r="AI125" s="56">
        <f>[9]Final!AL$7</f>
        <v>0</v>
      </c>
      <c r="AJ125" s="14">
        <f>[9]Final!AM$7</f>
        <v>0</v>
      </c>
      <c r="AK125" s="56">
        <f>[9]Final!AN$7</f>
        <v>0</v>
      </c>
      <c r="AL125" s="14">
        <f>[9]Final!AO$7</f>
        <v>0</v>
      </c>
      <c r="AM125" s="56">
        <f>[9]Final!AP$7</f>
        <v>0</v>
      </c>
      <c r="AN125" s="14">
        <f>[9]Final!AQ$7</f>
        <v>0</v>
      </c>
      <c r="AO125" s="56">
        <f>[9]Final!AR$7</f>
        <v>0</v>
      </c>
      <c r="AP125" s="14">
        <f>[9]Final!AS$7</f>
        <v>0</v>
      </c>
      <c r="AQ125" s="56">
        <f>[9]Final!AT$7</f>
        <v>0</v>
      </c>
    </row>
    <row r="126" spans="1:43" s="90" customFormat="1" ht="123" customHeight="1" x14ac:dyDescent="0.25">
      <c r="A126" s="14" t="e">
        <f t="shared" si="4"/>
        <v>#REF!</v>
      </c>
      <c r="B126" s="14" t="s">
        <v>271</v>
      </c>
      <c r="C126" s="159" t="s">
        <v>164</v>
      </c>
      <c r="D126" s="14" t="s">
        <v>201</v>
      </c>
      <c r="E126" s="54" t="s">
        <v>45</v>
      </c>
      <c r="F126" s="54"/>
      <c r="G126" s="54"/>
      <c r="H126" s="54"/>
      <c r="I126" s="14" t="s">
        <v>272</v>
      </c>
      <c r="J126" s="14" t="s">
        <v>261</v>
      </c>
      <c r="K126" s="54">
        <v>1</v>
      </c>
      <c r="L126" s="54">
        <v>0.25</v>
      </c>
      <c r="M126" s="14" t="s">
        <v>261</v>
      </c>
      <c r="N126" s="14" t="s">
        <v>45</v>
      </c>
      <c r="O126" s="14" t="s">
        <v>74</v>
      </c>
      <c r="P126" s="14" t="s">
        <v>89</v>
      </c>
      <c r="Q126" s="14" t="s">
        <v>273</v>
      </c>
      <c r="R126" s="14">
        <v>6.6000000000000003E-2</v>
      </c>
      <c r="S126" s="97">
        <f t="shared" si="5"/>
        <v>6.9999999999999993E-2</v>
      </c>
      <c r="T126" s="14">
        <f>[11]Final!W$3</f>
        <v>0</v>
      </c>
      <c r="U126" s="55">
        <f>[11]Final!X$3</f>
        <v>0</v>
      </c>
      <c r="V126" s="14" t="str">
        <f>[11]Final!Y$3</f>
        <v>2%</v>
      </c>
      <c r="W126" s="56" t="str">
        <f>[11]Final!Z$3</f>
        <v>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v>
      </c>
      <c r="X126" s="14" t="str">
        <f>[11]Final!AA$3</f>
        <v>2%</v>
      </c>
      <c r="Y126" s="56" t="str">
        <f>[11]Final!AB$3</f>
        <v>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v>
      </c>
      <c r="Z126" s="14">
        <f>[11]Final!AC$3</f>
        <v>0.02</v>
      </c>
      <c r="AA126" s="56" t="str">
        <f>[11]Final!AD$3</f>
        <v>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v>
      </c>
      <c r="AB126" s="14" t="str">
        <f>[11]Final!AE$3</f>
        <v>1%</v>
      </c>
      <c r="AC126" s="56" t="str">
        <f>[11]Final!AF$3</f>
        <v>Se realiza publicación en el SIG y la socialización del nuevo procedimiento: Evaluación independiente, el cual reemplaza el procedimiento de Evaluación y seguimiento. Se revisan con la OAP los formatos asociados al procedimiento.</v>
      </c>
      <c r="AD126" s="14">
        <f>[11]Final!AG$3</f>
        <v>0</v>
      </c>
      <c r="AE126" s="56" t="str">
        <f>[11]Final!AH$3</f>
        <v>No se adelantaron acciones.</v>
      </c>
      <c r="AF126" s="14">
        <f>[11]Final!AI$3</f>
        <v>0</v>
      </c>
      <c r="AG126" s="56" t="str">
        <f>[11]Final!AJ$3</f>
        <v>No se adelantaron acciones</v>
      </c>
      <c r="AH126" s="14">
        <f>[11]Final!AK$3</f>
        <v>0</v>
      </c>
      <c r="AI126" s="56">
        <f>[11]Final!AL$3</f>
        <v>0</v>
      </c>
      <c r="AJ126" s="14">
        <f>[11]Final!AM$3</f>
        <v>0</v>
      </c>
      <c r="AK126" s="56">
        <f>[11]Final!AN$3</f>
        <v>0</v>
      </c>
      <c r="AL126" s="14">
        <f>[11]Final!AO$3</f>
        <v>0</v>
      </c>
      <c r="AM126" s="56">
        <f>[11]Final!AP$3</f>
        <v>0</v>
      </c>
      <c r="AN126" s="14">
        <f>[11]Final!AQ$3</f>
        <v>0</v>
      </c>
      <c r="AO126" s="56">
        <f>[11]Final!AR$3</f>
        <v>0</v>
      </c>
      <c r="AP126" s="14">
        <f>[11]Final!AS$3</f>
        <v>0</v>
      </c>
      <c r="AQ126" s="56">
        <f>[11]Final!AT$3</f>
        <v>0</v>
      </c>
    </row>
    <row r="127" spans="1:43" s="90" customFormat="1" ht="123" customHeight="1" x14ac:dyDescent="0.25">
      <c r="A127" s="14" t="e">
        <f t="shared" si="4"/>
        <v>#REF!</v>
      </c>
      <c r="B127" s="14" t="s">
        <v>274</v>
      </c>
      <c r="C127" s="159" t="s">
        <v>164</v>
      </c>
      <c r="D127" s="14" t="s">
        <v>201</v>
      </c>
      <c r="E127" s="54" t="s">
        <v>45</v>
      </c>
      <c r="F127" s="54"/>
      <c r="G127" s="54"/>
      <c r="H127" s="54"/>
      <c r="I127" s="14" t="s">
        <v>183</v>
      </c>
      <c r="J127" s="14" t="s">
        <v>261</v>
      </c>
      <c r="K127" s="54">
        <v>1</v>
      </c>
      <c r="L127" s="54">
        <v>0.25</v>
      </c>
      <c r="M127" s="14" t="s">
        <v>261</v>
      </c>
      <c r="N127" s="14" t="s">
        <v>45</v>
      </c>
      <c r="O127" s="14" t="s">
        <v>74</v>
      </c>
      <c r="P127" s="14" t="s">
        <v>89</v>
      </c>
      <c r="Q127" s="14" t="s">
        <v>275</v>
      </c>
      <c r="R127" s="14">
        <v>6.6000000000000003E-2</v>
      </c>
      <c r="S127" s="97">
        <f t="shared" si="5"/>
        <v>0</v>
      </c>
      <c r="T127" s="14">
        <f>[12]Final!W$3</f>
        <v>0</v>
      </c>
      <c r="U127" s="55">
        <f>[12]Final!X$3</f>
        <v>0</v>
      </c>
      <c r="V127" s="14">
        <f>[12]Final!Y$3</f>
        <v>0</v>
      </c>
      <c r="W127" s="56">
        <f>[12]Final!Z$3</f>
        <v>0</v>
      </c>
      <c r="X127" s="14">
        <f>[12]Final!AA$3</f>
        <v>0</v>
      </c>
      <c r="Y127" s="56">
        <f>[12]Final!AB$3</f>
        <v>0</v>
      </c>
      <c r="Z127" s="14">
        <f>[12]Final!AC$3</f>
        <v>0</v>
      </c>
      <c r="AA127" s="56" t="str">
        <f>[12]Final!AD$3</f>
        <v xml:space="preserve">A la fecha esta en proceso </v>
      </c>
      <c r="AB127" s="14">
        <f>[12]Final!AE$3</f>
        <v>0</v>
      </c>
      <c r="AC127" s="56" t="str">
        <f>[12]Final!AF$3</f>
        <v xml:space="preserve">Se actualizó formato de satisfaccion al ciudadano </v>
      </c>
      <c r="AD127" s="14">
        <f>[12]Final!AG$3</f>
        <v>0</v>
      </c>
      <c r="AE127" s="56" t="str">
        <f>[12]Final!AH$3</f>
        <v xml:space="preserve">A la fecha se encuentra en  proceso </v>
      </c>
      <c r="AF127" s="14">
        <f>[12]Final!AI$3</f>
        <v>0</v>
      </c>
      <c r="AG127" s="56">
        <f>[12]Final!AJ$3</f>
        <v>0</v>
      </c>
      <c r="AH127" s="14">
        <f>[12]Final!AK$3</f>
        <v>0</v>
      </c>
      <c r="AI127" s="56">
        <f>[12]Final!AL$3</f>
        <v>0</v>
      </c>
      <c r="AJ127" s="14">
        <f>[12]Final!AM$3</f>
        <v>0</v>
      </c>
      <c r="AK127" s="56">
        <f>[12]Final!AN$3</f>
        <v>0</v>
      </c>
      <c r="AL127" s="14">
        <f>[12]Final!AO$3</f>
        <v>0</v>
      </c>
      <c r="AM127" s="56">
        <f>[12]Final!AP$3</f>
        <v>0</v>
      </c>
      <c r="AN127" s="14">
        <f>[12]Final!AQ$3</f>
        <v>0</v>
      </c>
      <c r="AO127" s="56">
        <f>[12]Final!AR$3</f>
        <v>0</v>
      </c>
      <c r="AP127" s="14">
        <f>[12]Final!AS$3</f>
        <v>0</v>
      </c>
      <c r="AQ127" s="56">
        <f>[12]Final!AT$3</f>
        <v>0</v>
      </c>
    </row>
    <row r="128" spans="1:43" s="90" customFormat="1" ht="123" customHeight="1" x14ac:dyDescent="0.25">
      <c r="A128" s="14" t="e">
        <f t="shared" si="4"/>
        <v>#REF!</v>
      </c>
      <c r="B128" s="14" t="s">
        <v>276</v>
      </c>
      <c r="C128" s="159" t="s">
        <v>164</v>
      </c>
      <c r="D128" s="14" t="s">
        <v>201</v>
      </c>
      <c r="E128" s="54" t="s">
        <v>45</v>
      </c>
      <c r="F128" s="54"/>
      <c r="G128" s="54"/>
      <c r="H128" s="54"/>
      <c r="I128" s="160" t="s">
        <v>277</v>
      </c>
      <c r="J128" s="14" t="s">
        <v>261</v>
      </c>
      <c r="K128" s="54">
        <v>1</v>
      </c>
      <c r="L128" s="54">
        <v>0.25</v>
      </c>
      <c r="M128" s="14" t="s">
        <v>261</v>
      </c>
      <c r="N128" s="14" t="s">
        <v>45</v>
      </c>
      <c r="O128" s="14" t="s">
        <v>74</v>
      </c>
      <c r="P128" s="14" t="s">
        <v>89</v>
      </c>
      <c r="Q128" s="14" t="s">
        <v>278</v>
      </c>
      <c r="R128" s="14">
        <v>6.6000000000000003E-2</v>
      </c>
      <c r="S128" s="97">
        <f t="shared" ref="S128:S153" si="7">T128+V128+X128+Z128+AB128+AD128+AF128+AH128+AJ128+AL128+AN128+AP128</f>
        <v>1.1599999999999999E-2</v>
      </c>
      <c r="T128" s="14" t="str">
        <f>[7]Final!W$18</f>
        <v>0,58%</v>
      </c>
      <c r="U128" s="55" t="str">
        <f>[7]Final!X$18</f>
        <v>Se revisaron los documentos existentes</v>
      </c>
      <c r="V128" s="14">
        <f>[7]Final!Y$18</f>
        <v>5.7999999999999996E-3</v>
      </c>
      <c r="W128" s="56" t="str">
        <f>[7]Final!Z$18</f>
        <v>Se revisaron las normas vigentes.</v>
      </c>
      <c r="X128" s="14">
        <f>[7]Final!AA$18</f>
        <v>0</v>
      </c>
      <c r="Y128" s="56" t="str">
        <f>[7]Final!AB$18</f>
        <v>Esta actividad esta programada para el II semestre del 2019.</v>
      </c>
      <c r="Z128" s="14">
        <f>[7]Final!AC$18</f>
        <v>0</v>
      </c>
      <c r="AA128" s="56" t="str">
        <f>[7]Final!AD$18</f>
        <v>Esta actividad esta programada para el II semestre del 2019.</v>
      </c>
      <c r="AB128" s="14">
        <f>[7]Final!AE$18</f>
        <v>0</v>
      </c>
      <c r="AC128" s="56" t="str">
        <f>[7]Final!AF$18</f>
        <v>Esta actividad esta programada para el II semestre del 2019.</v>
      </c>
      <c r="AD128" s="14">
        <f>[7]Final!AG$18</f>
        <v>0</v>
      </c>
      <c r="AE128" s="56" t="str">
        <f>[7]Final!AH$18</f>
        <v>Esta actividad esta programada para el II semestre del 2019.</v>
      </c>
      <c r="AF128" s="14">
        <f>[7]Final!AI$18</f>
        <v>0</v>
      </c>
      <c r="AG128" s="56">
        <f>[7]Final!AJ$18</f>
        <v>0</v>
      </c>
      <c r="AH128" s="14">
        <f>[7]Final!AK$18</f>
        <v>0</v>
      </c>
      <c r="AI128" s="56">
        <f>[7]Final!AL$18</f>
        <v>0</v>
      </c>
      <c r="AJ128" s="14">
        <f>[7]Final!AM$18</f>
        <v>0</v>
      </c>
      <c r="AK128" s="56">
        <f>[7]Final!AN$18</f>
        <v>0</v>
      </c>
      <c r="AL128" s="14">
        <f>[7]Final!AO$18</f>
        <v>0</v>
      </c>
      <c r="AM128" s="56">
        <f>[7]Final!AP$18</f>
        <v>0</v>
      </c>
      <c r="AN128" s="14">
        <f>[7]Final!AQ$18</f>
        <v>0</v>
      </c>
      <c r="AO128" s="56">
        <f>[7]Final!AR$18</f>
        <v>0</v>
      </c>
      <c r="AP128" s="14">
        <f>[7]Final!AS$18</f>
        <v>0</v>
      </c>
      <c r="AQ128" s="56">
        <f>[7]Final!AT$18</f>
        <v>0</v>
      </c>
    </row>
    <row r="129" spans="1:43" s="90" customFormat="1" ht="123" customHeight="1" x14ac:dyDescent="0.25">
      <c r="A129" s="14" t="e">
        <f t="shared" si="4"/>
        <v>#REF!</v>
      </c>
      <c r="B129" s="14" t="s">
        <v>200</v>
      </c>
      <c r="C129" s="159" t="s">
        <v>164</v>
      </c>
      <c r="D129" s="14" t="s">
        <v>201</v>
      </c>
      <c r="E129" s="54" t="s">
        <v>45</v>
      </c>
      <c r="F129" s="54"/>
      <c r="G129" s="54"/>
      <c r="H129" s="54"/>
      <c r="I129" s="160" t="s">
        <v>200</v>
      </c>
      <c r="J129" s="14" t="s">
        <v>261</v>
      </c>
      <c r="K129" s="54">
        <v>1</v>
      </c>
      <c r="L129" s="54">
        <v>0.25</v>
      </c>
      <c r="M129" s="14" t="s">
        <v>261</v>
      </c>
      <c r="N129" s="14" t="s">
        <v>45</v>
      </c>
      <c r="O129" s="14" t="s">
        <v>74</v>
      </c>
      <c r="P129" s="14" t="s">
        <v>89</v>
      </c>
      <c r="Q129" s="14" t="s">
        <v>279</v>
      </c>
      <c r="R129" s="14">
        <v>6.6000000000000003E-2</v>
      </c>
      <c r="S129" s="97">
        <f t="shared" si="7"/>
        <v>0</v>
      </c>
      <c r="T129" s="14">
        <f>[1]Final!$W$37</f>
        <v>0</v>
      </c>
      <c r="U129" s="55">
        <f>[1]Final!$X46</f>
        <v>0</v>
      </c>
      <c r="V129" s="14">
        <f>[1]Final!$Y46</f>
        <v>0</v>
      </c>
      <c r="W129" s="56">
        <f>[1]Final!$Z46</f>
        <v>0</v>
      </c>
      <c r="X129" s="14">
        <f>[1]Final!$AA46</f>
        <v>0</v>
      </c>
      <c r="Y129" s="56">
        <f>[1]Final!$AB46</f>
        <v>0</v>
      </c>
      <c r="Z129" s="14">
        <f>[1]Final!$AC46</f>
        <v>0</v>
      </c>
      <c r="AA129" s="56">
        <f>[1]Final!$AD46</f>
        <v>0</v>
      </c>
      <c r="AB129" s="14">
        <f>[1]Final!$AE46</f>
        <v>0</v>
      </c>
      <c r="AC129" s="56">
        <f>[1]Final!$AF46</f>
        <v>0</v>
      </c>
      <c r="AD129" s="14">
        <f>[1]Final!$AG46</f>
        <v>0</v>
      </c>
      <c r="AE129" s="56">
        <f>[1]Final!$AH46</f>
        <v>0</v>
      </c>
      <c r="AF129" s="14">
        <f>[1]Final!$AI46</f>
        <v>0</v>
      </c>
      <c r="AG129" s="56">
        <f>[1]Final!$AJ46</f>
        <v>0</v>
      </c>
      <c r="AH129" s="14">
        <f>[1]Final!$AK46</f>
        <v>0</v>
      </c>
      <c r="AI129" s="56">
        <f>[1]Final!$AL46</f>
        <v>0</v>
      </c>
      <c r="AJ129" s="14">
        <f>[1]Final!$AM46</f>
        <v>0</v>
      </c>
      <c r="AK129" s="56">
        <f>[1]Final!$AN46</f>
        <v>0</v>
      </c>
      <c r="AL129" s="14">
        <f>[1]Final!$AO46</f>
        <v>0</v>
      </c>
      <c r="AM129" s="56">
        <f>[1]Final!$AP46</f>
        <v>0</v>
      </c>
      <c r="AN129" s="14">
        <f>[1]Final!$AQ46</f>
        <v>0</v>
      </c>
      <c r="AO129" s="56">
        <f>[1]Final!$AR46</f>
        <v>0</v>
      </c>
      <c r="AP129" s="14">
        <f>[1]Final!$AS46</f>
        <v>0</v>
      </c>
      <c r="AQ129" s="56">
        <f>[1]Final!$AT46</f>
        <v>0</v>
      </c>
    </row>
    <row r="130" spans="1:43" s="90" customFormat="1" ht="123" customHeight="1" x14ac:dyDescent="0.25">
      <c r="A130" s="14" t="e">
        <f t="shared" si="4"/>
        <v>#REF!</v>
      </c>
      <c r="B130" s="14" t="s">
        <v>214</v>
      </c>
      <c r="C130" s="159" t="s">
        <v>164</v>
      </c>
      <c r="D130" s="14" t="s">
        <v>201</v>
      </c>
      <c r="E130" s="54" t="s">
        <v>45</v>
      </c>
      <c r="F130" s="54"/>
      <c r="G130" s="54"/>
      <c r="H130" s="54"/>
      <c r="I130" s="113" t="s">
        <v>214</v>
      </c>
      <c r="J130" s="14" t="s">
        <v>261</v>
      </c>
      <c r="K130" s="54">
        <v>1</v>
      </c>
      <c r="L130" s="54">
        <v>0.25</v>
      </c>
      <c r="M130" s="14" t="s">
        <v>261</v>
      </c>
      <c r="N130" s="14" t="s">
        <v>45</v>
      </c>
      <c r="O130" s="14" t="s">
        <v>74</v>
      </c>
      <c r="P130" s="14" t="s">
        <v>89</v>
      </c>
      <c r="Q130" s="14" t="s">
        <v>280</v>
      </c>
      <c r="R130" s="14">
        <v>6.6000000000000003E-2</v>
      </c>
      <c r="S130" s="97">
        <f t="shared" si="7"/>
        <v>6.6000000000000003E-2</v>
      </c>
      <c r="T130" s="14">
        <f>[8]Final!W$4</f>
        <v>0</v>
      </c>
      <c r="U130" s="55" t="str">
        <f>[8]Final!X$4</f>
        <v xml:space="preserve">SE HACE SEGUIMIENTO TRIMESTRAL  </v>
      </c>
      <c r="V130" s="14">
        <f>[8]Final!Y$4</f>
        <v>0</v>
      </c>
      <c r="W130" s="56" t="str">
        <f>[8]Final!Z$4</f>
        <v xml:space="preserve">SE HACE SEGUIMIENTO TRIMESTRAL  </v>
      </c>
      <c r="X130" s="14">
        <f>[8]Final!AA$4</f>
        <v>6.6000000000000003E-2</v>
      </c>
      <c r="Y130" s="56" t="str">
        <f>[8]Final!AB$4</f>
        <v>Se recibió capacitación   sobre documentos  accecibles para iniciar proceso de actualización , se iniciará proceso  en el mes de Abril .</v>
      </c>
      <c r="Z130" s="14">
        <f>[8]Final!AC$4</f>
        <v>0</v>
      </c>
      <c r="AA130" s="56" t="str">
        <f>[8]Final!AD$4</f>
        <v xml:space="preserve">Se está iniciando revisión  de procedimientos, se inció con procedimiento de baja de bienes , se debe adaptar a lo que se ordene en cuanto a accesibildad </v>
      </c>
      <c r="AB130" s="14">
        <f>[8]Final!AE$4</f>
        <v>0</v>
      </c>
      <c r="AC130" s="56" t="str">
        <f>[8]Final!AF$4</f>
        <v xml:space="preserve">Se continua  revisión  de procedimientos, de los procesos Financiero y Adminisitrativo </v>
      </c>
      <c r="AD130" s="14">
        <f>[8]Final!AG$4</f>
        <v>0</v>
      </c>
      <c r="AE130" s="56" t="str">
        <f>[8]Final!AH$4</f>
        <v xml:space="preserve">Se tiene primera versión de procedimientos en revisión y complemento </v>
      </c>
      <c r="AF130" s="14">
        <f>[8]Final!AI$4</f>
        <v>0</v>
      </c>
      <c r="AG130" s="56">
        <f>[8]Final!AJ$4</f>
        <v>0</v>
      </c>
      <c r="AH130" s="14">
        <f>[8]Final!AK$4</f>
        <v>0</v>
      </c>
      <c r="AI130" s="56">
        <f>[8]Final!AL$4</f>
        <v>0</v>
      </c>
      <c r="AJ130" s="14">
        <f>[8]Final!AM$4</f>
        <v>0</v>
      </c>
      <c r="AK130" s="56">
        <f>[8]Final!AN$4</f>
        <v>0</v>
      </c>
      <c r="AL130" s="14">
        <f>[8]Final!AO$4</f>
        <v>0</v>
      </c>
      <c r="AM130" s="56">
        <f>[8]Final!AP$4</f>
        <v>0</v>
      </c>
      <c r="AN130" s="14">
        <f>[8]Final!AQ$4</f>
        <v>0</v>
      </c>
      <c r="AO130" s="56">
        <f>[8]Final!AR$4</f>
        <v>0</v>
      </c>
      <c r="AP130" s="14">
        <f>[8]Final!AS$4</f>
        <v>0</v>
      </c>
      <c r="AQ130" s="56">
        <f>[8]Final!AT$4</f>
        <v>0</v>
      </c>
    </row>
    <row r="131" spans="1:43" s="90" customFormat="1" ht="123" customHeight="1" x14ac:dyDescent="0.25">
      <c r="A131" s="14" t="e">
        <f t="shared" ref="A131:A154" si="8">A130+1</f>
        <v>#REF!</v>
      </c>
      <c r="B131" s="14" t="s">
        <v>179</v>
      </c>
      <c r="C131" s="159" t="s">
        <v>164</v>
      </c>
      <c r="D131" s="14" t="s">
        <v>201</v>
      </c>
      <c r="E131" s="54" t="s">
        <v>45</v>
      </c>
      <c r="F131" s="54"/>
      <c r="G131" s="54"/>
      <c r="H131" s="54"/>
      <c r="I131" s="14" t="s">
        <v>183</v>
      </c>
      <c r="J131" s="14" t="s">
        <v>261</v>
      </c>
      <c r="K131" s="54">
        <v>1</v>
      </c>
      <c r="L131" s="54">
        <v>0.25</v>
      </c>
      <c r="M131" s="14" t="s">
        <v>261</v>
      </c>
      <c r="N131" s="14" t="s">
        <v>45</v>
      </c>
      <c r="O131" s="14" t="s">
        <v>74</v>
      </c>
      <c r="P131" s="14" t="s">
        <v>89</v>
      </c>
      <c r="Q131" s="14" t="s">
        <v>281</v>
      </c>
      <c r="R131" s="14">
        <v>6.6000000000000003E-2</v>
      </c>
      <c r="S131" s="97">
        <f t="shared" si="7"/>
        <v>0</v>
      </c>
      <c r="T131" s="14">
        <f>[6]Final!W$15</f>
        <v>0</v>
      </c>
      <c r="U131" s="55">
        <f>[6]Final!X$15</f>
        <v>0</v>
      </c>
      <c r="V131" s="14">
        <f>[6]Final!Y$15</f>
        <v>0</v>
      </c>
      <c r="W131" s="56">
        <f>[6]Final!Z$15</f>
        <v>0</v>
      </c>
      <c r="X131" s="14">
        <f>[6]Final!AA$15</f>
        <v>0</v>
      </c>
      <c r="Y131" s="56">
        <f>[6]Final!AB$15</f>
        <v>0</v>
      </c>
      <c r="Z131" s="14">
        <f>[6]Final!AC$15</f>
        <v>0</v>
      </c>
      <c r="AA131" s="56">
        <f>[6]Final!AD$15</f>
        <v>0</v>
      </c>
      <c r="AB131" s="14">
        <f>[6]Final!AE$15</f>
        <v>0</v>
      </c>
      <c r="AC131" s="56">
        <f>[6]Final!AF$15</f>
        <v>0</v>
      </c>
      <c r="AD131" s="14">
        <f>[6]Final!AG$15</f>
        <v>0</v>
      </c>
      <c r="AE131" s="56">
        <f>[6]Final!AH$15</f>
        <v>0</v>
      </c>
      <c r="AF131" s="14">
        <f>[6]Final!AI$15</f>
        <v>0</v>
      </c>
      <c r="AG131" s="56">
        <f>[6]Final!AJ$15</f>
        <v>0</v>
      </c>
      <c r="AH131" s="14">
        <f>[6]Final!AK$15</f>
        <v>0</v>
      </c>
      <c r="AI131" s="56">
        <f>[6]Final!AL$15</f>
        <v>0</v>
      </c>
      <c r="AJ131" s="14">
        <f>[6]Final!AM$15</f>
        <v>0</v>
      </c>
      <c r="AK131" s="56">
        <f>[6]Final!AN$15</f>
        <v>0</v>
      </c>
      <c r="AL131" s="14">
        <f>[6]Final!AO$15</f>
        <v>0</v>
      </c>
      <c r="AM131" s="56">
        <f>[6]Final!AP$15</f>
        <v>0</v>
      </c>
      <c r="AN131" s="14">
        <f>[6]Final!AQ$15</f>
        <v>0</v>
      </c>
      <c r="AO131" s="56">
        <f>[6]Final!AR$15</f>
        <v>0</v>
      </c>
      <c r="AP131" s="14">
        <f>[6]Final!AS$15</f>
        <v>0</v>
      </c>
      <c r="AQ131" s="56">
        <f>[6]Final!AT$15</f>
        <v>0</v>
      </c>
    </row>
    <row r="132" spans="1:43" s="90" customFormat="1" ht="123" customHeight="1" x14ac:dyDescent="0.25">
      <c r="A132" s="14" t="e">
        <f t="shared" si="8"/>
        <v>#REF!</v>
      </c>
      <c r="B132" s="14" t="s">
        <v>282</v>
      </c>
      <c r="C132" s="159" t="s">
        <v>164</v>
      </c>
      <c r="D132" s="14" t="s">
        <v>201</v>
      </c>
      <c r="E132" s="54" t="s">
        <v>45</v>
      </c>
      <c r="F132" s="54"/>
      <c r="G132" s="54"/>
      <c r="H132" s="54"/>
      <c r="I132" s="14" t="s">
        <v>282</v>
      </c>
      <c r="J132" s="14" t="s">
        <v>261</v>
      </c>
      <c r="K132" s="54">
        <v>1</v>
      </c>
      <c r="L132" s="54">
        <v>0.25</v>
      </c>
      <c r="M132" s="14" t="s">
        <v>261</v>
      </c>
      <c r="N132" s="14" t="s">
        <v>45</v>
      </c>
      <c r="O132" s="14" t="s">
        <v>74</v>
      </c>
      <c r="P132" s="14" t="s">
        <v>89</v>
      </c>
      <c r="Q132" s="14" t="s">
        <v>283</v>
      </c>
      <c r="R132" s="14">
        <v>6.6000000000000003E-2</v>
      </c>
      <c r="S132" s="97">
        <f t="shared" si="7"/>
        <v>6.6000000000000003E-2</v>
      </c>
      <c r="T132" s="14">
        <f>[8]Final!W$5</f>
        <v>0</v>
      </c>
      <c r="U132" s="55" t="str">
        <f>[8]Final!X$5</f>
        <v xml:space="preserve">SE HACE SEGUIMIENTO TRIMESTRAL  </v>
      </c>
      <c r="V132" s="14">
        <f>[8]Final!Y$5</f>
        <v>0</v>
      </c>
      <c r="W132" s="56" t="str">
        <f>[8]Final!Z$5</f>
        <v xml:space="preserve">SE HACE SEGUIMIENTO TRIMESTRAL  </v>
      </c>
      <c r="X132" s="14">
        <f>[8]Final!AA$5</f>
        <v>6.6000000000000003E-2</v>
      </c>
      <c r="Y132" s="56" t="str">
        <f>[8]Final!AB$5</f>
        <v xml:space="preserve">Se recibió capacitación   sobre documentos  accecibles para iniciar proceso de actualización , se iniciará proceso  en el mes de Abril </v>
      </c>
      <c r="Z132" s="14">
        <f>[8]Final!AC$5</f>
        <v>0</v>
      </c>
      <c r="AA132" s="56" t="str">
        <f>[8]Final!AD$5</f>
        <v xml:space="preserve">Se está iniciando revisión de procedimientos, se inició con procedimiento de presupuesto, se debe adapatar a  lo que se ordene en cuanto a documentos accesibles.   </v>
      </c>
      <c r="AB132" s="14">
        <f>[8]Final!AE$5</f>
        <v>0</v>
      </c>
      <c r="AC132" s="56" t="str">
        <f>[8]Final!AF$5</f>
        <v xml:space="preserve">Se continua  revisión  de procedimientos, de los procesos Financiero y Adminisitrativo </v>
      </c>
      <c r="AD132" s="14">
        <f>[8]Final!AG$5</f>
        <v>0</v>
      </c>
      <c r="AE132" s="56" t="str">
        <f>[8]Final!AH$5</f>
        <v xml:space="preserve">Se tiene primera versión de procedimientos en revisión y complemento </v>
      </c>
      <c r="AF132" s="14">
        <f>[8]Final!AI$5</f>
        <v>0</v>
      </c>
      <c r="AG132" s="56">
        <f>[8]Final!AJ$5</f>
        <v>0</v>
      </c>
      <c r="AH132" s="14">
        <f>[8]Final!AK$5</f>
        <v>0</v>
      </c>
      <c r="AI132" s="56">
        <f>[8]Final!AL$5</f>
        <v>0</v>
      </c>
      <c r="AJ132" s="14">
        <f>[8]Final!AM$5</f>
        <v>0</v>
      </c>
      <c r="AK132" s="56">
        <f>[8]Final!AN$5</f>
        <v>0</v>
      </c>
      <c r="AL132" s="14">
        <f>[8]Final!AO$5</f>
        <v>0</v>
      </c>
      <c r="AM132" s="56">
        <f>[8]Final!AP$5</f>
        <v>0</v>
      </c>
      <c r="AN132" s="14">
        <f>[8]Final!AQ$5</f>
        <v>0</v>
      </c>
      <c r="AO132" s="56">
        <f>[8]Final!AR$5</f>
        <v>0</v>
      </c>
      <c r="AP132" s="14">
        <f>[8]Final!AS$5</f>
        <v>0</v>
      </c>
      <c r="AQ132" s="56">
        <f>[8]Final!AT$5</f>
        <v>0</v>
      </c>
    </row>
    <row r="133" spans="1:43" s="90" customFormat="1" ht="123" customHeight="1" x14ac:dyDescent="0.25">
      <c r="A133" s="14" t="e">
        <f t="shared" si="8"/>
        <v>#REF!</v>
      </c>
      <c r="B133" s="113" t="s">
        <v>214</v>
      </c>
      <c r="C133" s="159" t="s">
        <v>164</v>
      </c>
      <c r="D133" s="14" t="s">
        <v>201</v>
      </c>
      <c r="E133" s="54" t="s">
        <v>45</v>
      </c>
      <c r="F133" s="54"/>
      <c r="G133" s="54"/>
      <c r="H133" s="54"/>
      <c r="I133" s="113" t="s">
        <v>214</v>
      </c>
      <c r="J133" s="14" t="s">
        <v>284</v>
      </c>
      <c r="K133" s="14">
        <v>1</v>
      </c>
      <c r="L133" s="14">
        <v>1</v>
      </c>
      <c r="M133" s="14" t="s">
        <v>285</v>
      </c>
      <c r="N133" s="14" t="s">
        <v>45</v>
      </c>
      <c r="O133" s="14" t="s">
        <v>53</v>
      </c>
      <c r="P133" s="14" t="s">
        <v>53</v>
      </c>
      <c r="Q133" s="14" t="s">
        <v>286</v>
      </c>
      <c r="R133" s="14">
        <v>0.3</v>
      </c>
      <c r="S133" s="97">
        <f t="shared" si="7"/>
        <v>0.3</v>
      </c>
      <c r="T133" s="14">
        <f>[8]Final!W$6</f>
        <v>0</v>
      </c>
      <c r="U133" s="55" t="str">
        <f>[8]Final!X$6</f>
        <v xml:space="preserve">SE HACE SEGUIMIENTO TRIMESTRAL  </v>
      </c>
      <c r="V133" s="14">
        <f>[8]Final!Y$6</f>
        <v>0</v>
      </c>
      <c r="W133" s="56" t="str">
        <f>[8]Final!Z$6</f>
        <v xml:space="preserve">SE HACE SEGUIMIENTO TRIMESTRAL  </v>
      </c>
      <c r="X133" s="155">
        <f>[8]Final!AA$6</f>
        <v>0.3</v>
      </c>
      <c r="Y133" s="56" t="str">
        <f>[8]Final!AB$6</f>
        <v xml:space="preserve">Se formuló el Plan y se publicó en la pagina web de la entidad </v>
      </c>
      <c r="Z133" s="14">
        <f>[8]Final!AC$6</f>
        <v>0</v>
      </c>
      <c r="AA133" s="56" t="str">
        <f>[8]Final!AD$6</f>
        <v xml:space="preserve">Plan publicado </v>
      </c>
      <c r="AB133" s="14">
        <f>[8]Final!AE$6</f>
        <v>0</v>
      </c>
      <c r="AC133" s="56" t="str">
        <f>[8]Final!AF$6</f>
        <v xml:space="preserve">Plan y seguimiento del primer trimestre publicado en la web del  INCI </v>
      </c>
      <c r="AD133" s="14">
        <f>[8]Final!AG$6</f>
        <v>0</v>
      </c>
      <c r="AE133" s="56" t="str">
        <f>[8]Final!AH$6</f>
        <v xml:space="preserve">Plan y seguimiento del primer  trimestre  publicado en la web del  INCI </v>
      </c>
      <c r="AF133" s="14">
        <f>[8]Final!AI$6</f>
        <v>0</v>
      </c>
      <c r="AG133" s="56">
        <f>[8]Final!AJ$6</f>
        <v>0</v>
      </c>
      <c r="AH133" s="14">
        <f>[8]Final!AK$6</f>
        <v>0</v>
      </c>
      <c r="AI133" s="56">
        <f>[8]Final!AL$6</f>
        <v>0</v>
      </c>
      <c r="AJ133" s="14">
        <f>[8]Final!AM$6</f>
        <v>0</v>
      </c>
      <c r="AK133" s="56">
        <f>[8]Final!AN$6</f>
        <v>0</v>
      </c>
      <c r="AL133" s="14">
        <f>[8]Final!AO$6</f>
        <v>0</v>
      </c>
      <c r="AM133" s="56">
        <f>[8]Final!AP$6</f>
        <v>0</v>
      </c>
      <c r="AN133" s="14">
        <f>[8]Final!AQ$6</f>
        <v>0</v>
      </c>
      <c r="AO133" s="56">
        <f>[8]Final!AR$6</f>
        <v>0</v>
      </c>
      <c r="AP133" s="14">
        <f>[8]Final!AS$6</f>
        <v>0</v>
      </c>
      <c r="AQ133" s="56">
        <f>[8]Final!AT$6</f>
        <v>0</v>
      </c>
    </row>
    <row r="134" spans="1:43" s="90" customFormat="1" ht="123" customHeight="1" x14ac:dyDescent="0.25">
      <c r="A134" s="14" t="e">
        <f t="shared" si="8"/>
        <v>#REF!</v>
      </c>
      <c r="B134" s="113" t="s">
        <v>214</v>
      </c>
      <c r="C134" s="159" t="s">
        <v>164</v>
      </c>
      <c r="D134" s="14" t="s">
        <v>201</v>
      </c>
      <c r="E134" s="54" t="s">
        <v>45</v>
      </c>
      <c r="F134" s="54"/>
      <c r="G134" s="54"/>
      <c r="H134" s="54"/>
      <c r="I134" s="113" t="s">
        <v>214</v>
      </c>
      <c r="J134" s="14" t="s">
        <v>284</v>
      </c>
      <c r="K134" s="14">
        <v>1</v>
      </c>
      <c r="L134" s="14">
        <v>1</v>
      </c>
      <c r="M134" s="14" t="s">
        <v>285</v>
      </c>
      <c r="N134" s="14" t="s">
        <v>45</v>
      </c>
      <c r="O134" s="14" t="s">
        <v>53</v>
      </c>
      <c r="P134" s="14" t="s">
        <v>54</v>
      </c>
      <c r="Q134" s="14" t="s">
        <v>287</v>
      </c>
      <c r="R134" s="14">
        <v>0.7</v>
      </c>
      <c r="S134" s="97">
        <f t="shared" si="7"/>
        <v>0.17499999999999999</v>
      </c>
      <c r="T134" s="14">
        <f>[8]Final!W$9</f>
        <v>0</v>
      </c>
      <c r="U134" s="55" t="str">
        <f>[8]Final!X7</f>
        <v xml:space="preserve">SE HACE SEGUIMIENTO TRIMESTRAL  </v>
      </c>
      <c r="V134" s="155">
        <f>[8]Final!Y7</f>
        <v>0</v>
      </c>
      <c r="W134" s="56" t="str">
        <f>[8]Final!Z7</f>
        <v xml:space="preserve">SE HACE SEGUIMIENTO TRIMESTRAL  </v>
      </c>
      <c r="X134" s="155">
        <f>[8]Final!AA7</f>
        <v>0</v>
      </c>
      <c r="Y134" s="56" t="str">
        <f>[8]Final!AB7</f>
        <v xml:space="preserve">Se recibió  capacitación en Abril 04 sobre  aplicación para el reporte del seguimiento al plan de austeridad, se realizará conforme se indica instructivo y publicará con la misma periodicidad que se solicita  en la herramienta de seguimiento que   se implementa </v>
      </c>
      <c r="Z134" s="155">
        <f>[8]Final!AC7</f>
        <v>0.17499999999999999</v>
      </c>
      <c r="AA134" s="56" t="str">
        <f>[8]Final!AD7</f>
        <v xml:space="preserve">Se presentó primer informe, este se presenta  en forma trimestral. Se realizó en formato formulado  por el Departamento  Administrativo de la Presidencia de la República. </v>
      </c>
      <c r="AB134" s="155">
        <f>[8]Final!AE7</f>
        <v>0</v>
      </c>
      <c r="AC134" s="56" t="str">
        <f>[8]Final!AF7</f>
        <v xml:space="preserve">Se presentó primer informe, en Abrill este se presenta  en forma trimestral. Se realizó en formato formulado  por el Departamento  Administrativo de la Presidencia de la República. </v>
      </c>
      <c r="AD134" s="155">
        <f>[8]Final!AG7</f>
        <v>0</v>
      </c>
      <c r="AE134" s="56" t="str">
        <f>[8]Final!AH7</f>
        <v xml:space="preserve">Se presentó primer informe, en Abrill este se presenta  en forma trimestral. Se realizó en formato formulado  por el Departamento  Administrativo de la Presidencia de la República. </v>
      </c>
      <c r="AF134" s="155">
        <f>[8]Final!AI7</f>
        <v>0</v>
      </c>
      <c r="AG134" s="56">
        <f>[8]Final!AJ7</f>
        <v>0</v>
      </c>
      <c r="AH134" s="155">
        <f>[8]Final!AK7</f>
        <v>0</v>
      </c>
      <c r="AI134" s="56">
        <f>[8]Final!AL7</f>
        <v>0</v>
      </c>
      <c r="AJ134" s="155">
        <f>[8]Final!AM7</f>
        <v>0</v>
      </c>
      <c r="AK134" s="56">
        <f>[8]Final!AN7</f>
        <v>0</v>
      </c>
      <c r="AL134" s="155">
        <f>[8]Final!AO7</f>
        <v>0</v>
      </c>
      <c r="AM134" s="56">
        <f>[8]Final!AP7</f>
        <v>0</v>
      </c>
      <c r="AN134" s="155">
        <f>[8]Final!AQ7</f>
        <v>0</v>
      </c>
      <c r="AO134" s="56">
        <f>[8]Final!AR7</f>
        <v>0</v>
      </c>
      <c r="AP134" s="155">
        <f>[8]Final!AS7</f>
        <v>0</v>
      </c>
      <c r="AQ134" s="56">
        <f>[8]Final!AT7</f>
        <v>0</v>
      </c>
    </row>
    <row r="135" spans="1:43" s="90" customFormat="1" ht="123" customHeight="1" x14ac:dyDescent="0.25">
      <c r="A135" s="14" t="e">
        <f t="shared" si="8"/>
        <v>#REF!</v>
      </c>
      <c r="B135" s="113" t="s">
        <v>214</v>
      </c>
      <c r="C135" s="159" t="s">
        <v>164</v>
      </c>
      <c r="D135" s="14" t="s">
        <v>201</v>
      </c>
      <c r="E135" s="54" t="s">
        <v>45</v>
      </c>
      <c r="F135" s="54"/>
      <c r="G135" s="54"/>
      <c r="H135" s="54"/>
      <c r="I135" s="113" t="s">
        <v>214</v>
      </c>
      <c r="J135" s="14" t="s">
        <v>288</v>
      </c>
      <c r="K135" s="14">
        <v>1</v>
      </c>
      <c r="L135" s="14">
        <v>1</v>
      </c>
      <c r="M135" s="14" t="s">
        <v>289</v>
      </c>
      <c r="N135" s="14" t="s">
        <v>45</v>
      </c>
      <c r="O135" s="14" t="s">
        <v>53</v>
      </c>
      <c r="P135" s="14" t="s">
        <v>53</v>
      </c>
      <c r="Q135" s="14" t="s">
        <v>290</v>
      </c>
      <c r="R135" s="14">
        <v>0.3</v>
      </c>
      <c r="S135" s="97">
        <f t="shared" si="7"/>
        <v>0.3</v>
      </c>
      <c r="T135" s="14">
        <f>[8]Final!W$8</f>
        <v>0</v>
      </c>
      <c r="U135" s="55" t="str">
        <f>[8]Final!X$8</f>
        <v xml:space="preserve">SE HACE SEGUIMIENTO TRIMESTRAL  </v>
      </c>
      <c r="V135" s="155">
        <f>[8]Final!Y$8</f>
        <v>0</v>
      </c>
      <c r="W135" s="56" t="str">
        <f>[8]Final!Z$8</f>
        <v xml:space="preserve">SE HACE SEGUIMIENTO TRIMESTRAL  </v>
      </c>
      <c r="X135" s="155">
        <f>[8]Final!AA$8</f>
        <v>0.3</v>
      </c>
      <c r="Y135" s="56" t="str">
        <f>[8]Final!AB$8</f>
        <v xml:space="preserve">Se formuló el Plan y se publicó en la pagina web de la entidad </v>
      </c>
      <c r="Z135" s="14">
        <f>[8]Final!AC$8</f>
        <v>0</v>
      </c>
      <c r="AA135" s="56" t="str">
        <f>[8]Final!AD$8</f>
        <v>Plan formulado</v>
      </c>
      <c r="AB135" s="14">
        <f>[8]Final!AE$8</f>
        <v>0</v>
      </c>
      <c r="AC135" s="56" t="str">
        <f>[8]Final!AF$8</f>
        <v>Plan formulado</v>
      </c>
      <c r="AD135" s="14">
        <f>[8]Final!AG$8</f>
        <v>0</v>
      </c>
      <c r="AE135" s="56" t="str">
        <f>[8]Final!AH$8</f>
        <v xml:space="preserve">Plan formulado y en ejecución </v>
      </c>
      <c r="AF135" s="14">
        <f>[8]Final!AI$8</f>
        <v>0</v>
      </c>
      <c r="AG135" s="56">
        <f>[8]Final!AJ$8</f>
        <v>0</v>
      </c>
      <c r="AH135" s="14">
        <f>[8]Final!AK$8</f>
        <v>0</v>
      </c>
      <c r="AI135" s="56">
        <f>[8]Final!AL$8</f>
        <v>0</v>
      </c>
      <c r="AJ135" s="14">
        <f>[8]Final!AM$8</f>
        <v>0</v>
      </c>
      <c r="AK135" s="56">
        <f>[8]Final!AN$8</f>
        <v>0</v>
      </c>
      <c r="AL135" s="14">
        <f>[8]Final!AO$8</f>
        <v>0</v>
      </c>
      <c r="AM135" s="56">
        <f>[8]Final!AP$8</f>
        <v>0</v>
      </c>
      <c r="AN135" s="14">
        <f>[8]Final!AQ$8</f>
        <v>0</v>
      </c>
      <c r="AO135" s="56">
        <f>[8]Final!AR$8</f>
        <v>0</v>
      </c>
      <c r="AP135" s="14">
        <f>[8]Final!AS$8</f>
        <v>0</v>
      </c>
      <c r="AQ135" s="56">
        <f>[8]Final!AT$8</f>
        <v>0</v>
      </c>
    </row>
    <row r="136" spans="1:43" s="90" customFormat="1" ht="123" customHeight="1" x14ac:dyDescent="0.25">
      <c r="A136" s="14" t="e">
        <f t="shared" si="8"/>
        <v>#REF!</v>
      </c>
      <c r="B136" s="113" t="s">
        <v>214</v>
      </c>
      <c r="C136" s="159" t="s">
        <v>164</v>
      </c>
      <c r="D136" s="14" t="s">
        <v>201</v>
      </c>
      <c r="E136" s="54" t="s">
        <v>45</v>
      </c>
      <c r="F136" s="54"/>
      <c r="G136" s="54"/>
      <c r="H136" s="54"/>
      <c r="I136" s="113" t="s">
        <v>214</v>
      </c>
      <c r="J136" s="14" t="s">
        <v>288</v>
      </c>
      <c r="K136" s="14">
        <v>1</v>
      </c>
      <c r="L136" s="14">
        <v>1</v>
      </c>
      <c r="M136" s="14" t="s">
        <v>289</v>
      </c>
      <c r="N136" s="14" t="s">
        <v>45</v>
      </c>
      <c r="O136" s="14" t="s">
        <v>53</v>
      </c>
      <c r="P136" s="14" t="s">
        <v>54</v>
      </c>
      <c r="Q136" s="14" t="s">
        <v>291</v>
      </c>
      <c r="R136" s="14">
        <v>0.7</v>
      </c>
      <c r="S136" s="97">
        <f t="shared" si="7"/>
        <v>0.4</v>
      </c>
      <c r="T136" s="14">
        <f>[8]Final!W$9</f>
        <v>0</v>
      </c>
      <c r="U136" s="55" t="str">
        <f>[8]Final!X$9</f>
        <v xml:space="preserve">SE HACE SEGUIMIENTO TRIMESTRAL  </v>
      </c>
      <c r="V136" s="14">
        <f>[8]Final!Y$9</f>
        <v>0</v>
      </c>
      <c r="W136" s="56" t="str">
        <f>[8]Final!Z$9</f>
        <v xml:space="preserve">SE HACE SEGUIMIENTO TRIMESTRAL  </v>
      </c>
      <c r="X136" s="155">
        <f>[8]Final!AA$9</f>
        <v>0.1</v>
      </c>
      <c r="Y136" s="56" t="str">
        <f>[8]Final!AB$9</f>
        <v xml:space="preserve">Se han realziado los inventarios a las personas  que se retiran y a las que reciben cargos y a los movimientos internos . </v>
      </c>
      <c r="Z136" s="14">
        <f>[8]Final!AC$9</f>
        <v>0.1</v>
      </c>
      <c r="AA136" s="56" t="str">
        <f>[8]Final!AD$9</f>
        <v xml:space="preserve">Se programa reunión de Comité de bajas para Mayo 3 para presentar conceptos técnicos de los bienes que se sugiere  dar de baja de acuerdo a inspecciones fisicas . </v>
      </c>
      <c r="AB136" s="14">
        <f>[8]Final!AE$9</f>
        <v>0.1</v>
      </c>
      <c r="AC136" s="56" t="str">
        <f>[8]Final!AF$9</f>
        <v xml:space="preserve">Se dieron de baja  bienes  aprobados en Comité de baja de bienes y se ofrecieron a titulo gratuito  . </v>
      </c>
      <c r="AD136" s="14">
        <f>[8]Final!AG$9</f>
        <v>0.1</v>
      </c>
      <c r="AE136" s="56" t="str">
        <f>[8]Final!AH$9</f>
        <v xml:space="preserve">Se dieron de baja  bienes  aprobados en Comité de baja de bienes y se ofrecieron a titulo gratuito  . </v>
      </c>
      <c r="AF136" s="14">
        <f>[8]Final!AI$9</f>
        <v>0</v>
      </c>
      <c r="AG136" s="56">
        <f>[8]Final!AJ$9</f>
        <v>0</v>
      </c>
      <c r="AH136" s="14">
        <f>[8]Final!AK$9</f>
        <v>0</v>
      </c>
      <c r="AI136" s="56">
        <f>[8]Final!AL$9</f>
        <v>0</v>
      </c>
      <c r="AJ136" s="14">
        <f>[8]Final!AM$9</f>
        <v>0</v>
      </c>
      <c r="AK136" s="56">
        <f>[8]Final!AN$9</f>
        <v>0</v>
      </c>
      <c r="AL136" s="14">
        <f>[8]Final!AO$9</f>
        <v>0</v>
      </c>
      <c r="AM136" s="56">
        <f>[8]Final!AP$9</f>
        <v>0</v>
      </c>
      <c r="AN136" s="14">
        <f>[8]Final!AQ$9</f>
        <v>0</v>
      </c>
      <c r="AO136" s="56">
        <f>[8]Final!AR$9</f>
        <v>0</v>
      </c>
      <c r="AP136" s="14">
        <f>[8]Final!AS$9</f>
        <v>0</v>
      </c>
      <c r="AQ136" s="56">
        <f>[8]Final!AT$9</f>
        <v>0</v>
      </c>
    </row>
    <row r="137" spans="1:43" s="90" customFormat="1" ht="123" customHeight="1" x14ac:dyDescent="0.25">
      <c r="A137" s="14" t="e">
        <f t="shared" si="8"/>
        <v>#REF!</v>
      </c>
      <c r="B137" s="14" t="s">
        <v>282</v>
      </c>
      <c r="C137" s="159" t="s">
        <v>164</v>
      </c>
      <c r="D137" s="14" t="s">
        <v>201</v>
      </c>
      <c r="E137" s="54" t="s">
        <v>45</v>
      </c>
      <c r="F137" s="54"/>
      <c r="G137" s="54"/>
      <c r="H137" s="54"/>
      <c r="I137" s="14" t="s">
        <v>282</v>
      </c>
      <c r="J137" s="14" t="s">
        <v>292</v>
      </c>
      <c r="K137" s="14">
        <v>1</v>
      </c>
      <c r="L137" s="14">
        <v>1</v>
      </c>
      <c r="M137" s="14" t="s">
        <v>293</v>
      </c>
      <c r="N137" s="14" t="s">
        <v>45</v>
      </c>
      <c r="O137" s="14" t="s">
        <v>85</v>
      </c>
      <c r="P137" s="14" t="s">
        <v>54</v>
      </c>
      <c r="Q137" s="14" t="s">
        <v>294</v>
      </c>
      <c r="R137" s="14">
        <v>1</v>
      </c>
      <c r="S137" s="97">
        <f t="shared" si="7"/>
        <v>0.17499999999999999</v>
      </c>
      <c r="T137" s="14">
        <f>[8]Final!W$10</f>
        <v>0</v>
      </c>
      <c r="U137" s="55" t="str">
        <f>[8]Final!X$10</f>
        <v xml:space="preserve">SE HACE SEGUIMIENTO TRIMESTRAL  </v>
      </c>
      <c r="V137" s="14">
        <f>[8]Final!Y$10</f>
        <v>0</v>
      </c>
      <c r="W137" s="56" t="str">
        <f>[8]Final!Z$10</f>
        <v xml:space="preserve">SE HACE SEGUIMIENTO TRIMESTRAL  </v>
      </c>
      <c r="X137" s="14">
        <f>[8]Final!AA$10</f>
        <v>0</v>
      </c>
      <c r="Y137" s="56" t="str">
        <f>[8]Final!AB$10</f>
        <v xml:space="preserve">El mes de marzo  está en cierre por lo tanto no se ha terminado ejecución de Ingresos para poder realizar el informe trimestral, se presenta despues del 15 fecha de cierre de ingresos.   </v>
      </c>
      <c r="Z137" s="14">
        <f>[8]Final!AC$10</f>
        <v>0.17499999999999999</v>
      </c>
      <c r="AA137" s="56" t="str">
        <f>[8]Final!AD$10</f>
        <v xml:space="preserve">Se eleboró  informe  con cifras de cierre de Marzo 31 de 2019  y se socializó por medio de correo electronico  enviado  a miembros de la  alta dirección del INCI </v>
      </c>
      <c r="AB137" s="14">
        <f>[8]Final!AE$10</f>
        <v>0</v>
      </c>
      <c r="AC137" s="56" t="str">
        <f>[8]Final!AF$10</f>
        <v xml:space="preserve">Se elabora  informe con cierres mensual . A la fecha se encuentra publicado el de cierre de Marzo de 2019  comentado </v>
      </c>
      <c r="AD137" s="14">
        <f>[8]Final!AG$10</f>
        <v>0</v>
      </c>
      <c r="AE137" s="56" t="str">
        <f>[8]Final!AH$10</f>
        <v xml:space="preserve">Se  está elaborando informe de Ejecución para publicar en la web </v>
      </c>
      <c r="AF137" s="14">
        <f>[8]Final!AI$10</f>
        <v>0</v>
      </c>
      <c r="AG137" s="56">
        <f>[8]Final!AJ$10</f>
        <v>0</v>
      </c>
      <c r="AH137" s="14">
        <f>[8]Final!AK$10</f>
        <v>0</v>
      </c>
      <c r="AI137" s="56">
        <f>[8]Final!AL$10</f>
        <v>0</v>
      </c>
      <c r="AJ137" s="14">
        <f>[8]Final!AM$10</f>
        <v>0</v>
      </c>
      <c r="AK137" s="56">
        <f>[8]Final!AN$10</f>
        <v>0</v>
      </c>
      <c r="AL137" s="14">
        <f>[8]Final!AO$10</f>
        <v>0</v>
      </c>
      <c r="AM137" s="56">
        <f>[8]Final!AP$10</f>
        <v>0</v>
      </c>
      <c r="AN137" s="14">
        <f>[8]Final!AQ$10</f>
        <v>0</v>
      </c>
      <c r="AO137" s="56">
        <f>[8]Final!AR$10</f>
        <v>0</v>
      </c>
      <c r="AP137" s="14">
        <f>[8]Final!AS$10</f>
        <v>0</v>
      </c>
      <c r="AQ137" s="56">
        <f>[8]Final!AT$10</f>
        <v>0</v>
      </c>
    </row>
    <row r="138" spans="1:43" s="90" customFormat="1" ht="123" customHeight="1" x14ac:dyDescent="0.25">
      <c r="A138" s="14" t="e">
        <f t="shared" si="8"/>
        <v>#REF!</v>
      </c>
      <c r="B138" s="14" t="s">
        <v>163</v>
      </c>
      <c r="C138" s="159" t="s">
        <v>164</v>
      </c>
      <c r="D138" s="14" t="s">
        <v>295</v>
      </c>
      <c r="E138" s="54" t="s">
        <v>45</v>
      </c>
      <c r="F138" s="54"/>
      <c r="G138" s="54"/>
      <c r="H138" s="54"/>
      <c r="I138" s="161" t="s">
        <v>170</v>
      </c>
      <c r="J138" s="14" t="s">
        <v>296</v>
      </c>
      <c r="K138" s="14">
        <v>1</v>
      </c>
      <c r="L138" s="14">
        <v>0.25</v>
      </c>
      <c r="M138" s="14" t="s">
        <v>296</v>
      </c>
      <c r="N138" s="14" t="s">
        <v>45</v>
      </c>
      <c r="O138" s="14" t="s">
        <v>74</v>
      </c>
      <c r="P138" s="14" t="s">
        <v>89</v>
      </c>
      <c r="Q138" s="14" t="s">
        <v>297</v>
      </c>
      <c r="R138" s="14">
        <v>6.6000000000000003E-2</v>
      </c>
      <c r="S138" s="97">
        <f t="shared" si="7"/>
        <v>0</v>
      </c>
      <c r="T138" s="14">
        <f>[5]Final!W8</f>
        <v>0</v>
      </c>
      <c r="U138" s="55" t="str">
        <f>[5]Final!X8</f>
        <v>N/A</v>
      </c>
      <c r="V138" s="14">
        <f>[5]Final!Y8</f>
        <v>0</v>
      </c>
      <c r="W138" s="56" t="str">
        <f>[5]Final!Z8</f>
        <v>N/A</v>
      </c>
      <c r="X138" s="14">
        <f>[5]Final!AA8</f>
        <v>0</v>
      </c>
      <c r="Y138" s="56" t="str">
        <f>[5]Final!AB8</f>
        <v>N/A</v>
      </c>
      <c r="Z138" s="14">
        <f>[5]Final!AC8</f>
        <v>0</v>
      </c>
      <c r="AA138" s="56" t="str">
        <f>[5]Final!AD8</f>
        <v>N/A</v>
      </c>
      <c r="AB138" s="14">
        <f>[5]Final!AE8</f>
        <v>0</v>
      </c>
      <c r="AC138" s="56" t="str">
        <f>[5]Final!AF8</f>
        <v>N/A</v>
      </c>
      <c r="AD138" s="14">
        <f>[5]Final!AG8</f>
        <v>0</v>
      </c>
      <c r="AE138" s="56" t="str">
        <f>[5]Final!AH8</f>
        <v>N/A</v>
      </c>
      <c r="AF138" s="14">
        <f>[5]Final!AI8</f>
        <v>0</v>
      </c>
      <c r="AG138" s="56">
        <f>[5]Final!AJ8</f>
        <v>0</v>
      </c>
      <c r="AH138" s="14">
        <f>[5]Final!AK8</f>
        <v>0</v>
      </c>
      <c r="AI138" s="56">
        <f>[5]Final!AL8</f>
        <v>0</v>
      </c>
      <c r="AJ138" s="14">
        <f>[5]Final!AM8</f>
        <v>0</v>
      </c>
      <c r="AK138" s="56">
        <f>[5]Final!AN8</f>
        <v>0</v>
      </c>
      <c r="AL138" s="14">
        <f>[5]Final!AO8</f>
        <v>0</v>
      </c>
      <c r="AM138" s="56">
        <f>[5]Final!AP8</f>
        <v>0</v>
      </c>
      <c r="AN138" s="14">
        <f>[5]Final!AQ8</f>
        <v>0</v>
      </c>
      <c r="AO138" s="56">
        <f>[5]Final!AR8</f>
        <v>0</v>
      </c>
      <c r="AP138" s="14">
        <f>[5]Final!AS8</f>
        <v>0</v>
      </c>
      <c r="AQ138" s="56">
        <f>[5]Final!AT8</f>
        <v>0</v>
      </c>
    </row>
    <row r="139" spans="1:43" s="90" customFormat="1" ht="123" customHeight="1" x14ac:dyDescent="0.25">
      <c r="A139" s="14" t="e">
        <f t="shared" si="8"/>
        <v>#REF!</v>
      </c>
      <c r="B139" s="14" t="s">
        <v>111</v>
      </c>
      <c r="C139" s="159" t="s">
        <v>164</v>
      </c>
      <c r="D139" s="14" t="s">
        <v>295</v>
      </c>
      <c r="E139" s="54" t="s">
        <v>45</v>
      </c>
      <c r="F139" s="54"/>
      <c r="G139" s="54"/>
      <c r="H139" s="54"/>
      <c r="I139" s="162" t="s">
        <v>111</v>
      </c>
      <c r="J139" s="14" t="s">
        <v>296</v>
      </c>
      <c r="K139" s="14">
        <v>1</v>
      </c>
      <c r="L139" s="14">
        <v>0.25</v>
      </c>
      <c r="M139" s="14" t="s">
        <v>296</v>
      </c>
      <c r="N139" s="14" t="s">
        <v>45</v>
      </c>
      <c r="O139" s="14" t="s">
        <v>74</v>
      </c>
      <c r="P139" s="14" t="s">
        <v>89</v>
      </c>
      <c r="Q139" s="14" t="s">
        <v>298</v>
      </c>
      <c r="R139" s="14">
        <v>6.6000000000000003E-2</v>
      </c>
      <c r="S139" s="97">
        <f t="shared" si="7"/>
        <v>0</v>
      </c>
      <c r="T139" s="14">
        <f>[2]C!W$9</f>
        <v>0</v>
      </c>
      <c r="U139" s="55">
        <f>[2]C!X$9</f>
        <v>0</v>
      </c>
      <c r="V139" s="14">
        <f>[2]C!Y$9</f>
        <v>0</v>
      </c>
      <c r="W139" s="56">
        <f>[2]C!Z$9</f>
        <v>0</v>
      </c>
      <c r="X139" s="14">
        <f>[2]C!AA$9</f>
        <v>0</v>
      </c>
      <c r="Y139" s="56">
        <f>[2]C!AB$9</f>
        <v>0</v>
      </c>
      <c r="Z139" s="14">
        <f>[2]C!AC$9</f>
        <v>0</v>
      </c>
      <c r="AA139" s="56">
        <f>[2]C!AD$9</f>
        <v>0</v>
      </c>
      <c r="AB139" s="14">
        <f>[2]C!AE$9</f>
        <v>0</v>
      </c>
      <c r="AC139" s="56">
        <f>[2]C!AF$9</f>
        <v>0</v>
      </c>
      <c r="AD139" s="14">
        <f>[2]C!AG$9</f>
        <v>0</v>
      </c>
      <c r="AE139" s="56">
        <f>[2]C!AH$9</f>
        <v>0</v>
      </c>
      <c r="AF139" s="14">
        <f>[2]C!AI$9</f>
        <v>0</v>
      </c>
      <c r="AG139" s="56">
        <f>[2]C!AJ$9</f>
        <v>0</v>
      </c>
      <c r="AH139" s="14">
        <f>[2]C!AK$9</f>
        <v>0</v>
      </c>
      <c r="AI139" s="56">
        <f>[2]C!AL$9</f>
        <v>0</v>
      </c>
      <c r="AJ139" s="14">
        <f>[2]C!AM$9</f>
        <v>0</v>
      </c>
      <c r="AK139" s="56">
        <f>[2]C!AN$9</f>
        <v>0</v>
      </c>
      <c r="AL139" s="14">
        <f>[2]C!AO$9</f>
        <v>0</v>
      </c>
      <c r="AM139" s="56">
        <f>[2]C!AP$9</f>
        <v>0</v>
      </c>
      <c r="AN139" s="14">
        <f>[2]C!AQ$9</f>
        <v>0</v>
      </c>
      <c r="AO139" s="56">
        <f>[2]C!AR$9</f>
        <v>0</v>
      </c>
      <c r="AP139" s="14">
        <f>[2]C!AS$9</f>
        <v>0</v>
      </c>
      <c r="AQ139" s="56">
        <f>[2]C!AT$9</f>
        <v>0</v>
      </c>
    </row>
    <row r="140" spans="1:43" s="90" customFormat="1" ht="123" customHeight="1" x14ac:dyDescent="0.25">
      <c r="A140" s="14" t="e">
        <f t="shared" si="8"/>
        <v>#REF!</v>
      </c>
      <c r="B140" s="14" t="s">
        <v>228</v>
      </c>
      <c r="C140" s="159" t="s">
        <v>164</v>
      </c>
      <c r="D140" s="14" t="s">
        <v>295</v>
      </c>
      <c r="E140" s="54" t="s">
        <v>45</v>
      </c>
      <c r="F140" s="54"/>
      <c r="G140" s="54"/>
      <c r="H140" s="54"/>
      <c r="I140" s="116" t="s">
        <v>230</v>
      </c>
      <c r="J140" s="14" t="s">
        <v>296</v>
      </c>
      <c r="K140" s="14">
        <v>1</v>
      </c>
      <c r="L140" s="14">
        <v>0.25</v>
      </c>
      <c r="M140" s="14" t="s">
        <v>296</v>
      </c>
      <c r="N140" s="14" t="s">
        <v>45</v>
      </c>
      <c r="O140" s="14" t="s">
        <v>74</v>
      </c>
      <c r="P140" s="14" t="s">
        <v>89</v>
      </c>
      <c r="Q140" s="14" t="s">
        <v>299</v>
      </c>
      <c r="R140" s="14">
        <v>6.6000000000000003E-2</v>
      </c>
      <c r="S140" s="97">
        <f t="shared" si="7"/>
        <v>0</v>
      </c>
      <c r="T140" s="14">
        <f>[10]Final!W$18</f>
        <v>0</v>
      </c>
      <c r="U140" s="55">
        <f>[10]Final!X$18</f>
        <v>0</v>
      </c>
      <c r="V140" s="14">
        <f>[10]Final!Y$18</f>
        <v>0</v>
      </c>
      <c r="W140" s="55">
        <f>[10]Final!Z$18</f>
        <v>0</v>
      </c>
      <c r="X140" s="14">
        <f>[10]Final!AA$18</f>
        <v>0</v>
      </c>
      <c r="Y140" s="55">
        <f>[10]Final!AB$18</f>
        <v>0</v>
      </c>
      <c r="Z140" s="14">
        <f>[10]Final!AC$18</f>
        <v>0</v>
      </c>
      <c r="AA140" s="55">
        <f>[10]Final!AD$18</f>
        <v>0</v>
      </c>
      <c r="AB140" s="14">
        <f>[10]Final!AE$18</f>
        <v>0</v>
      </c>
      <c r="AC140" s="55">
        <f>[10]Final!AF$18</f>
        <v>0</v>
      </c>
      <c r="AD140" s="14">
        <f>[10]Final!AG$18</f>
        <v>0</v>
      </c>
      <c r="AE140" s="55">
        <f>[10]Final!AH$18</f>
        <v>0</v>
      </c>
      <c r="AF140" s="14">
        <f>[10]Final!AI$18</f>
        <v>0</v>
      </c>
      <c r="AG140" s="55">
        <f>[10]Final!AJ$18</f>
        <v>0</v>
      </c>
      <c r="AH140" s="14">
        <f>[10]Final!AK$18</f>
        <v>0</v>
      </c>
      <c r="AI140" s="55">
        <f>[10]Final!AL$18</f>
        <v>0</v>
      </c>
      <c r="AJ140" s="14">
        <f>[10]Final!AM$18</f>
        <v>0</v>
      </c>
      <c r="AK140" s="55">
        <f>[10]Final!AN$18</f>
        <v>0</v>
      </c>
      <c r="AL140" s="14">
        <f>[10]Final!AO$18</f>
        <v>0</v>
      </c>
      <c r="AM140" s="55">
        <f>[10]Final!AP$18</f>
        <v>0</v>
      </c>
      <c r="AN140" s="14">
        <f>[10]Final!AQ$18</f>
        <v>0</v>
      </c>
      <c r="AO140" s="55">
        <f>[10]Final!AR$18</f>
        <v>0</v>
      </c>
      <c r="AP140" s="14">
        <f>[10]Final!AS$18</f>
        <v>0</v>
      </c>
      <c r="AQ140" s="55">
        <f>[10]Final!AT$18</f>
        <v>0</v>
      </c>
    </row>
    <row r="141" spans="1:43" s="90" customFormat="1" ht="123" customHeight="1" x14ac:dyDescent="0.25">
      <c r="A141" s="14" t="e">
        <f t="shared" si="8"/>
        <v>#REF!</v>
      </c>
      <c r="B141" s="14" t="s">
        <v>43</v>
      </c>
      <c r="C141" s="159" t="s">
        <v>164</v>
      </c>
      <c r="D141" s="14" t="s">
        <v>295</v>
      </c>
      <c r="E141" s="54" t="s">
        <v>45</v>
      </c>
      <c r="F141" s="54"/>
      <c r="G141" s="54"/>
      <c r="H141" s="54"/>
      <c r="I141" s="126" t="s">
        <v>50</v>
      </c>
      <c r="J141" s="14" t="s">
        <v>296</v>
      </c>
      <c r="K141" s="14">
        <v>1</v>
      </c>
      <c r="L141" s="14">
        <v>0.25</v>
      </c>
      <c r="M141" s="14" t="s">
        <v>296</v>
      </c>
      <c r="N141" s="14" t="s">
        <v>45</v>
      </c>
      <c r="O141" s="14" t="s">
        <v>74</v>
      </c>
      <c r="P141" s="14" t="s">
        <v>89</v>
      </c>
      <c r="Q141" s="14" t="s">
        <v>300</v>
      </c>
      <c r="R141" s="14">
        <v>6.6000000000000003E-2</v>
      </c>
      <c r="S141" s="97">
        <f t="shared" si="7"/>
        <v>0</v>
      </c>
      <c r="T141" s="14">
        <f>[1]Final!$W$37</f>
        <v>0</v>
      </c>
      <c r="U141" s="55">
        <f>[1]Final!$X58</f>
        <v>0</v>
      </c>
      <c r="V141" s="14">
        <f>[1]Final!$Y58</f>
        <v>0</v>
      </c>
      <c r="W141" s="56">
        <f>[1]Final!$Z58</f>
        <v>0</v>
      </c>
      <c r="X141" s="14">
        <f>[1]Final!$AA58</f>
        <v>0</v>
      </c>
      <c r="Y141" s="56">
        <f>[1]Final!$AB58</f>
        <v>0</v>
      </c>
      <c r="Z141" s="14">
        <f>[1]Final!$AC58</f>
        <v>0</v>
      </c>
      <c r="AA141" s="56">
        <f>[1]Final!$AD58</f>
        <v>0</v>
      </c>
      <c r="AB141" s="14">
        <f>[1]Final!$AE58</f>
        <v>0</v>
      </c>
      <c r="AC141" s="56">
        <f>[1]Final!$AF58</f>
        <v>0</v>
      </c>
      <c r="AD141" s="14">
        <f>[1]Final!$AG58</f>
        <v>0</v>
      </c>
      <c r="AE141" s="56">
        <f>[1]Final!$AH58</f>
        <v>0</v>
      </c>
      <c r="AF141" s="14">
        <f>[1]Final!$AI58</f>
        <v>0</v>
      </c>
      <c r="AG141" s="56">
        <f>[1]Final!$AJ58</f>
        <v>0</v>
      </c>
      <c r="AH141" s="14">
        <f>[1]Final!$AK58</f>
        <v>0</v>
      </c>
      <c r="AI141" s="56">
        <f>[1]Final!$AL58</f>
        <v>0</v>
      </c>
      <c r="AJ141" s="14">
        <f>[1]Final!$AM58</f>
        <v>0</v>
      </c>
      <c r="AK141" s="56">
        <f>[1]Final!$AN58</f>
        <v>0</v>
      </c>
      <c r="AL141" s="14">
        <f>[1]Final!$AO58</f>
        <v>0</v>
      </c>
      <c r="AM141" s="56">
        <f>[1]Final!$AP58</f>
        <v>0</v>
      </c>
      <c r="AN141" s="14">
        <f>[1]Final!$AQ58</f>
        <v>0</v>
      </c>
      <c r="AO141" s="56">
        <f>[1]Final!$AR58</f>
        <v>0</v>
      </c>
      <c r="AP141" s="14">
        <f>[1]Final!$AS58</f>
        <v>0</v>
      </c>
      <c r="AQ141" s="56">
        <f>[1]Final!$AT58</f>
        <v>0</v>
      </c>
    </row>
    <row r="142" spans="1:43" s="90" customFormat="1" ht="123" customHeight="1" x14ac:dyDescent="0.25">
      <c r="A142" s="14" t="e">
        <f t="shared" si="8"/>
        <v>#REF!</v>
      </c>
      <c r="B142" s="14" t="s">
        <v>150</v>
      </c>
      <c r="C142" s="159" t="s">
        <v>164</v>
      </c>
      <c r="D142" s="14" t="s">
        <v>295</v>
      </c>
      <c r="E142" s="54" t="s">
        <v>45</v>
      </c>
      <c r="F142" s="54"/>
      <c r="G142" s="54"/>
      <c r="H142" s="54"/>
      <c r="I142" s="163" t="s">
        <v>150</v>
      </c>
      <c r="J142" s="14" t="s">
        <v>296</v>
      </c>
      <c r="K142" s="14">
        <v>1</v>
      </c>
      <c r="L142" s="14">
        <v>0.25</v>
      </c>
      <c r="M142" s="14" t="s">
        <v>296</v>
      </c>
      <c r="N142" s="14" t="s">
        <v>45</v>
      </c>
      <c r="O142" s="14" t="s">
        <v>74</v>
      </c>
      <c r="P142" s="14" t="s">
        <v>89</v>
      </c>
      <c r="Q142" s="14" t="s">
        <v>301</v>
      </c>
      <c r="R142" s="14">
        <v>6.6000000000000003E-2</v>
      </c>
      <c r="S142" s="97">
        <f>T142+V142+X142+Z142+AB142+AD142+AF142+AH142+AJ142+AL142+AN142+AP142</f>
        <v>0</v>
      </c>
      <c r="T142" s="14">
        <f>'[2]E-IR'!W12</f>
        <v>0</v>
      </c>
      <c r="U142" s="167">
        <f>'[2]E-IR'!X12</f>
        <v>0</v>
      </c>
      <c r="V142" s="14">
        <f>'[2]E-IR'!Y12</f>
        <v>0</v>
      </c>
      <c r="W142" s="167">
        <f>'[2]E-IR'!Z12</f>
        <v>0</v>
      </c>
      <c r="X142" s="14">
        <f>'[2]E-IR'!AA12</f>
        <v>0</v>
      </c>
      <c r="Y142" s="167">
        <f>'[2]E-IR'!AB12</f>
        <v>0</v>
      </c>
      <c r="Z142" s="14">
        <f>'[2]E-IR'!AC12</f>
        <v>0</v>
      </c>
      <c r="AA142" s="167">
        <f>'[2]E-IR'!AD12</f>
        <v>0</v>
      </c>
      <c r="AB142" s="127">
        <f>'[2]E-IR'!AE12</f>
        <v>0</v>
      </c>
      <c r="AC142" s="167">
        <f>'[2]E-IR'!AF12</f>
        <v>0</v>
      </c>
      <c r="AD142" s="127">
        <f>'[2]E-IR'!AG12</f>
        <v>0</v>
      </c>
      <c r="AE142" s="167">
        <f>'[2]E-IR'!AH12</f>
        <v>0</v>
      </c>
      <c r="AF142" s="127">
        <f>'[2]E-IR'!AI12</f>
        <v>0</v>
      </c>
      <c r="AG142" s="167">
        <f>'[2]E-IR'!AJ12</f>
        <v>0</v>
      </c>
      <c r="AH142" s="127">
        <f>'[2]E-IR'!AK12</f>
        <v>0</v>
      </c>
      <c r="AI142" s="167">
        <f>'[2]E-IR'!AL12</f>
        <v>0</v>
      </c>
      <c r="AJ142" s="127">
        <f>'[2]E-IR'!AM12</f>
        <v>0</v>
      </c>
      <c r="AK142" s="167">
        <f>'[2]E-IR'!AN12</f>
        <v>0</v>
      </c>
      <c r="AL142" s="127">
        <f>'[2]E-IR'!AO12</f>
        <v>0</v>
      </c>
      <c r="AM142" s="167">
        <f>'[2]E-IR'!AP12</f>
        <v>0</v>
      </c>
      <c r="AN142" s="127">
        <f>'[2]E-IR'!AQ12</f>
        <v>0</v>
      </c>
      <c r="AO142" s="167">
        <f>'[2]E-IR'!AR12</f>
        <v>0</v>
      </c>
      <c r="AP142" s="127">
        <f>'[2]E-IR'!AS12</f>
        <v>0</v>
      </c>
      <c r="AQ142" s="167">
        <f>'[2]E-IR'!AT12</f>
        <v>0</v>
      </c>
    </row>
    <row r="143" spans="1:43" s="90" customFormat="1" ht="123" customHeight="1" x14ac:dyDescent="0.25">
      <c r="A143" s="14" t="e">
        <f t="shared" si="8"/>
        <v>#REF!</v>
      </c>
      <c r="B143" s="14" t="s">
        <v>119</v>
      </c>
      <c r="C143" s="159" t="s">
        <v>164</v>
      </c>
      <c r="D143" s="14" t="s">
        <v>295</v>
      </c>
      <c r="E143" s="54" t="s">
        <v>45</v>
      </c>
      <c r="F143" s="54"/>
      <c r="G143" s="54"/>
      <c r="H143" s="54"/>
      <c r="I143" s="164" t="s">
        <v>267</v>
      </c>
      <c r="J143" s="14" t="s">
        <v>296</v>
      </c>
      <c r="K143" s="14">
        <v>1</v>
      </c>
      <c r="L143" s="14">
        <v>0.25</v>
      </c>
      <c r="M143" s="14" t="s">
        <v>296</v>
      </c>
      <c r="N143" s="14" t="s">
        <v>45</v>
      </c>
      <c r="O143" s="14" t="s">
        <v>74</v>
      </c>
      <c r="P143" s="14" t="s">
        <v>89</v>
      </c>
      <c r="Q143" s="14" t="s">
        <v>302</v>
      </c>
      <c r="R143" s="14">
        <v>6.6000000000000003E-2</v>
      </c>
      <c r="S143" s="97">
        <f t="shared" si="7"/>
        <v>0</v>
      </c>
      <c r="T143" s="14">
        <f>[1]Final!$W$37</f>
        <v>0</v>
      </c>
      <c r="U143" s="55">
        <f>[1]Final!$X60</f>
        <v>0</v>
      </c>
      <c r="V143" s="14">
        <f>[1]Final!$Y60</f>
        <v>0</v>
      </c>
      <c r="W143" s="56">
        <f>[1]Final!$Z60</f>
        <v>0</v>
      </c>
      <c r="X143" s="14">
        <f>[1]Final!$AA60</f>
        <v>0</v>
      </c>
      <c r="Y143" s="56">
        <f>[1]Final!$AB60</f>
        <v>0</v>
      </c>
      <c r="Z143" s="14">
        <f>[1]Final!$AC60</f>
        <v>0</v>
      </c>
      <c r="AA143" s="56">
        <f>[1]Final!$AD60</f>
        <v>0</v>
      </c>
      <c r="AB143" s="14">
        <f>[1]Final!$AE60</f>
        <v>0</v>
      </c>
      <c r="AC143" s="56">
        <f>[1]Final!$AF60</f>
        <v>0</v>
      </c>
      <c r="AD143" s="14">
        <f>[1]Final!$AG60</f>
        <v>0</v>
      </c>
      <c r="AE143" s="56">
        <f>[1]Final!$AH60</f>
        <v>0</v>
      </c>
      <c r="AF143" s="14">
        <f>[1]Final!$AI60</f>
        <v>0</v>
      </c>
      <c r="AG143" s="56">
        <f>[1]Final!$AJ60</f>
        <v>0</v>
      </c>
      <c r="AH143" s="14">
        <f>[1]Final!$AK60</f>
        <v>0</v>
      </c>
      <c r="AI143" s="56">
        <f>[1]Final!$AL60</f>
        <v>0</v>
      </c>
      <c r="AJ143" s="14">
        <f>[1]Final!$AM60</f>
        <v>0</v>
      </c>
      <c r="AK143" s="56">
        <f>[1]Final!$AN60</f>
        <v>0</v>
      </c>
      <c r="AL143" s="14">
        <f>[1]Final!$AO60</f>
        <v>0</v>
      </c>
      <c r="AM143" s="56">
        <f>[1]Final!$AP60</f>
        <v>0</v>
      </c>
      <c r="AN143" s="14">
        <f>[1]Final!$AQ60</f>
        <v>0</v>
      </c>
      <c r="AO143" s="56">
        <f>[1]Final!$AR60</f>
        <v>0</v>
      </c>
      <c r="AP143" s="14">
        <f>[1]Final!$AS60</f>
        <v>0</v>
      </c>
      <c r="AQ143" s="56">
        <f>[1]Final!$AT60</f>
        <v>0</v>
      </c>
    </row>
    <row r="144" spans="1:43" s="90" customFormat="1" ht="123" customHeight="1" x14ac:dyDescent="0.25">
      <c r="A144" s="14" t="e">
        <f t="shared" si="8"/>
        <v>#REF!</v>
      </c>
      <c r="B144" s="14" t="s">
        <v>132</v>
      </c>
      <c r="C144" s="159" t="s">
        <v>164</v>
      </c>
      <c r="D144" s="14" t="s">
        <v>295</v>
      </c>
      <c r="E144" s="54" t="s">
        <v>45</v>
      </c>
      <c r="F144" s="54"/>
      <c r="G144" s="54"/>
      <c r="H144" s="54"/>
      <c r="I144" s="165" t="s">
        <v>132</v>
      </c>
      <c r="J144" s="14" t="s">
        <v>296</v>
      </c>
      <c r="K144" s="14">
        <v>1</v>
      </c>
      <c r="L144" s="14">
        <v>0.25</v>
      </c>
      <c r="M144" s="14" t="s">
        <v>296</v>
      </c>
      <c r="N144" s="14" t="s">
        <v>45</v>
      </c>
      <c r="O144" s="14" t="s">
        <v>74</v>
      </c>
      <c r="P144" s="14" t="s">
        <v>89</v>
      </c>
      <c r="Q144" s="14" t="s">
        <v>303</v>
      </c>
      <c r="R144" s="14">
        <v>6.6000000000000003E-2</v>
      </c>
      <c r="S144" s="97">
        <f t="shared" si="7"/>
        <v>6.6000000000000003E-2</v>
      </c>
      <c r="T144" s="14">
        <f>[4]Final!W$15</f>
        <v>6.6000000000000003E-2</v>
      </c>
      <c r="U144" s="52" t="str">
        <f>[4]Final!X$15</f>
        <v>Se ajustaron entregaron a la Oficina Aseosora de Planeación los manuales de la Biblioteca Virtual y se subieron a la carpeta del SIG</v>
      </c>
      <c r="V144" s="14">
        <f>[4]Final!Y$15</f>
        <v>0</v>
      </c>
      <c r="W144" s="52">
        <f>[4]Final!Z$15</f>
        <v>0</v>
      </c>
      <c r="X144" s="14">
        <f>[4]Final!AA$15</f>
        <v>0</v>
      </c>
      <c r="Y144" s="52">
        <f>[4]Final!AB$15</f>
        <v>0</v>
      </c>
      <c r="Z144" s="14">
        <f>[4]Final!AC$15</f>
        <v>0</v>
      </c>
      <c r="AA144" s="52">
        <f>[4]Final!AD$15</f>
        <v>0</v>
      </c>
      <c r="AB144" s="14">
        <f>[4]Final!AE$15</f>
        <v>0</v>
      </c>
      <c r="AC144" s="52">
        <f>[4]Final!AF$15</f>
        <v>0</v>
      </c>
      <c r="AD144" s="14">
        <f>[4]Final!AG$15</f>
        <v>0</v>
      </c>
      <c r="AE144" s="52">
        <f>[4]Final!AH$15</f>
        <v>0</v>
      </c>
      <c r="AF144" s="14">
        <f>[4]Final!AI$15</f>
        <v>0</v>
      </c>
      <c r="AG144" s="52">
        <f>[4]Final!AJ$15</f>
        <v>0</v>
      </c>
      <c r="AH144" s="14">
        <f>[4]Final!AK$15</f>
        <v>0</v>
      </c>
      <c r="AI144" s="52">
        <f>[4]Final!AL$15</f>
        <v>0</v>
      </c>
      <c r="AJ144" s="14">
        <f>[4]Final!AM$15</f>
        <v>0</v>
      </c>
      <c r="AK144" s="52">
        <f>[4]Final!AN$15</f>
        <v>0</v>
      </c>
      <c r="AL144" s="14">
        <f>[4]Final!AO$15</f>
        <v>0</v>
      </c>
      <c r="AM144" s="52">
        <f>[4]Final!AP$15</f>
        <v>0</v>
      </c>
      <c r="AN144" s="14">
        <f>[4]Final!AQ$15</f>
        <v>0</v>
      </c>
      <c r="AO144" s="52">
        <f>[4]Final!AR$15</f>
        <v>0</v>
      </c>
      <c r="AP144" s="14">
        <f>[4]Final!AS$15</f>
        <v>0</v>
      </c>
      <c r="AQ144" s="52">
        <f>[4]Final!AT$15</f>
        <v>0</v>
      </c>
    </row>
    <row r="145" spans="1:43" s="90" customFormat="1" ht="123" customHeight="1" x14ac:dyDescent="0.25">
      <c r="A145" s="14" t="e">
        <f t="shared" si="8"/>
        <v>#REF!</v>
      </c>
      <c r="B145" s="14" t="s">
        <v>219</v>
      </c>
      <c r="C145" s="159" t="s">
        <v>164</v>
      </c>
      <c r="D145" s="14" t="s">
        <v>295</v>
      </c>
      <c r="E145" s="54" t="s">
        <v>45</v>
      </c>
      <c r="F145" s="54"/>
      <c r="G145" s="54"/>
      <c r="H145" s="54"/>
      <c r="I145" s="14" t="s">
        <v>221</v>
      </c>
      <c r="J145" s="14" t="s">
        <v>296</v>
      </c>
      <c r="K145" s="14">
        <v>1</v>
      </c>
      <c r="L145" s="14">
        <v>0.25</v>
      </c>
      <c r="M145" s="14" t="s">
        <v>296</v>
      </c>
      <c r="N145" s="14" t="s">
        <v>45</v>
      </c>
      <c r="O145" s="14" t="s">
        <v>74</v>
      </c>
      <c r="P145" s="14" t="s">
        <v>89</v>
      </c>
      <c r="Q145" s="14" t="s">
        <v>304</v>
      </c>
      <c r="R145" s="14">
        <v>6.6000000000000003E-2</v>
      </c>
      <c r="S145" s="97">
        <f t="shared" si="7"/>
        <v>0</v>
      </c>
      <c r="T145" s="14">
        <f>[1]Final!$W$37</f>
        <v>0</v>
      </c>
      <c r="U145" s="55">
        <f>[1]Final!$X62</f>
        <v>0</v>
      </c>
      <c r="V145" s="14">
        <f>[1]Final!$Y62</f>
        <v>0</v>
      </c>
      <c r="W145" s="56">
        <f>[1]Final!$Z62</f>
        <v>0</v>
      </c>
      <c r="X145" s="14">
        <f>[1]Final!$AA62</f>
        <v>0</v>
      </c>
      <c r="Y145" s="56">
        <f>[1]Final!$AB62</f>
        <v>0</v>
      </c>
      <c r="Z145" s="14">
        <f>[1]Final!$AC62</f>
        <v>0</v>
      </c>
      <c r="AA145" s="56">
        <f>[1]Final!$AD62</f>
        <v>0</v>
      </c>
      <c r="AB145" s="14">
        <f>[1]Final!$AE62</f>
        <v>0</v>
      </c>
      <c r="AC145" s="56">
        <f>[1]Final!$AF62</f>
        <v>0</v>
      </c>
      <c r="AD145" s="14">
        <f>[1]Final!$AG62</f>
        <v>0</v>
      </c>
      <c r="AE145" s="56">
        <f>[1]Final!$AH62</f>
        <v>0</v>
      </c>
      <c r="AF145" s="14">
        <f>[1]Final!$AI62</f>
        <v>0</v>
      </c>
      <c r="AG145" s="56">
        <f>[1]Final!$AJ62</f>
        <v>0</v>
      </c>
      <c r="AH145" s="14">
        <f>[1]Final!$AK62</f>
        <v>0</v>
      </c>
      <c r="AI145" s="56">
        <f>[1]Final!$AL62</f>
        <v>0</v>
      </c>
      <c r="AJ145" s="14">
        <f>[1]Final!$AM62</f>
        <v>0</v>
      </c>
      <c r="AK145" s="56">
        <f>[1]Final!$AN62</f>
        <v>0</v>
      </c>
      <c r="AL145" s="14">
        <f>[1]Final!$AO62</f>
        <v>0</v>
      </c>
      <c r="AM145" s="56">
        <f>[1]Final!$AP62</f>
        <v>0</v>
      </c>
      <c r="AN145" s="14">
        <f>[1]Final!$AQ62</f>
        <v>0</v>
      </c>
      <c r="AO145" s="56">
        <f>[1]Final!$AR62</f>
        <v>0</v>
      </c>
      <c r="AP145" s="14">
        <f>[1]Final!$AS62</f>
        <v>0</v>
      </c>
      <c r="AQ145" s="56">
        <f>[1]Final!$AT62</f>
        <v>0</v>
      </c>
    </row>
    <row r="146" spans="1:43" s="90" customFormat="1" ht="123" customHeight="1" x14ac:dyDescent="0.25">
      <c r="A146" s="14" t="e">
        <f t="shared" si="8"/>
        <v>#REF!</v>
      </c>
      <c r="B146" s="14" t="s">
        <v>271</v>
      </c>
      <c r="C146" s="159" t="s">
        <v>164</v>
      </c>
      <c r="D146" s="14" t="s">
        <v>295</v>
      </c>
      <c r="E146" s="54" t="s">
        <v>45</v>
      </c>
      <c r="F146" s="54"/>
      <c r="G146" s="54"/>
      <c r="H146" s="54"/>
      <c r="I146" s="14" t="s">
        <v>272</v>
      </c>
      <c r="J146" s="14" t="s">
        <v>296</v>
      </c>
      <c r="K146" s="14">
        <v>1</v>
      </c>
      <c r="L146" s="14">
        <v>0.25</v>
      </c>
      <c r="M146" s="14" t="s">
        <v>296</v>
      </c>
      <c r="N146" s="14" t="s">
        <v>45</v>
      </c>
      <c r="O146" s="14" t="s">
        <v>74</v>
      </c>
      <c r="P146" s="14" t="s">
        <v>89</v>
      </c>
      <c r="Q146" s="14" t="s">
        <v>305</v>
      </c>
      <c r="R146" s="14">
        <v>6.6000000000000003E-2</v>
      </c>
      <c r="S146" s="97">
        <f t="shared" si="7"/>
        <v>0</v>
      </c>
      <c r="T146" s="14">
        <f>[11]Final!W$4</f>
        <v>0</v>
      </c>
      <c r="U146" s="56" t="str">
        <f>[11]Final!X$4</f>
        <v>El proceso de EyM I no tiene plan de mejoramiento.</v>
      </c>
      <c r="V146" s="14">
        <f>[11]Final!Y$4</f>
        <v>0</v>
      </c>
      <c r="W146" s="56" t="str">
        <f>[11]Final!Z$4</f>
        <v>El proceso de EyM I no tiene plan de mejoramiento.</v>
      </c>
      <c r="X146" s="14">
        <f>[11]Final!AA$4</f>
        <v>0</v>
      </c>
      <c r="Y146" s="56" t="str">
        <f>[11]Final!AB$4</f>
        <v>El proceso de EyM I no tiene plan de mejoramiento.</v>
      </c>
      <c r="Z146" s="14">
        <f>[11]Final!AC$4</f>
        <v>0</v>
      </c>
      <c r="AA146" s="56" t="str">
        <f>[11]Final!AD$4</f>
        <v>El proceso de EyM I no tiene plan de mejoramiento.</v>
      </c>
      <c r="AB146" s="14">
        <f>[11]Final!AE$4</f>
        <v>0</v>
      </c>
      <c r="AC146" s="56" t="str">
        <f>[11]Final!AF$4</f>
        <v>El proceso de EyM no tiene plan de mejoramiento</v>
      </c>
      <c r="AD146" s="14">
        <f>[11]Final!AG$4</f>
        <v>0</v>
      </c>
      <c r="AE146" s="56" t="str">
        <f>[11]Final!AH$4</f>
        <v>El proceso de EyM no tiene plan de mejoramiento</v>
      </c>
      <c r="AF146" s="14">
        <f>[11]Final!AI$4</f>
        <v>0</v>
      </c>
      <c r="AG146" s="56" t="str">
        <f>[11]Final!AJ$4</f>
        <v>El proceso de EyM no tiene plan de mejoramiento</v>
      </c>
      <c r="AH146" s="14">
        <f>[11]Final!AK$4</f>
        <v>0</v>
      </c>
      <c r="AI146" s="56">
        <f>[11]Final!AL$4</f>
        <v>0</v>
      </c>
      <c r="AJ146" s="14">
        <f>[11]Final!AM$4</f>
        <v>0</v>
      </c>
      <c r="AK146" s="56">
        <f>[11]Final!AN$4</f>
        <v>0</v>
      </c>
      <c r="AL146" s="14">
        <f>[11]Final!AO$4</f>
        <v>0</v>
      </c>
      <c r="AM146" s="56">
        <f>[11]Final!AP$4</f>
        <v>0</v>
      </c>
      <c r="AN146" s="14">
        <f>[11]Final!AQ$4</f>
        <v>0</v>
      </c>
      <c r="AO146" s="56">
        <f>[11]Final!AR$4</f>
        <v>0</v>
      </c>
      <c r="AP146" s="14">
        <f>[11]Final!AS$4</f>
        <v>0</v>
      </c>
      <c r="AQ146" s="56">
        <f>[11]Final!AT$4</f>
        <v>0</v>
      </c>
    </row>
    <row r="147" spans="1:43" s="90" customFormat="1" ht="123" customHeight="1" x14ac:dyDescent="0.25">
      <c r="A147" s="14" t="e">
        <f t="shared" si="8"/>
        <v>#REF!</v>
      </c>
      <c r="B147" s="14" t="s">
        <v>274</v>
      </c>
      <c r="C147" s="159" t="s">
        <v>164</v>
      </c>
      <c r="D147" s="14" t="s">
        <v>295</v>
      </c>
      <c r="E147" s="54" t="s">
        <v>45</v>
      </c>
      <c r="F147" s="54"/>
      <c r="G147" s="54"/>
      <c r="H147" s="54"/>
      <c r="I147" s="14" t="s">
        <v>183</v>
      </c>
      <c r="J147" s="14" t="s">
        <v>296</v>
      </c>
      <c r="K147" s="14">
        <v>1</v>
      </c>
      <c r="L147" s="14">
        <v>0.25</v>
      </c>
      <c r="M147" s="14" t="s">
        <v>296</v>
      </c>
      <c r="N147" s="14" t="s">
        <v>45</v>
      </c>
      <c r="O147" s="14" t="s">
        <v>74</v>
      </c>
      <c r="P147" s="14" t="s">
        <v>89</v>
      </c>
      <c r="Q147" s="14" t="s">
        <v>306</v>
      </c>
      <c r="R147" s="14">
        <v>6.6000000000000003E-2</v>
      </c>
      <c r="S147" s="97">
        <f t="shared" si="7"/>
        <v>0</v>
      </c>
      <c r="T147" s="14">
        <f>[12]Final!W$4</f>
        <v>0</v>
      </c>
      <c r="U147" s="56">
        <f>[12]Final!X$4</f>
        <v>0</v>
      </c>
      <c r="V147" s="14">
        <f>[12]Final!Y$4</f>
        <v>0</v>
      </c>
      <c r="W147" s="56">
        <f>[12]Final!Z$4</f>
        <v>0</v>
      </c>
      <c r="X147" s="14">
        <f>[12]Final!AA$4</f>
        <v>0</v>
      </c>
      <c r="Y147" s="56">
        <f>[12]Final!AB$4</f>
        <v>0</v>
      </c>
      <c r="Z147" s="14">
        <f>[12]Final!AC$4</f>
        <v>0</v>
      </c>
      <c r="AA147" s="56" t="str">
        <f>[12]Final!AD$4</f>
        <v>A la fecha no se cuenta con acciones en el PUMI</v>
      </c>
      <c r="AB147" s="14">
        <f>[12]Final!AE$4</f>
        <v>0</v>
      </c>
      <c r="AC147" s="56" t="str">
        <f>[12]Final!AF$4</f>
        <v>A la fecha no se cuenta con acciones en el PUMI</v>
      </c>
      <c r="AD147" s="14">
        <f>[12]Final!AG$4</f>
        <v>0</v>
      </c>
      <c r="AE147" s="56" t="str">
        <f>[12]Final!AH$4</f>
        <v>A la fecha no se cuenta con acciones en el PUMI</v>
      </c>
      <c r="AF147" s="14">
        <f>[12]Final!AI$4</f>
        <v>0</v>
      </c>
      <c r="AG147" s="56">
        <f>[12]Final!AJ$4</f>
        <v>0</v>
      </c>
      <c r="AH147" s="14">
        <f>[12]Final!AK$4</f>
        <v>0</v>
      </c>
      <c r="AI147" s="56">
        <f>[12]Final!AL$4</f>
        <v>0</v>
      </c>
      <c r="AJ147" s="14">
        <f>[12]Final!AM$4</f>
        <v>0</v>
      </c>
      <c r="AK147" s="56">
        <f>[12]Final!AN$4</f>
        <v>0</v>
      </c>
      <c r="AL147" s="14">
        <f>[12]Final!AO$4</f>
        <v>0</v>
      </c>
      <c r="AM147" s="56">
        <f>[12]Final!AP$4</f>
        <v>0</v>
      </c>
      <c r="AN147" s="14">
        <f>[12]Final!AQ$4</f>
        <v>0</v>
      </c>
      <c r="AO147" s="56">
        <f>[12]Final!AR$4</f>
        <v>0</v>
      </c>
      <c r="AP147" s="14">
        <f>[12]Final!AS$4</f>
        <v>0</v>
      </c>
      <c r="AQ147" s="56">
        <f>[12]Final!AT$4</f>
        <v>0</v>
      </c>
    </row>
    <row r="148" spans="1:43" s="90" customFormat="1" ht="123" customHeight="1" x14ac:dyDescent="0.25">
      <c r="A148" s="14" t="e">
        <f t="shared" si="8"/>
        <v>#REF!</v>
      </c>
      <c r="B148" s="14" t="s">
        <v>276</v>
      </c>
      <c r="C148" s="159" t="s">
        <v>164</v>
      </c>
      <c r="D148" s="14" t="s">
        <v>295</v>
      </c>
      <c r="E148" s="54" t="s">
        <v>45</v>
      </c>
      <c r="F148" s="54"/>
      <c r="G148" s="54"/>
      <c r="H148" s="54"/>
      <c r="I148" s="160" t="s">
        <v>277</v>
      </c>
      <c r="J148" s="14" t="s">
        <v>296</v>
      </c>
      <c r="K148" s="14">
        <v>1</v>
      </c>
      <c r="L148" s="14">
        <v>0.25</v>
      </c>
      <c r="M148" s="14" t="s">
        <v>296</v>
      </c>
      <c r="N148" s="14" t="s">
        <v>45</v>
      </c>
      <c r="O148" s="14" t="s">
        <v>74</v>
      </c>
      <c r="P148" s="14" t="s">
        <v>89</v>
      </c>
      <c r="Q148" s="14" t="s">
        <v>307</v>
      </c>
      <c r="R148" s="14">
        <v>6.6000000000000003E-2</v>
      </c>
      <c r="S148" s="97">
        <f t="shared" si="7"/>
        <v>1.1599999999999999E-2</v>
      </c>
      <c r="T148" s="14" t="str">
        <f>[7]Final!W$18</f>
        <v>0,58%</v>
      </c>
      <c r="U148" s="56" t="str">
        <f>[7]Final!X$18</f>
        <v>Se revisaron los documentos existentes</v>
      </c>
      <c r="V148" s="14">
        <f>[7]Final!Y$18</f>
        <v>5.7999999999999996E-3</v>
      </c>
      <c r="W148" s="56" t="str">
        <f>[7]Final!Z$18</f>
        <v>Se revisaron las normas vigentes.</v>
      </c>
      <c r="X148" s="14">
        <f>[7]Final!AA$18</f>
        <v>0</v>
      </c>
      <c r="Y148" s="56" t="str">
        <f>[7]Final!AB$18</f>
        <v>Esta actividad esta programada para el II semestre del 2019.</v>
      </c>
      <c r="Z148" s="14">
        <f>[7]Final!AC$18</f>
        <v>0</v>
      </c>
      <c r="AA148" s="56" t="str">
        <f>[7]Final!AD$18</f>
        <v>Esta actividad esta programada para el II semestre del 2019.</v>
      </c>
      <c r="AB148" s="14">
        <f>[7]Final!AE$18</f>
        <v>0</v>
      </c>
      <c r="AC148" s="56" t="str">
        <f>[7]Final!AF$18</f>
        <v>Esta actividad esta programada para el II semestre del 2019.</v>
      </c>
      <c r="AD148" s="14">
        <f>[7]Final!AG$18</f>
        <v>0</v>
      </c>
      <c r="AE148" s="56" t="str">
        <f>[7]Final!AH$18</f>
        <v>Esta actividad esta programada para el II semestre del 2019.</v>
      </c>
      <c r="AF148" s="14">
        <f>[7]Final!AI$18</f>
        <v>0</v>
      </c>
      <c r="AG148" s="56">
        <f>[7]Final!AJ$18</f>
        <v>0</v>
      </c>
      <c r="AH148" s="14">
        <f>[7]Final!AK$18</f>
        <v>0</v>
      </c>
      <c r="AI148" s="56">
        <f>[7]Final!AL$18</f>
        <v>0</v>
      </c>
      <c r="AJ148" s="14">
        <f>[7]Final!AM$18</f>
        <v>0</v>
      </c>
      <c r="AK148" s="56">
        <f>[7]Final!AN$18</f>
        <v>0</v>
      </c>
      <c r="AL148" s="14">
        <f>[7]Final!AO$18</f>
        <v>0</v>
      </c>
      <c r="AM148" s="56">
        <f>[7]Final!AP$18</f>
        <v>0</v>
      </c>
      <c r="AN148" s="14">
        <f>[7]Final!AQ$18</f>
        <v>0</v>
      </c>
      <c r="AO148" s="56">
        <f>[7]Final!AR$18</f>
        <v>0</v>
      </c>
      <c r="AP148" s="14">
        <f>[7]Final!AS$18</f>
        <v>0</v>
      </c>
      <c r="AQ148" s="56">
        <f>[7]Final!AT$18</f>
        <v>0</v>
      </c>
    </row>
    <row r="149" spans="1:43" s="90" customFormat="1" ht="123" customHeight="1" x14ac:dyDescent="0.25">
      <c r="A149" s="14" t="e">
        <f t="shared" si="8"/>
        <v>#REF!</v>
      </c>
      <c r="B149" s="14" t="s">
        <v>200</v>
      </c>
      <c r="C149" s="159" t="s">
        <v>164</v>
      </c>
      <c r="D149" s="14" t="s">
        <v>295</v>
      </c>
      <c r="E149" s="54" t="s">
        <v>45</v>
      </c>
      <c r="F149" s="54"/>
      <c r="G149" s="54"/>
      <c r="H149" s="54"/>
      <c r="I149" s="160" t="s">
        <v>200</v>
      </c>
      <c r="J149" s="14" t="s">
        <v>296</v>
      </c>
      <c r="K149" s="14">
        <v>1</v>
      </c>
      <c r="L149" s="14">
        <v>0.25</v>
      </c>
      <c r="M149" s="14" t="s">
        <v>296</v>
      </c>
      <c r="N149" s="14" t="s">
        <v>45</v>
      </c>
      <c r="O149" s="14" t="s">
        <v>74</v>
      </c>
      <c r="P149" s="14" t="s">
        <v>89</v>
      </c>
      <c r="Q149" s="14" t="s">
        <v>308</v>
      </c>
      <c r="R149" s="14">
        <v>6.6000000000000003E-2</v>
      </c>
      <c r="S149" s="97">
        <f t="shared" si="7"/>
        <v>0</v>
      </c>
      <c r="T149" s="14">
        <f>[1]Final!$W$37</f>
        <v>0</v>
      </c>
      <c r="U149" s="56">
        <f>[1]Final!$X66</f>
        <v>0</v>
      </c>
      <c r="V149" s="14">
        <f>[1]Final!$Y66</f>
        <v>0</v>
      </c>
      <c r="W149" s="56">
        <f>[1]Final!$Z66</f>
        <v>0</v>
      </c>
      <c r="X149" s="14">
        <f>[1]Final!$AA66</f>
        <v>0</v>
      </c>
      <c r="Y149" s="56">
        <f>[1]Final!$AB66</f>
        <v>0</v>
      </c>
      <c r="Z149" s="14">
        <f>[1]Final!$AC66</f>
        <v>0</v>
      </c>
      <c r="AA149" s="56">
        <f>[1]Final!$AD66</f>
        <v>0</v>
      </c>
      <c r="AB149" s="14">
        <f>[1]Final!$AE66</f>
        <v>0</v>
      </c>
      <c r="AC149" s="56">
        <f>[1]Final!$AF66</f>
        <v>0</v>
      </c>
      <c r="AD149" s="14">
        <f>[1]Final!$AG66</f>
        <v>0</v>
      </c>
      <c r="AE149" s="56">
        <f>[1]Final!$AH66</f>
        <v>0</v>
      </c>
      <c r="AF149" s="14">
        <f>[1]Final!$AI66</f>
        <v>0</v>
      </c>
      <c r="AG149" s="56">
        <f>[1]Final!$AJ66</f>
        <v>0</v>
      </c>
      <c r="AH149" s="14">
        <f>[1]Final!$AK66</f>
        <v>0</v>
      </c>
      <c r="AI149" s="56">
        <f>[1]Final!$AL66</f>
        <v>0</v>
      </c>
      <c r="AJ149" s="14">
        <f>[1]Final!$AM66</f>
        <v>0</v>
      </c>
      <c r="AK149" s="56">
        <f>[1]Final!$AN66</f>
        <v>0</v>
      </c>
      <c r="AL149" s="14">
        <f>[1]Final!$AO66</f>
        <v>0</v>
      </c>
      <c r="AM149" s="56">
        <f>[1]Final!$AP66</f>
        <v>0</v>
      </c>
      <c r="AN149" s="14">
        <f>[1]Final!$AQ66</f>
        <v>0</v>
      </c>
      <c r="AO149" s="56">
        <f>[1]Final!$AR66</f>
        <v>0</v>
      </c>
      <c r="AP149" s="14">
        <f>[1]Final!$AS66</f>
        <v>0</v>
      </c>
      <c r="AQ149" s="56">
        <f>[1]Final!$AT66</f>
        <v>0</v>
      </c>
    </row>
    <row r="150" spans="1:43" s="90" customFormat="1" ht="123" customHeight="1" x14ac:dyDescent="0.25">
      <c r="A150" s="14" t="e">
        <f t="shared" si="8"/>
        <v>#REF!</v>
      </c>
      <c r="B150" s="14" t="s">
        <v>214</v>
      </c>
      <c r="C150" s="159" t="s">
        <v>164</v>
      </c>
      <c r="D150" s="14" t="s">
        <v>295</v>
      </c>
      <c r="E150" s="54" t="s">
        <v>45</v>
      </c>
      <c r="F150" s="54"/>
      <c r="G150" s="54"/>
      <c r="H150" s="54"/>
      <c r="I150" s="113" t="s">
        <v>214</v>
      </c>
      <c r="J150" s="14" t="s">
        <v>296</v>
      </c>
      <c r="K150" s="14">
        <v>1</v>
      </c>
      <c r="L150" s="14">
        <v>0.25</v>
      </c>
      <c r="M150" s="14" t="s">
        <v>296</v>
      </c>
      <c r="N150" s="14" t="s">
        <v>45</v>
      </c>
      <c r="O150" s="14" t="s">
        <v>74</v>
      </c>
      <c r="P150" s="14" t="s">
        <v>89</v>
      </c>
      <c r="Q150" s="14" t="s">
        <v>309</v>
      </c>
      <c r="R150" s="14">
        <v>6.6000000000000003E-2</v>
      </c>
      <c r="S150" s="97">
        <f t="shared" si="7"/>
        <v>6.6000000000000003E-2</v>
      </c>
      <c r="T150" s="14">
        <f>[8]Final!W$11</f>
        <v>0</v>
      </c>
      <c r="U150" s="56" t="str">
        <f>[8]Final!X$11</f>
        <v xml:space="preserve">SE HACE SEGUIMIENTO TRIMESTRAL  </v>
      </c>
      <c r="V150" s="14">
        <f>[8]Final!Y$11</f>
        <v>0</v>
      </c>
      <c r="W150" s="56" t="str">
        <f>[8]Final!Z$11</f>
        <v xml:space="preserve">SE HACE SEGUIMIENTO TRIMESTRAL  </v>
      </c>
      <c r="X150" s="14">
        <f>[8]Final!AA$11</f>
        <v>6.6000000000000003E-2</v>
      </c>
      <c r="Y150" s="56" t="str">
        <f>[8]Final!AB$11</f>
        <v xml:space="preserve">Se hacen observacione sobre actividades pendientes de cerrar  expuestas en el PUMI y a cargo especialmente del contador </v>
      </c>
      <c r="Z150" s="14">
        <f>[8]Final!AC$11</f>
        <v>0</v>
      </c>
      <c r="AA150" s="56" t="str">
        <f>[8]Final!AD$11</f>
        <v xml:space="preserve">Se adelantan acciones y adicional como accion de mejora  se adelanta actualizaciín de los procedimeitnos  Adminsitrativo y Financiero . </v>
      </c>
      <c r="AB150" s="14">
        <f>[8]Final!AE$11</f>
        <v>0</v>
      </c>
      <c r="AC150" s="56" t="str">
        <f>[8]Final!AF$11</f>
        <v xml:space="preserve">Como accion de mejora  se adelanta actualizaciín de los procedimeitnos  Adminsitrativo teniendo en cuanta observaciones de  plan de mejoramiento </v>
      </c>
      <c r="AD150" s="14">
        <f>[8]Final!AG$11</f>
        <v>0</v>
      </c>
      <c r="AE150" s="56" t="str">
        <f>[8]Final!AH$11</f>
        <v xml:space="preserve">Pendiente acciones  de cmplimiento del procedimiento contable </v>
      </c>
      <c r="AF150" s="14">
        <f>[8]Final!AI$11</f>
        <v>0</v>
      </c>
      <c r="AG150" s="56">
        <f>[8]Final!AJ$11</f>
        <v>0</v>
      </c>
      <c r="AH150" s="14">
        <f>[8]Final!AK$11</f>
        <v>0</v>
      </c>
      <c r="AI150" s="56">
        <f>[8]Final!AL$11</f>
        <v>0</v>
      </c>
      <c r="AJ150" s="14">
        <f>[8]Final!AM$11</f>
        <v>0</v>
      </c>
      <c r="AK150" s="56">
        <f>[8]Final!AN$11</f>
        <v>0</v>
      </c>
      <c r="AL150" s="14">
        <f>[8]Final!AO$11</f>
        <v>0</v>
      </c>
      <c r="AM150" s="56">
        <f>[8]Final!AP$11</f>
        <v>0</v>
      </c>
      <c r="AN150" s="14">
        <f>[8]Final!AQ$11</f>
        <v>0</v>
      </c>
      <c r="AO150" s="56">
        <f>[8]Final!AR$11</f>
        <v>0</v>
      </c>
      <c r="AP150" s="14">
        <f>[8]Final!AS$11</f>
        <v>0</v>
      </c>
      <c r="AQ150" s="56">
        <f>[8]Final!AT$11</f>
        <v>0</v>
      </c>
    </row>
    <row r="151" spans="1:43" s="90" customFormat="1" ht="123" customHeight="1" x14ac:dyDescent="0.25">
      <c r="A151" s="14" t="e">
        <f t="shared" si="8"/>
        <v>#REF!</v>
      </c>
      <c r="B151" s="14" t="s">
        <v>179</v>
      </c>
      <c r="C151" s="159" t="s">
        <v>164</v>
      </c>
      <c r="D151" s="14" t="s">
        <v>295</v>
      </c>
      <c r="E151" s="54" t="s">
        <v>45</v>
      </c>
      <c r="F151" s="54"/>
      <c r="G151" s="54"/>
      <c r="H151" s="54"/>
      <c r="I151" s="14" t="s">
        <v>183</v>
      </c>
      <c r="J151" s="14" t="s">
        <v>296</v>
      </c>
      <c r="K151" s="14">
        <v>1</v>
      </c>
      <c r="L151" s="14">
        <v>0.25</v>
      </c>
      <c r="M151" s="14" t="s">
        <v>296</v>
      </c>
      <c r="N151" s="14" t="s">
        <v>45</v>
      </c>
      <c r="O151" s="14" t="s">
        <v>74</v>
      </c>
      <c r="P151" s="14" t="s">
        <v>89</v>
      </c>
      <c r="Q151" s="14" t="s">
        <v>310</v>
      </c>
      <c r="R151" s="14">
        <v>6.6000000000000003E-2</v>
      </c>
      <c r="S151" s="97">
        <f t="shared" si="7"/>
        <v>0</v>
      </c>
      <c r="T151" s="14">
        <f>[6]Final!W$16</f>
        <v>0</v>
      </c>
      <c r="U151" s="56">
        <f>[6]Final!X$16</f>
        <v>0</v>
      </c>
      <c r="V151" s="14">
        <f>[6]Final!Y$16</f>
        <v>0</v>
      </c>
      <c r="W151" s="56">
        <f>[6]Final!Z$16</f>
        <v>0</v>
      </c>
      <c r="X151" s="14">
        <f>[6]Final!AA$16</f>
        <v>0</v>
      </c>
      <c r="Y151" s="56">
        <f>[6]Final!AB$16</f>
        <v>0</v>
      </c>
      <c r="Z151" s="14">
        <f>[6]Final!AC$16</f>
        <v>0</v>
      </c>
      <c r="AA151" s="56">
        <f>[6]Final!AD$16</f>
        <v>0</v>
      </c>
      <c r="AB151" s="14">
        <f>[6]Final!AE$16</f>
        <v>0</v>
      </c>
      <c r="AC151" s="56">
        <f>[6]Final!AF$16</f>
        <v>0</v>
      </c>
      <c r="AD151" s="14">
        <f>[6]Final!AG$16</f>
        <v>0</v>
      </c>
      <c r="AE151" s="56">
        <f>[6]Final!AH$16</f>
        <v>0</v>
      </c>
      <c r="AF151" s="14">
        <f>[6]Final!AI$16</f>
        <v>0</v>
      </c>
      <c r="AG151" s="56">
        <f>[6]Final!AJ$16</f>
        <v>0</v>
      </c>
      <c r="AH151" s="14">
        <f>[6]Final!AK$16</f>
        <v>0</v>
      </c>
      <c r="AI151" s="56">
        <f>[6]Final!AL$16</f>
        <v>0</v>
      </c>
      <c r="AJ151" s="14">
        <f>[6]Final!AM$16</f>
        <v>0</v>
      </c>
      <c r="AK151" s="56">
        <f>[6]Final!AN$16</f>
        <v>0</v>
      </c>
      <c r="AL151" s="14">
        <f>[6]Final!AO$16</f>
        <v>0</v>
      </c>
      <c r="AM151" s="56">
        <f>[6]Final!AP$16</f>
        <v>0</v>
      </c>
      <c r="AN151" s="14">
        <f>[6]Final!AQ$16</f>
        <v>0</v>
      </c>
      <c r="AO151" s="56">
        <f>[6]Final!AR$16</f>
        <v>0</v>
      </c>
      <c r="AP151" s="14">
        <f>[6]Final!AS$16</f>
        <v>0</v>
      </c>
      <c r="AQ151" s="56">
        <f>[6]Final!AT$16</f>
        <v>0</v>
      </c>
    </row>
    <row r="152" spans="1:43" s="90" customFormat="1" ht="123" customHeight="1" x14ac:dyDescent="0.25">
      <c r="A152" s="14" t="e">
        <f t="shared" si="8"/>
        <v>#REF!</v>
      </c>
      <c r="B152" s="14" t="s">
        <v>282</v>
      </c>
      <c r="C152" s="159" t="s">
        <v>164</v>
      </c>
      <c r="D152" s="14" t="s">
        <v>295</v>
      </c>
      <c r="E152" s="54" t="s">
        <v>45</v>
      </c>
      <c r="F152" s="54"/>
      <c r="G152" s="54"/>
      <c r="H152" s="54"/>
      <c r="I152" s="14" t="s">
        <v>282</v>
      </c>
      <c r="J152" s="14" t="s">
        <v>296</v>
      </c>
      <c r="K152" s="14">
        <v>1</v>
      </c>
      <c r="L152" s="14">
        <v>0.25</v>
      </c>
      <c r="M152" s="14" t="s">
        <v>296</v>
      </c>
      <c r="N152" s="14" t="s">
        <v>45</v>
      </c>
      <c r="O152" s="14" t="s">
        <v>74</v>
      </c>
      <c r="P152" s="14" t="s">
        <v>89</v>
      </c>
      <c r="Q152" s="14" t="s">
        <v>311</v>
      </c>
      <c r="R152" s="14">
        <v>6.6000000000000003E-2</v>
      </c>
      <c r="S152" s="97">
        <f t="shared" si="7"/>
        <v>6.6000000000000003E-2</v>
      </c>
      <c r="T152" s="14">
        <f>[8]Final!W$12</f>
        <v>0</v>
      </c>
      <c r="U152" s="56" t="str">
        <f>[8]Final!X$12</f>
        <v xml:space="preserve">SE HACE SEGUIMIENTO TRIMESTRAL  </v>
      </c>
      <c r="V152" s="14">
        <f>[8]Final!Y$12</f>
        <v>0</v>
      </c>
      <c r="W152" s="56" t="str">
        <f>[8]Final!Z$12</f>
        <v xml:space="preserve">SE HACE SEGUIMIENTO TRIMESTRAL  </v>
      </c>
      <c r="X152" s="14">
        <f>[8]Final!AA$12</f>
        <v>6.6000000000000003E-2</v>
      </c>
      <c r="Y152" s="56" t="str">
        <f>[8]Final!AB$12</f>
        <v>Se hace seguimientoa las acciones, se  envian al Contador para ser resueltas</v>
      </c>
      <c r="Z152" s="14">
        <f>[8]Final!AC$12</f>
        <v>0</v>
      </c>
      <c r="AA152" s="56" t="str">
        <f>[8]Final!AD$12</f>
        <v>Se hace seguimiento,   se  hacen solicitudes al Contador quien  esta  revisando  los temas para ser resueltos ..</v>
      </c>
      <c r="AB152" s="14">
        <f>[8]Final!AE$12</f>
        <v>0</v>
      </c>
      <c r="AC152" s="56" t="str">
        <f>[8]Final!AF$12</f>
        <v>Se  hacen solicitudes al Contador quien  esta  revisando  los temas para ser resueltos ..</v>
      </c>
      <c r="AD152" s="14">
        <f>[8]Final!AG$12</f>
        <v>0</v>
      </c>
      <c r="AE152" s="56">
        <f>[8]Final!AH$12</f>
        <v>0</v>
      </c>
      <c r="AF152" s="14">
        <f>[8]Final!AI$12</f>
        <v>0</v>
      </c>
      <c r="AG152" s="56">
        <f>[8]Final!AJ$12</f>
        <v>0</v>
      </c>
      <c r="AH152" s="14">
        <f>[8]Final!AK$12</f>
        <v>0</v>
      </c>
      <c r="AI152" s="56">
        <f>[8]Final!AL$12</f>
        <v>0</v>
      </c>
      <c r="AJ152" s="14">
        <f>[8]Final!AM$12</f>
        <v>0</v>
      </c>
      <c r="AK152" s="56">
        <f>[8]Final!AN$12</f>
        <v>0</v>
      </c>
      <c r="AL152" s="14">
        <f>[8]Final!AO$12</f>
        <v>0</v>
      </c>
      <c r="AM152" s="56">
        <f>[8]Final!AP$12</f>
        <v>0</v>
      </c>
      <c r="AN152" s="14">
        <f>[8]Final!AQ$12</f>
        <v>0</v>
      </c>
      <c r="AO152" s="56">
        <f>[8]Final!AR$12</f>
        <v>0</v>
      </c>
      <c r="AP152" s="14">
        <f>[8]Final!AS$12</f>
        <v>0</v>
      </c>
      <c r="AQ152" s="56">
        <f>[8]Final!AT$12</f>
        <v>0</v>
      </c>
    </row>
    <row r="153" spans="1:43" s="90" customFormat="1" ht="123" customHeight="1" x14ac:dyDescent="0.25">
      <c r="A153" s="14" t="e">
        <f t="shared" si="8"/>
        <v>#REF!</v>
      </c>
      <c r="B153" s="14" t="s">
        <v>271</v>
      </c>
      <c r="C153" s="159" t="s">
        <v>164</v>
      </c>
      <c r="D153" s="14" t="s">
        <v>295</v>
      </c>
      <c r="E153" s="54" t="s">
        <v>45</v>
      </c>
      <c r="F153" s="54"/>
      <c r="G153" s="54"/>
      <c r="H153" s="54"/>
      <c r="I153" s="14" t="s">
        <v>272</v>
      </c>
      <c r="J153" s="14" t="s">
        <v>312</v>
      </c>
      <c r="K153" s="14">
        <v>1</v>
      </c>
      <c r="L153" s="14">
        <v>0.25</v>
      </c>
      <c r="M153" s="14" t="s">
        <v>313</v>
      </c>
      <c r="N153" s="14" t="s">
        <v>45</v>
      </c>
      <c r="O153" s="14" t="s">
        <v>53</v>
      </c>
      <c r="P153" s="14" t="s">
        <v>53</v>
      </c>
      <c r="Q153" s="14" t="s">
        <v>314</v>
      </c>
      <c r="R153" s="14">
        <v>0.3</v>
      </c>
      <c r="S153" s="97">
        <f t="shared" si="7"/>
        <v>0.3</v>
      </c>
      <c r="T153" s="14" t="str">
        <f>[11]Final!W$5</f>
        <v>30%</v>
      </c>
      <c r="U153" s="56" t="str">
        <f>[11]Final!X$5</f>
        <v>Se formuló el PAA 2019 el cual se aprobó en Comité Institucional de Coordinación de control interno de 31 de enero de 2019. Se publicó en la página web</v>
      </c>
      <c r="V153" s="14">
        <f>[11]Final!Y$5</f>
        <v>0</v>
      </c>
      <c r="W153" s="56">
        <f>[11]Final!Z$5</f>
        <v>0</v>
      </c>
      <c r="X153" s="14">
        <f>[11]Final!AA$5</f>
        <v>0</v>
      </c>
      <c r="Y153" s="56">
        <f>[11]Final!AB$5</f>
        <v>0</v>
      </c>
      <c r="Z153" s="14">
        <f>[11]Final!AC$5</f>
        <v>0</v>
      </c>
      <c r="AA153" s="56">
        <f>[11]Final!AD$5</f>
        <v>0</v>
      </c>
      <c r="AB153" s="14">
        <f>[11]Final!AE$5</f>
        <v>0</v>
      </c>
      <c r="AC153" s="56">
        <f>[11]Final!AF$5</f>
        <v>0</v>
      </c>
      <c r="AD153" s="14">
        <f>[11]Final!AG$5</f>
        <v>0</v>
      </c>
      <c r="AE153" s="56">
        <f>[11]Final!AH$5</f>
        <v>0</v>
      </c>
      <c r="AF153" s="14">
        <f>[11]Final!AI$5</f>
        <v>0</v>
      </c>
      <c r="AG153" s="56">
        <f>[11]Final!AJ$5</f>
        <v>0</v>
      </c>
      <c r="AH153" s="14">
        <f>[11]Final!AK$5</f>
        <v>0</v>
      </c>
      <c r="AI153" s="56">
        <f>[11]Final!AL$5</f>
        <v>0</v>
      </c>
      <c r="AJ153" s="14">
        <f>[11]Final!AM$5</f>
        <v>0</v>
      </c>
      <c r="AK153" s="56">
        <f>[11]Final!AN$5</f>
        <v>0</v>
      </c>
      <c r="AL153" s="14">
        <f>[11]Final!AO$5</f>
        <v>0</v>
      </c>
      <c r="AM153" s="56">
        <f>[11]Final!AP$5</f>
        <v>0</v>
      </c>
      <c r="AN153" s="14">
        <f>[11]Final!AQ$5</f>
        <v>0</v>
      </c>
      <c r="AO153" s="56">
        <f>[11]Final!AR$5</f>
        <v>0</v>
      </c>
      <c r="AP153" s="14">
        <f>[11]Final!AS$5</f>
        <v>0</v>
      </c>
      <c r="AQ153" s="56">
        <f>[11]Final!AT$5</f>
        <v>0</v>
      </c>
    </row>
    <row r="154" spans="1:43" s="90" customFormat="1" ht="123" customHeight="1" x14ac:dyDescent="0.25">
      <c r="A154" s="14" t="e">
        <f t="shared" si="8"/>
        <v>#REF!</v>
      </c>
      <c r="B154" s="14" t="s">
        <v>271</v>
      </c>
      <c r="C154" s="159" t="s">
        <v>164</v>
      </c>
      <c r="D154" s="14" t="s">
        <v>295</v>
      </c>
      <c r="E154" s="54" t="s">
        <v>45</v>
      </c>
      <c r="F154" s="54"/>
      <c r="G154" s="54"/>
      <c r="H154" s="54"/>
      <c r="I154" s="14" t="s">
        <v>272</v>
      </c>
      <c r="J154" s="14" t="s">
        <v>312</v>
      </c>
      <c r="K154" s="14">
        <v>1</v>
      </c>
      <c r="L154" s="14">
        <v>0.25</v>
      </c>
      <c r="M154" s="14" t="s">
        <v>313</v>
      </c>
      <c r="N154" s="14" t="s">
        <v>45</v>
      </c>
      <c r="O154" s="14" t="s">
        <v>53</v>
      </c>
      <c r="P154" s="14" t="s">
        <v>54</v>
      </c>
      <c r="Q154" s="14" t="s">
        <v>315</v>
      </c>
      <c r="R154" s="14">
        <v>0.7</v>
      </c>
      <c r="S154" s="97">
        <f t="shared" ref="S154" si="9">T154+V154+X154+Z154+AB154+AD154+AF154+AH154+AJ154+AL154+AN154+AP154</f>
        <v>0.66</v>
      </c>
      <c r="T154" s="14" t="str">
        <f>[11]Final!W$6</f>
        <v>13%</v>
      </c>
      <c r="U154" s="56" t="str">
        <f>[11]Final!X$6</f>
        <v>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v>
      </c>
      <c r="V154" s="14">
        <f>[11]Final!Y$6</f>
        <v>0.09</v>
      </c>
      <c r="W154" s="56" t="str">
        <f>[11]Final!Z$6</f>
        <v>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v>
      </c>
      <c r="X154" s="14">
        <f>[11]Final!AA$6</f>
        <v>0.14000000000000001</v>
      </c>
      <c r="Y154" s="56" t="str">
        <f>[11]Final!AB$6</f>
        <v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v>
      </c>
      <c r="Z154" s="14">
        <f>[11]Final!AC$6</f>
        <v>0.06</v>
      </c>
      <c r="AA154" s="56" t="str">
        <f>[11]Final!AD$6</f>
        <v>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v>
      </c>
      <c r="AB154" s="14" t="str">
        <f>[11]Final!AE$6</f>
        <v>7%</v>
      </c>
      <c r="AC154" s="56" t="str">
        <f>[11]Final!AF$6</f>
        <v>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v>
      </c>
      <c r="AD154" s="14">
        <f>[11]Final!AG$6</f>
        <v>7.0000000000000007E-2</v>
      </c>
      <c r="AE154" s="56" t="str">
        <f>[11]Final!AH$6</f>
        <v>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v>
      </c>
      <c r="AF154" s="14">
        <f>[11]Final!AI$6</f>
        <v>0.1</v>
      </c>
      <c r="AG154" s="56" t="str">
        <f>[11]Final!AJ$6</f>
        <v>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v>
      </c>
      <c r="AH154" s="14">
        <f>[11]Final!AK$6</f>
        <v>0</v>
      </c>
      <c r="AI154" s="56">
        <f>[11]Final!AL$6</f>
        <v>0</v>
      </c>
      <c r="AJ154" s="14">
        <f>[11]Final!AM$6</f>
        <v>0</v>
      </c>
      <c r="AK154" s="56">
        <f>[11]Final!AN$6</f>
        <v>0</v>
      </c>
      <c r="AL154" s="14">
        <f>[11]Final!AO$6</f>
        <v>0</v>
      </c>
      <c r="AM154" s="56">
        <f>[11]Final!AP$6</f>
        <v>0</v>
      </c>
      <c r="AN154" s="14">
        <f>[11]Final!AQ$6</f>
        <v>0</v>
      </c>
      <c r="AO154" s="56">
        <f>[11]Final!AR$6</f>
        <v>0</v>
      </c>
      <c r="AP154" s="14">
        <f>[11]Final!AS$6</f>
        <v>0</v>
      </c>
      <c r="AQ154" s="56">
        <f>[11]Final!AT$6</f>
        <v>0</v>
      </c>
    </row>
    <row r="155" spans="1:43" s="1" customFormat="1" ht="123" customHeight="1" x14ac:dyDescent="0.25">
      <c r="R155" s="5"/>
      <c r="S155" s="90"/>
      <c r="T155" s="90"/>
      <c r="U155" s="98"/>
      <c r="V155" s="90"/>
      <c r="W155" s="98"/>
      <c r="X155" s="90"/>
      <c r="Y155" s="98"/>
      <c r="Z155" s="90"/>
      <c r="AA155" s="99"/>
      <c r="AB155" s="90"/>
      <c r="AC155" s="98"/>
      <c r="AD155" s="90"/>
      <c r="AE155" s="98"/>
      <c r="AF155" s="90"/>
      <c r="AG155" s="98"/>
      <c r="AH155" s="90"/>
      <c r="AI155" s="98"/>
      <c r="AJ155" s="90"/>
      <c r="AK155" s="98"/>
      <c r="AL155" s="90"/>
      <c r="AM155" s="98"/>
      <c r="AN155" s="90"/>
      <c r="AO155" s="98"/>
      <c r="AP155" s="90"/>
      <c r="AQ155" s="98"/>
    </row>
    <row r="156" spans="1:43" s="1" customFormat="1" ht="123" customHeight="1" x14ac:dyDescent="0.25">
      <c r="R156" s="5"/>
      <c r="S156" s="90"/>
      <c r="T156" s="90"/>
      <c r="U156" s="98"/>
      <c r="V156" s="90"/>
      <c r="W156" s="98"/>
      <c r="X156" s="90"/>
      <c r="Y156" s="98"/>
      <c r="Z156" s="90"/>
      <c r="AA156" s="55"/>
      <c r="AB156" s="90"/>
      <c r="AC156" s="98"/>
      <c r="AD156" s="90"/>
      <c r="AE156" s="98"/>
      <c r="AF156" s="90"/>
      <c r="AG156" s="98"/>
      <c r="AH156" s="90"/>
      <c r="AI156" s="98"/>
      <c r="AJ156" s="90"/>
      <c r="AK156" s="98"/>
      <c r="AL156" s="90"/>
      <c r="AM156" s="98"/>
      <c r="AN156" s="90"/>
      <c r="AO156" s="98"/>
      <c r="AP156" s="90"/>
      <c r="AQ156" s="98"/>
    </row>
    <row r="157" spans="1:43" s="1" customFormat="1" ht="123" customHeight="1" x14ac:dyDescent="0.25">
      <c r="R157" s="5"/>
      <c r="S157" s="90"/>
      <c r="T157" s="90"/>
      <c r="U157" s="98"/>
      <c r="V157" s="90"/>
      <c r="W157" s="98"/>
      <c r="X157" s="90"/>
      <c r="Y157" s="98"/>
      <c r="Z157" s="90"/>
      <c r="AA157" s="55"/>
      <c r="AB157" s="90"/>
      <c r="AC157" s="98"/>
      <c r="AD157" s="90"/>
      <c r="AE157" s="98"/>
      <c r="AF157" s="90"/>
      <c r="AG157" s="98"/>
      <c r="AH157" s="90"/>
      <c r="AI157" s="98"/>
      <c r="AJ157" s="90"/>
      <c r="AK157" s="98"/>
      <c r="AL157" s="90"/>
      <c r="AM157" s="98"/>
      <c r="AN157" s="90"/>
      <c r="AO157" s="98"/>
      <c r="AP157" s="90"/>
      <c r="AQ157" s="98"/>
    </row>
    <row r="158" spans="1:43" s="1" customFormat="1" ht="123" customHeight="1" x14ac:dyDescent="0.25">
      <c r="R158" s="5"/>
      <c r="S158" s="90"/>
      <c r="T158" s="90"/>
      <c r="U158" s="98"/>
      <c r="V158" s="90"/>
      <c r="W158" s="98"/>
      <c r="X158" s="90"/>
      <c r="Y158" s="98"/>
      <c r="Z158" s="90"/>
      <c r="AA158" s="98"/>
      <c r="AB158" s="90"/>
      <c r="AC158" s="98"/>
      <c r="AD158" s="90"/>
      <c r="AE158" s="98"/>
      <c r="AF158" s="90"/>
      <c r="AG158" s="98"/>
      <c r="AH158" s="90"/>
      <c r="AI158" s="98"/>
      <c r="AJ158" s="90"/>
      <c r="AK158" s="98"/>
      <c r="AL158" s="90"/>
      <c r="AM158" s="98"/>
      <c r="AN158" s="90"/>
      <c r="AO158" s="98"/>
      <c r="AP158" s="90"/>
      <c r="AQ158" s="98"/>
    </row>
    <row r="159" spans="1:43" s="1" customFormat="1" ht="123" customHeight="1" x14ac:dyDescent="0.25">
      <c r="R159" s="5"/>
      <c r="S159" s="90"/>
      <c r="T159" s="90"/>
      <c r="U159" s="98"/>
      <c r="V159" s="90"/>
      <c r="W159" s="98"/>
      <c r="X159" s="90"/>
      <c r="Y159" s="98"/>
      <c r="Z159" s="90"/>
      <c r="AA159" s="98"/>
      <c r="AB159" s="90"/>
      <c r="AC159" s="98"/>
      <c r="AD159" s="90"/>
      <c r="AE159" s="98"/>
      <c r="AF159" s="90"/>
      <c r="AG159" s="98"/>
      <c r="AH159" s="90"/>
      <c r="AI159" s="98"/>
      <c r="AJ159" s="90"/>
      <c r="AK159" s="98"/>
      <c r="AL159" s="90"/>
      <c r="AM159" s="98"/>
      <c r="AN159" s="90"/>
      <c r="AO159" s="98"/>
      <c r="AP159" s="90"/>
      <c r="AQ159" s="98"/>
    </row>
    <row r="160" spans="1:43" s="1" customFormat="1" ht="123" customHeight="1" x14ac:dyDescent="0.25">
      <c r="R160" s="5"/>
      <c r="S160" s="90"/>
      <c r="T160" s="90"/>
      <c r="U160" s="98"/>
      <c r="V160" s="90"/>
      <c r="W160" s="98"/>
      <c r="X160" s="90"/>
      <c r="Y160" s="98"/>
      <c r="Z160" s="90"/>
      <c r="AA160" s="98"/>
      <c r="AB160" s="90"/>
      <c r="AC160" s="98"/>
      <c r="AD160" s="90"/>
      <c r="AE160" s="98"/>
      <c r="AF160" s="90"/>
      <c r="AG160" s="98"/>
      <c r="AH160" s="90"/>
      <c r="AI160" s="98"/>
      <c r="AJ160" s="90"/>
      <c r="AK160" s="98"/>
      <c r="AL160" s="90"/>
      <c r="AM160" s="98"/>
      <c r="AN160" s="90"/>
      <c r="AO160" s="98"/>
      <c r="AP160" s="90"/>
      <c r="AQ160" s="98"/>
    </row>
    <row r="161" spans="18:43" s="1" customFormat="1" ht="123" customHeight="1" x14ac:dyDescent="0.25">
      <c r="R161" s="5"/>
      <c r="S161" s="90"/>
      <c r="T161" s="90"/>
      <c r="U161" s="98"/>
      <c r="V161" s="90"/>
      <c r="W161" s="98"/>
      <c r="X161" s="90"/>
      <c r="Y161" s="98"/>
      <c r="Z161" s="90"/>
      <c r="AA161" s="98"/>
      <c r="AB161" s="90"/>
      <c r="AC161" s="98"/>
      <c r="AD161" s="90"/>
      <c r="AE161" s="98"/>
      <c r="AF161" s="90"/>
      <c r="AG161" s="98"/>
      <c r="AH161" s="90"/>
      <c r="AI161" s="98"/>
      <c r="AJ161" s="90"/>
      <c r="AK161" s="98"/>
      <c r="AL161" s="90"/>
      <c r="AM161" s="98"/>
      <c r="AN161" s="90"/>
      <c r="AO161" s="98"/>
      <c r="AP161" s="90"/>
      <c r="AQ161" s="98"/>
    </row>
    <row r="162" spans="18:43" s="1" customFormat="1" ht="123" customHeight="1" x14ac:dyDescent="0.25">
      <c r="R162" s="5"/>
      <c r="S162" s="90"/>
      <c r="T162" s="90"/>
      <c r="U162" s="98"/>
      <c r="V162" s="90"/>
      <c r="W162" s="98"/>
      <c r="X162" s="90"/>
      <c r="Y162" s="98"/>
      <c r="Z162" s="90"/>
      <c r="AA162" s="98"/>
      <c r="AB162" s="90"/>
      <c r="AC162" s="98"/>
      <c r="AD162" s="90"/>
      <c r="AE162" s="98"/>
      <c r="AF162" s="90"/>
      <c r="AG162" s="98"/>
      <c r="AH162" s="90"/>
      <c r="AI162" s="98"/>
      <c r="AJ162" s="90"/>
      <c r="AK162" s="98"/>
      <c r="AL162" s="90"/>
      <c r="AM162" s="98"/>
      <c r="AN162" s="90"/>
      <c r="AO162" s="98"/>
      <c r="AP162" s="90"/>
      <c r="AQ162" s="98"/>
    </row>
    <row r="163" spans="18:43" s="1" customFormat="1" ht="123" customHeight="1" x14ac:dyDescent="0.25">
      <c r="R163" s="5"/>
      <c r="S163" s="90"/>
      <c r="T163" s="90"/>
      <c r="U163" s="98"/>
      <c r="V163" s="90"/>
      <c r="W163" s="98"/>
      <c r="X163" s="90"/>
      <c r="Y163" s="98"/>
      <c r="Z163" s="90"/>
      <c r="AA163" s="98"/>
      <c r="AB163" s="90"/>
      <c r="AC163" s="98"/>
      <c r="AD163" s="90"/>
      <c r="AE163" s="98"/>
      <c r="AF163" s="90"/>
      <c r="AG163" s="98"/>
      <c r="AH163" s="90"/>
      <c r="AI163" s="98"/>
      <c r="AJ163" s="90"/>
      <c r="AK163" s="98"/>
      <c r="AL163" s="90"/>
      <c r="AM163" s="98"/>
      <c r="AN163" s="90"/>
      <c r="AO163" s="98"/>
      <c r="AP163" s="90"/>
      <c r="AQ163" s="98"/>
    </row>
    <row r="164" spans="18:43" s="1" customFormat="1" ht="123" customHeight="1" x14ac:dyDescent="0.25">
      <c r="R164" s="5"/>
      <c r="S164" s="90"/>
      <c r="T164" s="90"/>
      <c r="U164" s="98"/>
      <c r="V164" s="90"/>
      <c r="W164" s="98"/>
      <c r="X164" s="90"/>
      <c r="Y164" s="98"/>
      <c r="Z164" s="90"/>
      <c r="AA164" s="98"/>
      <c r="AB164" s="90"/>
      <c r="AC164" s="98"/>
      <c r="AD164" s="90"/>
      <c r="AE164" s="98"/>
      <c r="AF164" s="90"/>
      <c r="AG164" s="98"/>
      <c r="AH164" s="90"/>
      <c r="AI164" s="98"/>
      <c r="AJ164" s="90"/>
      <c r="AK164" s="98"/>
      <c r="AL164" s="90"/>
      <c r="AM164" s="98"/>
      <c r="AN164" s="90"/>
      <c r="AO164" s="98"/>
      <c r="AP164" s="90"/>
      <c r="AQ164" s="98"/>
    </row>
    <row r="165" spans="18:43" s="1" customFormat="1" ht="123" customHeight="1" x14ac:dyDescent="0.25">
      <c r="R165" s="5"/>
      <c r="S165" s="90"/>
      <c r="T165" s="90"/>
      <c r="U165" s="98"/>
      <c r="V165" s="90"/>
      <c r="W165" s="98"/>
      <c r="X165" s="90"/>
      <c r="Y165" s="98"/>
      <c r="Z165" s="90"/>
      <c r="AA165" s="98"/>
      <c r="AB165" s="90"/>
      <c r="AC165" s="98"/>
      <c r="AD165" s="90"/>
      <c r="AE165" s="98"/>
      <c r="AF165" s="90"/>
      <c r="AG165" s="98"/>
      <c r="AH165" s="90"/>
      <c r="AI165" s="98"/>
      <c r="AJ165" s="90"/>
      <c r="AK165" s="98"/>
      <c r="AL165" s="90"/>
      <c r="AM165" s="98"/>
      <c r="AN165" s="90"/>
      <c r="AO165" s="98"/>
      <c r="AP165" s="90"/>
      <c r="AQ165" s="98"/>
    </row>
    <row r="166" spans="18:43" s="1" customFormat="1" ht="123" customHeight="1" x14ac:dyDescent="0.25">
      <c r="R166" s="5"/>
      <c r="S166" s="90"/>
      <c r="T166" s="90"/>
      <c r="U166" s="98"/>
      <c r="V166" s="90"/>
      <c r="W166" s="98"/>
      <c r="X166" s="90"/>
      <c r="Y166" s="98"/>
      <c r="Z166" s="90"/>
      <c r="AA166" s="98"/>
      <c r="AB166" s="90"/>
      <c r="AC166" s="98"/>
      <c r="AD166" s="90"/>
      <c r="AE166" s="98"/>
      <c r="AF166" s="90"/>
      <c r="AG166" s="98"/>
      <c r="AH166" s="90"/>
      <c r="AI166" s="98"/>
      <c r="AJ166" s="90"/>
      <c r="AK166" s="98"/>
      <c r="AL166" s="90"/>
      <c r="AM166" s="98"/>
      <c r="AN166" s="90"/>
      <c r="AO166" s="98"/>
      <c r="AP166" s="90"/>
      <c r="AQ166" s="98"/>
    </row>
    <row r="167" spans="18:43" s="1" customFormat="1" ht="123" customHeight="1" x14ac:dyDescent="0.25">
      <c r="R167" s="5"/>
      <c r="S167" s="90"/>
      <c r="T167" s="90"/>
      <c r="U167" s="98"/>
      <c r="V167" s="90"/>
      <c r="W167" s="98"/>
      <c r="X167" s="90"/>
      <c r="Y167" s="98"/>
      <c r="Z167" s="90"/>
      <c r="AA167" s="98"/>
      <c r="AB167" s="90"/>
      <c r="AC167" s="98"/>
      <c r="AD167" s="90"/>
      <c r="AE167" s="98"/>
      <c r="AF167" s="90"/>
      <c r="AG167" s="98"/>
      <c r="AH167" s="90"/>
      <c r="AI167" s="98"/>
      <c r="AJ167" s="90"/>
      <c r="AK167" s="98"/>
      <c r="AL167" s="90"/>
      <c r="AM167" s="98"/>
      <c r="AN167" s="90"/>
      <c r="AO167" s="98"/>
      <c r="AP167" s="90"/>
      <c r="AQ167" s="98"/>
    </row>
    <row r="168" spans="18:43" s="1" customFormat="1" ht="123" customHeight="1" x14ac:dyDescent="0.25">
      <c r="R168" s="5"/>
      <c r="S168" s="90"/>
      <c r="T168" s="90"/>
      <c r="U168" s="98"/>
      <c r="V168" s="90"/>
      <c r="W168" s="98"/>
      <c r="X168" s="90"/>
      <c r="Y168" s="98"/>
      <c r="Z168" s="90"/>
      <c r="AA168" s="98"/>
      <c r="AB168" s="90"/>
      <c r="AC168" s="98"/>
      <c r="AD168" s="90"/>
      <c r="AE168" s="98"/>
      <c r="AF168" s="90"/>
      <c r="AG168" s="98"/>
      <c r="AH168" s="90"/>
      <c r="AI168" s="98"/>
      <c r="AJ168" s="90"/>
      <c r="AK168" s="98"/>
      <c r="AL168" s="90"/>
      <c r="AM168" s="98"/>
      <c r="AN168" s="90"/>
      <c r="AO168" s="98"/>
      <c r="AP168" s="90"/>
      <c r="AQ168" s="98"/>
    </row>
    <row r="169" spans="18:43" s="1" customFormat="1" ht="123" customHeight="1" x14ac:dyDescent="0.25">
      <c r="R169" s="5"/>
      <c r="S169" s="90"/>
      <c r="T169" s="90"/>
      <c r="U169" s="98"/>
      <c r="V169" s="90"/>
      <c r="W169" s="98"/>
      <c r="X169" s="90"/>
      <c r="Y169" s="98"/>
      <c r="Z169" s="90"/>
      <c r="AA169" s="98"/>
      <c r="AB169" s="90"/>
      <c r="AC169" s="98"/>
      <c r="AD169" s="90"/>
      <c r="AE169" s="98"/>
      <c r="AF169" s="90"/>
      <c r="AG169" s="98"/>
      <c r="AH169" s="90"/>
      <c r="AI169" s="98"/>
      <c r="AJ169" s="90"/>
      <c r="AK169" s="98"/>
      <c r="AL169" s="90"/>
      <c r="AM169" s="98"/>
      <c r="AN169" s="90"/>
      <c r="AO169" s="98"/>
      <c r="AP169" s="90"/>
      <c r="AQ169" s="98"/>
    </row>
    <row r="170" spans="18:43" s="1" customFormat="1" ht="123" customHeight="1" x14ac:dyDescent="0.25">
      <c r="R170" s="5"/>
      <c r="S170" s="90"/>
      <c r="T170" s="90"/>
      <c r="U170" s="98"/>
      <c r="V170" s="90"/>
      <c r="W170" s="98"/>
      <c r="X170" s="90"/>
      <c r="Y170" s="98"/>
      <c r="Z170" s="90"/>
      <c r="AA170" s="98"/>
      <c r="AB170" s="90"/>
      <c r="AC170" s="98"/>
      <c r="AD170" s="90"/>
      <c r="AE170" s="98"/>
      <c r="AF170" s="90"/>
      <c r="AG170" s="98"/>
      <c r="AH170" s="90"/>
      <c r="AI170" s="98"/>
      <c r="AJ170" s="90"/>
      <c r="AK170" s="98"/>
      <c r="AL170" s="90"/>
      <c r="AM170" s="98"/>
      <c r="AN170" s="90"/>
      <c r="AO170" s="98"/>
      <c r="AP170" s="90"/>
      <c r="AQ170" s="98"/>
    </row>
    <row r="171" spans="18:43" s="1" customFormat="1" ht="123" customHeight="1" x14ac:dyDescent="0.25">
      <c r="R171" s="5"/>
      <c r="S171" s="90"/>
      <c r="T171" s="90"/>
      <c r="U171" s="98"/>
      <c r="V171" s="90"/>
      <c r="W171" s="98"/>
      <c r="X171" s="90"/>
      <c r="Y171" s="98"/>
      <c r="Z171" s="90"/>
      <c r="AA171" s="98"/>
      <c r="AB171" s="90"/>
      <c r="AC171" s="98"/>
      <c r="AD171" s="90"/>
      <c r="AE171" s="98"/>
      <c r="AF171" s="90"/>
      <c r="AG171" s="98"/>
      <c r="AH171" s="90"/>
      <c r="AI171" s="98"/>
      <c r="AJ171" s="90"/>
      <c r="AK171" s="98"/>
      <c r="AL171" s="90"/>
      <c r="AM171" s="98"/>
      <c r="AN171" s="90"/>
      <c r="AO171" s="98"/>
      <c r="AP171" s="90"/>
      <c r="AQ171" s="98"/>
    </row>
    <row r="172" spans="18:43" s="1" customFormat="1" ht="123" customHeight="1" x14ac:dyDescent="0.25">
      <c r="R172" s="5"/>
      <c r="S172" s="90"/>
      <c r="T172" s="90"/>
      <c r="U172" s="98"/>
      <c r="V172" s="90"/>
      <c r="W172" s="98"/>
      <c r="X172" s="90"/>
      <c r="Y172" s="98"/>
      <c r="Z172" s="90"/>
      <c r="AA172" s="98"/>
      <c r="AB172" s="90"/>
      <c r="AC172" s="98"/>
      <c r="AD172" s="90"/>
      <c r="AE172" s="98"/>
      <c r="AF172" s="90"/>
      <c r="AG172" s="98"/>
      <c r="AH172" s="90"/>
      <c r="AI172" s="98"/>
      <c r="AJ172" s="90"/>
      <c r="AK172" s="98"/>
      <c r="AL172" s="90"/>
      <c r="AM172" s="98"/>
      <c r="AN172" s="90"/>
      <c r="AO172" s="98"/>
      <c r="AP172" s="90"/>
      <c r="AQ172" s="98"/>
    </row>
    <row r="173" spans="18:43" s="1" customFormat="1" ht="123" customHeight="1" x14ac:dyDescent="0.25">
      <c r="R173" s="5"/>
      <c r="S173" s="90"/>
      <c r="T173" s="90"/>
      <c r="U173" s="98"/>
      <c r="V173" s="90"/>
      <c r="W173" s="98"/>
      <c r="X173" s="90"/>
      <c r="Y173" s="98"/>
      <c r="Z173" s="90"/>
      <c r="AA173" s="98"/>
      <c r="AB173" s="90"/>
      <c r="AC173" s="98"/>
      <c r="AD173" s="90"/>
      <c r="AE173" s="98"/>
      <c r="AF173" s="90"/>
      <c r="AG173" s="98"/>
      <c r="AH173" s="90"/>
      <c r="AI173" s="98"/>
      <c r="AJ173" s="90"/>
      <c r="AK173" s="98"/>
      <c r="AL173" s="90"/>
      <c r="AM173" s="98"/>
      <c r="AN173" s="90"/>
      <c r="AO173" s="98"/>
      <c r="AP173" s="90"/>
      <c r="AQ173" s="98"/>
    </row>
    <row r="174" spans="18:43" s="1" customFormat="1" ht="123" customHeight="1" x14ac:dyDescent="0.25">
      <c r="R174" s="5"/>
      <c r="S174" s="90"/>
      <c r="T174" s="90"/>
      <c r="U174" s="98"/>
      <c r="V174" s="90"/>
      <c r="W174" s="98"/>
      <c r="X174" s="90"/>
      <c r="Y174" s="98"/>
      <c r="Z174" s="90"/>
      <c r="AA174" s="98"/>
      <c r="AB174" s="90"/>
      <c r="AC174" s="98"/>
      <c r="AD174" s="90"/>
      <c r="AE174" s="98"/>
      <c r="AF174" s="90"/>
      <c r="AG174" s="98"/>
      <c r="AH174" s="90"/>
      <c r="AI174" s="98"/>
      <c r="AJ174" s="90"/>
      <c r="AK174" s="98"/>
      <c r="AL174" s="90"/>
      <c r="AM174" s="98"/>
      <c r="AN174" s="90"/>
      <c r="AO174" s="98"/>
      <c r="AP174" s="90"/>
      <c r="AQ174" s="98"/>
    </row>
    <row r="175" spans="18:43" s="1" customFormat="1" ht="123" customHeight="1" x14ac:dyDescent="0.25">
      <c r="R175" s="5"/>
      <c r="S175" s="90"/>
      <c r="T175" s="90"/>
      <c r="U175" s="98"/>
      <c r="V175" s="90"/>
      <c r="W175" s="98"/>
      <c r="X175" s="90"/>
      <c r="Y175" s="98"/>
      <c r="Z175" s="90"/>
      <c r="AA175" s="98"/>
      <c r="AB175" s="90"/>
      <c r="AC175" s="98"/>
      <c r="AD175" s="90"/>
      <c r="AE175" s="98"/>
      <c r="AF175" s="90"/>
      <c r="AG175" s="98"/>
      <c r="AH175" s="90"/>
      <c r="AI175" s="98"/>
      <c r="AJ175" s="90"/>
      <c r="AK175" s="98"/>
      <c r="AL175" s="90"/>
      <c r="AM175" s="98"/>
      <c r="AN175" s="90"/>
      <c r="AO175" s="98"/>
      <c r="AP175" s="90"/>
      <c r="AQ175" s="98"/>
    </row>
    <row r="176" spans="18:43" s="1" customFormat="1" ht="123" customHeight="1" x14ac:dyDescent="0.25">
      <c r="R176" s="5"/>
      <c r="S176" s="90"/>
      <c r="T176" s="90"/>
      <c r="U176" s="98"/>
      <c r="V176" s="90"/>
      <c r="W176" s="98"/>
      <c r="X176" s="90"/>
      <c r="Y176" s="98"/>
      <c r="Z176" s="90"/>
      <c r="AA176" s="98"/>
      <c r="AB176" s="90"/>
      <c r="AC176" s="98"/>
      <c r="AD176" s="90"/>
      <c r="AE176" s="98"/>
      <c r="AF176" s="90"/>
      <c r="AG176" s="98"/>
      <c r="AH176" s="90"/>
      <c r="AI176" s="98"/>
      <c r="AJ176" s="90"/>
      <c r="AK176" s="98"/>
      <c r="AL176" s="90"/>
      <c r="AM176" s="98"/>
      <c r="AN176" s="90"/>
      <c r="AO176" s="98"/>
      <c r="AP176" s="90"/>
      <c r="AQ176" s="98"/>
    </row>
    <row r="177" spans="18:43" s="1" customFormat="1" ht="123" customHeight="1" x14ac:dyDescent="0.25">
      <c r="R177" s="5"/>
      <c r="S177" s="90"/>
      <c r="T177" s="90"/>
      <c r="U177" s="98"/>
      <c r="V177" s="90"/>
      <c r="W177" s="98"/>
      <c r="X177" s="90"/>
      <c r="Y177" s="98"/>
      <c r="Z177" s="90"/>
      <c r="AA177" s="98"/>
      <c r="AB177" s="90"/>
      <c r="AC177" s="98"/>
      <c r="AD177" s="90"/>
      <c r="AE177" s="98"/>
      <c r="AF177" s="90"/>
      <c r="AG177" s="98"/>
      <c r="AH177" s="90"/>
      <c r="AI177" s="98"/>
      <c r="AJ177" s="90"/>
      <c r="AK177" s="98"/>
      <c r="AL177" s="90"/>
      <c r="AM177" s="98"/>
      <c r="AN177" s="90"/>
      <c r="AO177" s="98"/>
      <c r="AP177" s="90"/>
      <c r="AQ177" s="98"/>
    </row>
    <row r="178" spans="18:43" s="1" customFormat="1" ht="123" customHeight="1" x14ac:dyDescent="0.25">
      <c r="R178" s="5"/>
      <c r="S178" s="90"/>
      <c r="T178" s="90"/>
      <c r="U178" s="98"/>
      <c r="V178" s="90"/>
      <c r="W178" s="98"/>
      <c r="X178" s="90"/>
      <c r="Y178" s="98"/>
      <c r="Z178" s="90"/>
      <c r="AA178" s="98"/>
      <c r="AB178" s="90"/>
      <c r="AC178" s="98"/>
      <c r="AD178" s="90"/>
      <c r="AE178" s="98"/>
      <c r="AF178" s="90"/>
      <c r="AG178" s="98"/>
      <c r="AH178" s="90"/>
      <c r="AI178" s="98"/>
      <c r="AJ178" s="90"/>
      <c r="AK178" s="98"/>
      <c r="AL178" s="90"/>
      <c r="AM178" s="98"/>
      <c r="AN178" s="90"/>
      <c r="AO178" s="98"/>
      <c r="AP178" s="90"/>
      <c r="AQ178" s="98"/>
    </row>
    <row r="179" spans="18:43" s="1" customFormat="1" ht="123" customHeight="1" x14ac:dyDescent="0.25">
      <c r="R179" s="5"/>
      <c r="S179" s="90"/>
      <c r="T179" s="90"/>
      <c r="U179" s="98"/>
      <c r="V179" s="90"/>
      <c r="W179" s="98"/>
      <c r="X179" s="90"/>
      <c r="Y179" s="98"/>
      <c r="Z179" s="90"/>
      <c r="AA179" s="98"/>
      <c r="AB179" s="90"/>
      <c r="AC179" s="98"/>
      <c r="AD179" s="90"/>
      <c r="AE179" s="98"/>
      <c r="AF179" s="90"/>
      <c r="AG179" s="98"/>
      <c r="AH179" s="90"/>
      <c r="AI179" s="98"/>
      <c r="AJ179" s="90"/>
      <c r="AK179" s="98"/>
      <c r="AL179" s="90"/>
      <c r="AM179" s="98"/>
      <c r="AN179" s="90"/>
      <c r="AO179" s="98"/>
      <c r="AP179" s="90"/>
      <c r="AQ179" s="98"/>
    </row>
    <row r="180" spans="18:43" s="1" customFormat="1" ht="123" customHeight="1" x14ac:dyDescent="0.25">
      <c r="R180" s="5"/>
      <c r="S180" s="90"/>
      <c r="T180" s="90"/>
      <c r="U180" s="98"/>
      <c r="V180" s="90"/>
      <c r="W180" s="98"/>
      <c r="X180" s="90"/>
      <c r="Y180" s="98"/>
      <c r="Z180" s="90"/>
      <c r="AA180" s="98"/>
      <c r="AB180" s="90"/>
      <c r="AC180" s="98"/>
      <c r="AD180" s="90"/>
      <c r="AE180" s="98"/>
      <c r="AF180" s="90"/>
      <c r="AG180" s="98"/>
      <c r="AH180" s="90"/>
      <c r="AI180" s="98"/>
      <c r="AJ180" s="90"/>
      <c r="AK180" s="98"/>
      <c r="AL180" s="90"/>
      <c r="AM180" s="98"/>
      <c r="AN180" s="90"/>
      <c r="AO180" s="98"/>
      <c r="AP180" s="90"/>
      <c r="AQ180" s="98"/>
    </row>
    <row r="181" spans="18:43" s="1" customFormat="1" ht="123" customHeight="1" x14ac:dyDescent="0.25">
      <c r="R181" s="5"/>
      <c r="S181" s="90"/>
      <c r="T181" s="90"/>
      <c r="U181" s="98"/>
      <c r="V181" s="90"/>
      <c r="W181" s="98"/>
      <c r="X181" s="90"/>
      <c r="Y181" s="98"/>
      <c r="Z181" s="90"/>
      <c r="AA181" s="98"/>
      <c r="AB181" s="90"/>
      <c r="AC181" s="98"/>
      <c r="AD181" s="90"/>
      <c r="AE181" s="98"/>
      <c r="AF181" s="90"/>
      <c r="AG181" s="98"/>
      <c r="AH181" s="90"/>
      <c r="AI181" s="98"/>
      <c r="AJ181" s="90"/>
      <c r="AK181" s="98"/>
      <c r="AL181" s="90"/>
      <c r="AM181" s="98"/>
      <c r="AN181" s="90"/>
      <c r="AO181" s="98"/>
      <c r="AP181" s="90"/>
      <c r="AQ181" s="98"/>
    </row>
    <row r="182" spans="18:43" s="1" customFormat="1" ht="123" customHeight="1" x14ac:dyDescent="0.25">
      <c r="R182" s="5"/>
      <c r="S182" s="90"/>
      <c r="T182" s="90"/>
      <c r="U182" s="98"/>
      <c r="V182" s="90"/>
      <c r="W182" s="98"/>
      <c r="X182" s="90"/>
      <c r="Y182" s="98"/>
      <c r="Z182" s="90"/>
      <c r="AA182" s="98"/>
      <c r="AB182" s="90"/>
      <c r="AC182" s="98"/>
      <c r="AD182" s="90"/>
      <c r="AE182" s="98"/>
      <c r="AF182" s="90"/>
      <c r="AG182" s="98"/>
      <c r="AH182" s="90"/>
      <c r="AI182" s="98"/>
      <c r="AJ182" s="90"/>
      <c r="AK182" s="98"/>
      <c r="AL182" s="90"/>
      <c r="AM182" s="98"/>
      <c r="AN182" s="90"/>
      <c r="AO182" s="98"/>
      <c r="AP182" s="90"/>
      <c r="AQ182" s="98"/>
    </row>
    <row r="183" spans="18:43" s="1" customFormat="1" ht="123" customHeight="1" x14ac:dyDescent="0.25">
      <c r="R183" s="5"/>
      <c r="S183" s="90"/>
      <c r="T183" s="90"/>
      <c r="U183" s="98"/>
      <c r="V183" s="90"/>
      <c r="W183" s="98"/>
      <c r="X183" s="90"/>
      <c r="Y183" s="98"/>
      <c r="Z183" s="90"/>
      <c r="AA183" s="98"/>
      <c r="AB183" s="90"/>
      <c r="AC183" s="98"/>
      <c r="AD183" s="90"/>
      <c r="AE183" s="98"/>
      <c r="AF183" s="90"/>
      <c r="AG183" s="98"/>
      <c r="AH183" s="90"/>
      <c r="AI183" s="98"/>
      <c r="AJ183" s="90"/>
      <c r="AK183" s="98"/>
      <c r="AL183" s="90"/>
      <c r="AM183" s="98"/>
      <c r="AN183" s="90"/>
      <c r="AO183" s="98"/>
      <c r="AP183" s="90"/>
      <c r="AQ183" s="98"/>
    </row>
    <row r="184" spans="18:43" s="1" customFormat="1" ht="123" customHeight="1" x14ac:dyDescent="0.25">
      <c r="R184" s="5"/>
      <c r="S184" s="90"/>
      <c r="T184" s="90"/>
      <c r="U184" s="98"/>
      <c r="V184" s="90"/>
      <c r="W184" s="98"/>
      <c r="X184" s="90"/>
      <c r="Y184" s="98"/>
      <c r="Z184" s="90"/>
      <c r="AA184" s="98"/>
      <c r="AB184" s="90"/>
      <c r="AC184" s="98"/>
      <c r="AD184" s="90"/>
      <c r="AE184" s="98"/>
      <c r="AF184" s="90"/>
      <c r="AG184" s="98"/>
      <c r="AH184" s="90"/>
      <c r="AI184" s="98"/>
      <c r="AJ184" s="90"/>
      <c r="AK184" s="98"/>
      <c r="AL184" s="90"/>
      <c r="AM184" s="98"/>
      <c r="AN184" s="90"/>
      <c r="AO184" s="98"/>
      <c r="AP184" s="90"/>
      <c r="AQ184" s="98"/>
    </row>
    <row r="185" spans="18:43" s="1" customFormat="1" ht="123" customHeight="1" x14ac:dyDescent="0.25">
      <c r="R185" s="5"/>
      <c r="S185" s="90"/>
      <c r="T185" s="90"/>
      <c r="U185" s="98"/>
      <c r="V185" s="90"/>
      <c r="W185" s="98"/>
      <c r="X185" s="90"/>
      <c r="Y185" s="98"/>
      <c r="Z185" s="90"/>
      <c r="AA185" s="98"/>
      <c r="AB185" s="90"/>
      <c r="AC185" s="98"/>
      <c r="AD185" s="90"/>
      <c r="AE185" s="98"/>
      <c r="AF185" s="90"/>
      <c r="AG185" s="98"/>
      <c r="AH185" s="90"/>
      <c r="AI185" s="98"/>
      <c r="AJ185" s="90"/>
      <c r="AK185" s="98"/>
      <c r="AL185" s="90"/>
      <c r="AM185" s="98"/>
      <c r="AN185" s="90"/>
      <c r="AO185" s="98"/>
      <c r="AP185" s="90"/>
      <c r="AQ185" s="98"/>
    </row>
    <row r="186" spans="18:43" s="1" customFormat="1" ht="123" customHeight="1" x14ac:dyDescent="0.25">
      <c r="R186" s="5"/>
      <c r="S186" s="90"/>
      <c r="T186" s="90"/>
      <c r="U186" s="98"/>
      <c r="V186" s="90"/>
      <c r="W186" s="98"/>
      <c r="X186" s="90"/>
      <c r="Y186" s="98"/>
      <c r="Z186" s="90"/>
      <c r="AA186" s="98"/>
      <c r="AB186" s="90"/>
      <c r="AC186" s="98"/>
      <c r="AD186" s="90"/>
      <c r="AE186" s="98"/>
      <c r="AF186" s="90"/>
      <c r="AG186" s="98"/>
      <c r="AH186" s="90"/>
      <c r="AI186" s="98"/>
      <c r="AJ186" s="90"/>
      <c r="AK186" s="98"/>
      <c r="AL186" s="90"/>
      <c r="AM186" s="98"/>
      <c r="AN186" s="90"/>
      <c r="AO186" s="98"/>
      <c r="AP186" s="90"/>
      <c r="AQ186" s="98"/>
    </row>
    <row r="187" spans="18:43" s="1" customFormat="1" ht="123" customHeight="1" x14ac:dyDescent="0.25">
      <c r="R187" s="5"/>
      <c r="S187" s="90"/>
      <c r="T187" s="90"/>
      <c r="U187" s="98"/>
      <c r="V187" s="90"/>
      <c r="W187" s="98"/>
      <c r="X187" s="90"/>
      <c r="Y187" s="98"/>
      <c r="Z187" s="90"/>
      <c r="AA187" s="98"/>
      <c r="AB187" s="90"/>
      <c r="AC187" s="98"/>
      <c r="AD187" s="90"/>
      <c r="AE187" s="98"/>
      <c r="AF187" s="90"/>
      <c r="AG187" s="98"/>
      <c r="AH187" s="90"/>
      <c r="AI187" s="98"/>
      <c r="AJ187" s="90"/>
      <c r="AK187" s="98"/>
      <c r="AL187" s="90"/>
      <c r="AM187" s="98"/>
      <c r="AN187" s="90"/>
      <c r="AO187" s="98"/>
      <c r="AP187" s="90"/>
      <c r="AQ187" s="98"/>
    </row>
    <row r="188" spans="18:43" s="1" customFormat="1" ht="123" customHeight="1" x14ac:dyDescent="0.25">
      <c r="R188" s="5"/>
      <c r="S188" s="90"/>
      <c r="T188" s="90"/>
      <c r="U188" s="98"/>
      <c r="V188" s="90"/>
      <c r="W188" s="98"/>
      <c r="X188" s="90"/>
      <c r="Y188" s="98"/>
      <c r="Z188" s="90"/>
      <c r="AA188" s="98"/>
      <c r="AB188" s="90"/>
      <c r="AC188" s="98"/>
      <c r="AD188" s="90"/>
      <c r="AE188" s="98"/>
      <c r="AF188" s="90"/>
      <c r="AG188" s="98"/>
      <c r="AH188" s="90"/>
      <c r="AI188" s="98"/>
      <c r="AJ188" s="90"/>
      <c r="AK188" s="98"/>
      <c r="AL188" s="90"/>
      <c r="AM188" s="98"/>
      <c r="AN188" s="90"/>
      <c r="AO188" s="98"/>
      <c r="AP188" s="90"/>
      <c r="AQ188" s="98"/>
    </row>
    <row r="189" spans="18:43" s="1" customFormat="1" ht="123" customHeight="1" x14ac:dyDescent="0.25">
      <c r="R189" s="5"/>
      <c r="S189" s="90"/>
      <c r="T189" s="90"/>
      <c r="U189" s="98"/>
      <c r="V189" s="90"/>
      <c r="W189" s="98"/>
      <c r="X189" s="90"/>
      <c r="Y189" s="98"/>
      <c r="Z189" s="90"/>
      <c r="AA189" s="98"/>
      <c r="AB189" s="90"/>
      <c r="AC189" s="98"/>
      <c r="AD189" s="90"/>
      <c r="AE189" s="98"/>
      <c r="AF189" s="90"/>
      <c r="AG189" s="98"/>
      <c r="AH189" s="90"/>
      <c r="AI189" s="98"/>
      <c r="AJ189" s="90"/>
      <c r="AK189" s="98"/>
      <c r="AL189" s="90"/>
      <c r="AM189" s="98"/>
      <c r="AN189" s="90"/>
      <c r="AO189" s="98"/>
      <c r="AP189" s="90"/>
      <c r="AQ189" s="98"/>
    </row>
    <row r="190" spans="18:43" s="1" customFormat="1" ht="123" customHeight="1" x14ac:dyDescent="0.25">
      <c r="R190" s="5"/>
      <c r="S190" s="90"/>
      <c r="T190" s="90"/>
      <c r="U190" s="98"/>
      <c r="V190" s="90"/>
      <c r="W190" s="98"/>
      <c r="X190" s="90"/>
      <c r="Y190" s="98"/>
      <c r="Z190" s="90"/>
      <c r="AA190" s="98"/>
      <c r="AB190" s="90"/>
      <c r="AC190" s="98"/>
      <c r="AD190" s="90"/>
      <c r="AE190" s="98"/>
      <c r="AF190" s="90"/>
      <c r="AG190" s="98"/>
      <c r="AH190" s="90"/>
      <c r="AI190" s="98"/>
      <c r="AJ190" s="90"/>
      <c r="AK190" s="98"/>
      <c r="AL190" s="90"/>
      <c r="AM190" s="98"/>
      <c r="AN190" s="90"/>
      <c r="AO190" s="98"/>
      <c r="AP190" s="90"/>
      <c r="AQ190" s="98"/>
    </row>
    <row r="191" spans="18:43" s="1" customFormat="1" ht="123" customHeight="1" x14ac:dyDescent="0.25">
      <c r="R191" s="5"/>
      <c r="S191" s="90"/>
      <c r="T191" s="90"/>
      <c r="U191" s="98"/>
      <c r="V191" s="90"/>
      <c r="W191" s="98"/>
      <c r="X191" s="90"/>
      <c r="Y191" s="98"/>
      <c r="Z191" s="90"/>
      <c r="AA191" s="98"/>
      <c r="AB191" s="90"/>
      <c r="AC191" s="98"/>
      <c r="AD191" s="90"/>
      <c r="AE191" s="98"/>
      <c r="AF191" s="90"/>
      <c r="AG191" s="98"/>
      <c r="AH191" s="90"/>
      <c r="AI191" s="98"/>
      <c r="AJ191" s="90"/>
      <c r="AK191" s="98"/>
      <c r="AL191" s="90"/>
      <c r="AM191" s="98"/>
      <c r="AN191" s="90"/>
      <c r="AO191" s="98"/>
      <c r="AP191" s="90"/>
      <c r="AQ191" s="98"/>
    </row>
    <row r="192" spans="18:43" s="1" customFormat="1" ht="123" customHeight="1" x14ac:dyDescent="0.25">
      <c r="R192" s="5"/>
      <c r="S192" s="90"/>
      <c r="T192" s="90"/>
      <c r="U192" s="98"/>
      <c r="V192" s="90"/>
      <c r="W192" s="98"/>
      <c r="X192" s="90"/>
      <c r="Y192" s="98"/>
      <c r="Z192" s="90"/>
      <c r="AA192" s="98"/>
      <c r="AB192" s="90"/>
      <c r="AC192" s="98"/>
      <c r="AD192" s="90"/>
      <c r="AE192" s="98"/>
      <c r="AF192" s="90"/>
      <c r="AG192" s="98"/>
      <c r="AH192" s="90"/>
      <c r="AI192" s="98"/>
      <c r="AJ192" s="90"/>
      <c r="AK192" s="98"/>
      <c r="AL192" s="90"/>
      <c r="AM192" s="98"/>
      <c r="AN192" s="90"/>
      <c r="AO192" s="98"/>
      <c r="AP192" s="90"/>
      <c r="AQ192" s="98"/>
    </row>
    <row r="193" spans="18:43" s="1" customFormat="1" ht="123" customHeight="1" x14ac:dyDescent="0.25">
      <c r="R193" s="5"/>
      <c r="S193" s="90"/>
      <c r="T193" s="90"/>
      <c r="U193" s="98"/>
      <c r="V193" s="90"/>
      <c r="W193" s="98"/>
      <c r="X193" s="90"/>
      <c r="Y193" s="98"/>
      <c r="Z193" s="90"/>
      <c r="AA193" s="98"/>
      <c r="AB193" s="90"/>
      <c r="AC193" s="98"/>
      <c r="AD193" s="90"/>
      <c r="AE193" s="98"/>
      <c r="AF193" s="90"/>
      <c r="AG193" s="98"/>
      <c r="AH193" s="90"/>
      <c r="AI193" s="98"/>
      <c r="AJ193" s="90"/>
      <c r="AK193" s="98"/>
      <c r="AL193" s="90"/>
      <c r="AM193" s="98"/>
      <c r="AN193" s="90"/>
      <c r="AO193" s="98"/>
      <c r="AP193" s="90"/>
      <c r="AQ193" s="98"/>
    </row>
    <row r="194" spans="18:43" s="1" customFormat="1" ht="123" customHeight="1" x14ac:dyDescent="0.25">
      <c r="R194" s="5"/>
      <c r="S194" s="90"/>
      <c r="T194" s="90"/>
      <c r="U194" s="98"/>
      <c r="V194" s="90"/>
      <c r="W194" s="98"/>
      <c r="X194" s="90"/>
      <c r="Y194" s="98"/>
      <c r="Z194" s="90"/>
      <c r="AA194" s="98"/>
      <c r="AB194" s="90"/>
      <c r="AC194" s="98"/>
      <c r="AD194" s="90"/>
      <c r="AE194" s="98"/>
      <c r="AF194" s="90"/>
      <c r="AG194" s="98"/>
      <c r="AH194" s="90"/>
      <c r="AI194" s="98"/>
      <c r="AJ194" s="90"/>
      <c r="AK194" s="98"/>
      <c r="AL194" s="90"/>
      <c r="AM194" s="98"/>
      <c r="AN194" s="90"/>
      <c r="AO194" s="98"/>
      <c r="AP194" s="90"/>
      <c r="AQ194" s="98"/>
    </row>
    <row r="195" spans="18:43" s="1" customFormat="1" ht="123" customHeight="1" x14ac:dyDescent="0.25">
      <c r="R195" s="5"/>
      <c r="S195" s="90"/>
      <c r="T195" s="90"/>
      <c r="U195" s="98"/>
      <c r="V195" s="90"/>
      <c r="W195" s="98"/>
      <c r="X195" s="90"/>
      <c r="Y195" s="98"/>
      <c r="Z195" s="90"/>
      <c r="AA195" s="98"/>
      <c r="AB195" s="90"/>
      <c r="AC195" s="98"/>
      <c r="AD195" s="90"/>
      <c r="AE195" s="98"/>
      <c r="AF195" s="90"/>
      <c r="AG195" s="98"/>
      <c r="AH195" s="90"/>
      <c r="AI195" s="98"/>
      <c r="AJ195" s="90"/>
      <c r="AK195" s="98"/>
      <c r="AL195" s="90"/>
      <c r="AM195" s="98"/>
      <c r="AN195" s="90"/>
      <c r="AO195" s="98"/>
      <c r="AP195" s="90"/>
      <c r="AQ195" s="98"/>
    </row>
    <row r="196" spans="18:43" s="1" customFormat="1" ht="123" customHeight="1" x14ac:dyDescent="0.25">
      <c r="R196" s="5"/>
      <c r="S196" s="90"/>
      <c r="T196" s="90"/>
      <c r="U196" s="98"/>
      <c r="V196" s="90"/>
      <c r="W196" s="98"/>
      <c r="X196" s="90"/>
      <c r="Y196" s="98"/>
      <c r="Z196" s="90"/>
      <c r="AA196" s="98"/>
      <c r="AB196" s="90"/>
      <c r="AC196" s="98"/>
      <c r="AD196" s="90"/>
      <c r="AE196" s="98"/>
      <c r="AF196" s="90"/>
      <c r="AG196" s="98"/>
      <c r="AH196" s="90"/>
      <c r="AI196" s="98"/>
      <c r="AJ196" s="90"/>
      <c r="AK196" s="98"/>
      <c r="AL196" s="90"/>
      <c r="AM196" s="98"/>
      <c r="AN196" s="90"/>
      <c r="AO196" s="98"/>
      <c r="AP196" s="90"/>
      <c r="AQ196" s="98"/>
    </row>
    <row r="197" spans="18:43" s="1" customFormat="1" ht="123" customHeight="1" x14ac:dyDescent="0.25">
      <c r="R197" s="5"/>
      <c r="S197" s="90"/>
      <c r="T197" s="90"/>
      <c r="U197" s="98"/>
      <c r="V197" s="90"/>
      <c r="W197" s="98"/>
      <c r="X197" s="90"/>
      <c r="Y197" s="98"/>
      <c r="Z197" s="90"/>
      <c r="AA197" s="98"/>
      <c r="AB197" s="90"/>
      <c r="AC197" s="98"/>
      <c r="AD197" s="90"/>
      <c r="AE197" s="98"/>
      <c r="AF197" s="90"/>
      <c r="AG197" s="98"/>
      <c r="AH197" s="90"/>
      <c r="AI197" s="98"/>
      <c r="AJ197" s="90"/>
      <c r="AK197" s="98"/>
      <c r="AL197" s="90"/>
      <c r="AM197" s="98"/>
      <c r="AN197" s="90"/>
      <c r="AO197" s="98"/>
      <c r="AP197" s="90"/>
      <c r="AQ197" s="98"/>
    </row>
    <row r="198" spans="18:43" s="1" customFormat="1" ht="123" customHeight="1" x14ac:dyDescent="0.25">
      <c r="R198" s="5"/>
      <c r="S198" s="90"/>
      <c r="T198" s="90"/>
      <c r="U198" s="98"/>
      <c r="V198" s="90"/>
      <c r="W198" s="98"/>
      <c r="X198" s="90"/>
      <c r="Y198" s="98"/>
      <c r="Z198" s="90"/>
      <c r="AA198" s="98"/>
      <c r="AB198" s="90"/>
      <c r="AC198" s="98"/>
      <c r="AD198" s="90"/>
      <c r="AE198" s="98"/>
      <c r="AF198" s="90"/>
      <c r="AG198" s="98"/>
      <c r="AH198" s="90"/>
      <c r="AI198" s="98"/>
      <c r="AJ198" s="90"/>
      <c r="AK198" s="98"/>
      <c r="AL198" s="90"/>
      <c r="AM198" s="98"/>
      <c r="AN198" s="90"/>
      <c r="AO198" s="98"/>
      <c r="AP198" s="90"/>
      <c r="AQ198" s="98"/>
    </row>
    <row r="199" spans="18:43" s="1" customFormat="1" ht="123" customHeight="1" x14ac:dyDescent="0.25">
      <c r="R199" s="5"/>
      <c r="S199" s="90"/>
      <c r="T199" s="90"/>
      <c r="U199" s="98"/>
      <c r="V199" s="90"/>
      <c r="W199" s="98"/>
      <c r="X199" s="90"/>
      <c r="Y199" s="98"/>
      <c r="Z199" s="90"/>
      <c r="AA199" s="98"/>
      <c r="AB199" s="90"/>
      <c r="AC199" s="98"/>
      <c r="AD199" s="90"/>
      <c r="AE199" s="98"/>
      <c r="AF199" s="90"/>
      <c r="AG199" s="98"/>
      <c r="AH199" s="90"/>
      <c r="AI199" s="98"/>
      <c r="AJ199" s="90"/>
      <c r="AK199" s="98"/>
      <c r="AL199" s="90"/>
      <c r="AM199" s="98"/>
      <c r="AN199" s="90"/>
      <c r="AO199" s="98"/>
      <c r="AP199" s="90"/>
      <c r="AQ199" s="98"/>
    </row>
    <row r="200" spans="18:43" s="1" customFormat="1" ht="123" customHeight="1" x14ac:dyDescent="0.25">
      <c r="R200" s="5"/>
      <c r="S200" s="90"/>
      <c r="T200" s="90"/>
      <c r="U200" s="98"/>
      <c r="V200" s="90"/>
      <c r="W200" s="98"/>
      <c r="X200" s="90"/>
      <c r="Y200" s="98"/>
      <c r="Z200" s="90"/>
      <c r="AA200" s="98"/>
      <c r="AB200" s="90"/>
      <c r="AC200" s="98"/>
      <c r="AD200" s="90"/>
      <c r="AE200" s="98"/>
      <c r="AF200" s="90"/>
      <c r="AG200" s="98"/>
      <c r="AH200" s="90"/>
      <c r="AI200" s="98"/>
      <c r="AJ200" s="90"/>
      <c r="AK200" s="98"/>
      <c r="AL200" s="90"/>
      <c r="AM200" s="98"/>
      <c r="AN200" s="90"/>
      <c r="AO200" s="98"/>
      <c r="AP200" s="90"/>
      <c r="AQ200" s="98"/>
    </row>
    <row r="201" spans="18:43" s="1" customFormat="1" ht="123" customHeight="1" x14ac:dyDescent="0.25">
      <c r="R201" s="5"/>
      <c r="S201" s="90"/>
      <c r="T201" s="90"/>
      <c r="U201" s="98"/>
      <c r="V201" s="90"/>
      <c r="W201" s="98"/>
      <c r="X201" s="90"/>
      <c r="Y201" s="98"/>
      <c r="Z201" s="90"/>
      <c r="AA201" s="98"/>
      <c r="AB201" s="90"/>
      <c r="AC201" s="98"/>
      <c r="AD201" s="90"/>
      <c r="AE201" s="98"/>
      <c r="AF201" s="90"/>
      <c r="AG201" s="98"/>
      <c r="AH201" s="90"/>
      <c r="AI201" s="98"/>
      <c r="AJ201" s="90"/>
      <c r="AK201" s="98"/>
      <c r="AL201" s="90"/>
      <c r="AM201" s="98"/>
      <c r="AN201" s="90"/>
      <c r="AO201" s="98"/>
      <c r="AP201" s="90"/>
      <c r="AQ201" s="98"/>
    </row>
    <row r="202" spans="18:43" s="1" customFormat="1" ht="123" customHeight="1" x14ac:dyDescent="0.25">
      <c r="R202" s="5"/>
      <c r="S202" s="90"/>
      <c r="T202" s="90"/>
      <c r="U202" s="98"/>
      <c r="V202" s="90"/>
      <c r="W202" s="98"/>
      <c r="X202" s="90"/>
      <c r="Y202" s="98"/>
      <c r="Z202" s="90"/>
      <c r="AA202" s="98"/>
      <c r="AB202" s="90"/>
      <c r="AC202" s="98"/>
      <c r="AD202" s="90"/>
      <c r="AE202" s="98"/>
      <c r="AF202" s="90"/>
      <c r="AG202" s="98"/>
      <c r="AH202" s="90"/>
      <c r="AI202" s="98"/>
      <c r="AJ202" s="90"/>
      <c r="AK202" s="98"/>
      <c r="AL202" s="90"/>
      <c r="AM202" s="98"/>
      <c r="AN202" s="90"/>
      <c r="AO202" s="98"/>
      <c r="AP202" s="90"/>
      <c r="AQ202" s="98"/>
    </row>
    <row r="203" spans="18:43" s="1" customFormat="1" ht="123" customHeight="1" x14ac:dyDescent="0.25">
      <c r="R203" s="5"/>
      <c r="S203" s="90"/>
      <c r="T203" s="90"/>
      <c r="U203" s="98"/>
      <c r="V203" s="90"/>
      <c r="W203" s="98"/>
      <c r="X203" s="90"/>
      <c r="Y203" s="98"/>
      <c r="Z203" s="90"/>
      <c r="AA203" s="98"/>
      <c r="AB203" s="90"/>
      <c r="AC203" s="98"/>
      <c r="AD203" s="90"/>
      <c r="AE203" s="98"/>
      <c r="AF203" s="90"/>
      <c r="AG203" s="98"/>
      <c r="AH203" s="90"/>
      <c r="AI203" s="98"/>
      <c r="AJ203" s="90"/>
      <c r="AK203" s="98"/>
      <c r="AL203" s="90"/>
      <c r="AM203" s="98"/>
      <c r="AN203" s="90"/>
      <c r="AO203" s="98"/>
      <c r="AP203" s="90"/>
      <c r="AQ203" s="98"/>
    </row>
    <row r="204" spans="18:43" s="1" customFormat="1" ht="123" customHeight="1" x14ac:dyDescent="0.25">
      <c r="R204" s="5"/>
      <c r="S204" s="90"/>
      <c r="T204" s="90"/>
      <c r="U204" s="98"/>
      <c r="V204" s="90"/>
      <c r="W204" s="98"/>
      <c r="X204" s="90"/>
      <c r="Y204" s="98"/>
      <c r="Z204" s="90"/>
      <c r="AA204" s="98"/>
      <c r="AB204" s="90"/>
      <c r="AC204" s="98"/>
      <c r="AD204" s="90"/>
      <c r="AE204" s="98"/>
      <c r="AF204" s="90"/>
      <c r="AG204" s="98"/>
      <c r="AH204" s="90"/>
      <c r="AI204" s="98"/>
      <c r="AJ204" s="90"/>
      <c r="AK204" s="98"/>
      <c r="AL204" s="90"/>
      <c r="AM204" s="98"/>
      <c r="AN204" s="90"/>
      <c r="AO204" s="98"/>
      <c r="AP204" s="90"/>
      <c r="AQ204" s="98"/>
    </row>
    <row r="205" spans="18:43" s="1" customFormat="1" ht="123" customHeight="1" x14ac:dyDescent="0.25">
      <c r="R205" s="5"/>
      <c r="S205" s="90"/>
      <c r="T205" s="90"/>
      <c r="U205" s="98"/>
      <c r="V205" s="90"/>
      <c r="W205" s="98"/>
      <c r="X205" s="90"/>
      <c r="Y205" s="98"/>
      <c r="Z205" s="90"/>
      <c r="AA205" s="98"/>
      <c r="AB205" s="90"/>
      <c r="AC205" s="98"/>
      <c r="AD205" s="90"/>
      <c r="AE205" s="98"/>
      <c r="AF205" s="90"/>
      <c r="AG205" s="98"/>
      <c r="AH205" s="90"/>
      <c r="AI205" s="98"/>
      <c r="AJ205" s="90"/>
      <c r="AK205" s="98"/>
      <c r="AL205" s="90"/>
      <c r="AM205" s="98"/>
      <c r="AN205" s="90"/>
      <c r="AO205" s="98"/>
      <c r="AP205" s="90"/>
      <c r="AQ205" s="98"/>
    </row>
    <row r="206" spans="18:43" s="1" customFormat="1" ht="123" customHeight="1" x14ac:dyDescent="0.25">
      <c r="R206" s="5"/>
      <c r="S206" s="90"/>
      <c r="T206" s="90"/>
      <c r="U206" s="98"/>
      <c r="V206" s="90"/>
      <c r="W206" s="98"/>
      <c r="X206" s="90"/>
      <c r="Y206" s="98"/>
      <c r="Z206" s="90"/>
      <c r="AA206" s="98"/>
      <c r="AB206" s="90"/>
      <c r="AC206" s="98"/>
      <c r="AD206" s="90"/>
      <c r="AE206" s="98"/>
      <c r="AF206" s="90"/>
      <c r="AG206" s="98"/>
      <c r="AH206" s="90"/>
      <c r="AI206" s="98"/>
      <c r="AJ206" s="90"/>
      <c r="AK206" s="98"/>
      <c r="AL206" s="90"/>
      <c r="AM206" s="98"/>
      <c r="AN206" s="90"/>
      <c r="AO206" s="98"/>
      <c r="AP206" s="90"/>
      <c r="AQ206" s="98"/>
    </row>
    <row r="207" spans="18:43" s="1" customFormat="1" ht="123" customHeight="1" x14ac:dyDescent="0.25">
      <c r="R207" s="5"/>
      <c r="S207" s="90"/>
      <c r="T207" s="90"/>
      <c r="U207" s="98"/>
      <c r="V207" s="90"/>
      <c r="W207" s="98"/>
      <c r="X207" s="90"/>
      <c r="Y207" s="98"/>
      <c r="Z207" s="90"/>
      <c r="AA207" s="98"/>
      <c r="AB207" s="90"/>
      <c r="AC207" s="98"/>
      <c r="AD207" s="90"/>
      <c r="AE207" s="98"/>
      <c r="AF207" s="90"/>
      <c r="AG207" s="98"/>
      <c r="AH207" s="90"/>
      <c r="AI207" s="98"/>
      <c r="AJ207" s="90"/>
      <c r="AK207" s="98"/>
      <c r="AL207" s="90"/>
      <c r="AM207" s="98"/>
      <c r="AN207" s="90"/>
      <c r="AO207" s="98"/>
      <c r="AP207" s="90"/>
      <c r="AQ207" s="98"/>
    </row>
    <row r="208" spans="18:43" s="1" customFormat="1" ht="123" customHeight="1" x14ac:dyDescent="0.25">
      <c r="R208" s="5"/>
      <c r="S208" s="90"/>
      <c r="T208" s="90"/>
      <c r="U208" s="98"/>
      <c r="V208" s="90"/>
      <c r="W208" s="98"/>
      <c r="X208" s="90"/>
      <c r="Y208" s="98"/>
      <c r="Z208" s="90"/>
      <c r="AA208" s="98"/>
      <c r="AB208" s="90"/>
      <c r="AC208" s="98"/>
      <c r="AD208" s="90"/>
      <c r="AE208" s="98"/>
      <c r="AF208" s="90"/>
      <c r="AG208" s="98"/>
      <c r="AH208" s="90"/>
      <c r="AI208" s="98"/>
      <c r="AJ208" s="90"/>
      <c r="AK208" s="98"/>
      <c r="AL208" s="90"/>
      <c r="AM208" s="98"/>
      <c r="AN208" s="90"/>
      <c r="AO208" s="98"/>
      <c r="AP208" s="90"/>
      <c r="AQ208" s="98"/>
    </row>
    <row r="209" spans="18:43" s="1" customFormat="1" ht="123" customHeight="1" x14ac:dyDescent="0.25">
      <c r="R209" s="5"/>
      <c r="S209" s="90"/>
      <c r="T209" s="90"/>
      <c r="U209" s="98"/>
      <c r="V209" s="90"/>
      <c r="W209" s="98"/>
      <c r="X209" s="90"/>
      <c r="Y209" s="98"/>
      <c r="Z209" s="90"/>
      <c r="AA209" s="98"/>
      <c r="AB209" s="90"/>
      <c r="AC209" s="98"/>
      <c r="AD209" s="90"/>
      <c r="AE209" s="98"/>
      <c r="AF209" s="90"/>
      <c r="AG209" s="98"/>
      <c r="AH209" s="90"/>
      <c r="AI209" s="98"/>
      <c r="AJ209" s="90"/>
      <c r="AK209" s="98"/>
      <c r="AL209" s="90"/>
      <c r="AM209" s="98"/>
      <c r="AN209" s="90"/>
      <c r="AO209" s="98"/>
      <c r="AP209" s="90"/>
      <c r="AQ209" s="98"/>
    </row>
    <row r="210" spans="18:43" s="1" customFormat="1" ht="123" customHeight="1" x14ac:dyDescent="0.25">
      <c r="R210" s="5"/>
      <c r="S210" s="90"/>
      <c r="T210" s="90"/>
      <c r="U210" s="98"/>
      <c r="V210" s="90"/>
      <c r="W210" s="98"/>
      <c r="X210" s="90"/>
      <c r="Y210" s="98"/>
      <c r="Z210" s="90"/>
      <c r="AA210" s="98"/>
      <c r="AB210" s="90"/>
      <c r="AC210" s="98"/>
      <c r="AD210" s="90"/>
      <c r="AE210" s="98"/>
      <c r="AF210" s="90"/>
      <c r="AG210" s="98"/>
      <c r="AH210" s="90"/>
      <c r="AI210" s="98"/>
      <c r="AJ210" s="90"/>
      <c r="AK210" s="98"/>
      <c r="AL210" s="90"/>
      <c r="AM210" s="98"/>
      <c r="AN210" s="90"/>
      <c r="AO210" s="98"/>
      <c r="AP210" s="90"/>
      <c r="AQ210" s="98"/>
    </row>
    <row r="211" spans="18:43" s="1" customFormat="1" ht="123" customHeight="1" x14ac:dyDescent="0.25">
      <c r="R211" s="5"/>
      <c r="S211" s="90"/>
      <c r="T211" s="90"/>
      <c r="U211" s="98"/>
      <c r="V211" s="90"/>
      <c r="W211" s="98"/>
      <c r="X211" s="90"/>
      <c r="Y211" s="98"/>
      <c r="Z211" s="90"/>
      <c r="AA211" s="98"/>
      <c r="AB211" s="90"/>
      <c r="AC211" s="98"/>
      <c r="AD211" s="90"/>
      <c r="AE211" s="98"/>
      <c r="AF211" s="90"/>
      <c r="AG211" s="98"/>
      <c r="AH211" s="90"/>
      <c r="AI211" s="98"/>
      <c r="AJ211" s="90"/>
      <c r="AK211" s="98"/>
      <c r="AL211" s="90"/>
      <c r="AM211" s="98"/>
      <c r="AN211" s="90"/>
      <c r="AO211" s="98"/>
      <c r="AP211" s="90"/>
      <c r="AQ211" s="98"/>
    </row>
    <row r="212" spans="18:43" s="1" customFormat="1" ht="123" customHeight="1" x14ac:dyDescent="0.25">
      <c r="R212" s="5"/>
      <c r="S212" s="90"/>
      <c r="T212" s="90"/>
      <c r="U212" s="98"/>
      <c r="V212" s="90"/>
      <c r="W212" s="98"/>
      <c r="X212" s="90"/>
      <c r="Y212" s="98"/>
      <c r="Z212" s="90"/>
      <c r="AA212" s="98"/>
      <c r="AB212" s="90"/>
      <c r="AC212" s="98"/>
      <c r="AD212" s="90"/>
      <c r="AE212" s="98"/>
      <c r="AF212" s="90"/>
      <c r="AG212" s="98"/>
      <c r="AH212" s="90"/>
      <c r="AI212" s="98"/>
      <c r="AJ212" s="90"/>
      <c r="AK212" s="98"/>
      <c r="AL212" s="90"/>
      <c r="AM212" s="98"/>
      <c r="AN212" s="90"/>
      <c r="AO212" s="98"/>
      <c r="AP212" s="90"/>
      <c r="AQ212" s="98"/>
    </row>
    <row r="213" spans="18:43" s="1" customFormat="1" ht="123" customHeight="1" x14ac:dyDescent="0.25">
      <c r="R213" s="5"/>
      <c r="S213" s="90"/>
      <c r="T213" s="90"/>
      <c r="U213" s="98"/>
      <c r="V213" s="90"/>
      <c r="W213" s="98"/>
      <c r="X213" s="90"/>
      <c r="Y213" s="98"/>
      <c r="Z213" s="90"/>
      <c r="AA213" s="98"/>
      <c r="AB213" s="90"/>
      <c r="AC213" s="98"/>
      <c r="AD213" s="90"/>
      <c r="AE213" s="98"/>
      <c r="AF213" s="90"/>
      <c r="AG213" s="98"/>
      <c r="AH213" s="90"/>
      <c r="AI213" s="98"/>
      <c r="AJ213" s="90"/>
      <c r="AK213" s="98"/>
      <c r="AL213" s="90"/>
      <c r="AM213" s="98"/>
      <c r="AN213" s="90"/>
      <c r="AO213" s="98"/>
      <c r="AP213" s="90"/>
      <c r="AQ213" s="98"/>
    </row>
    <row r="214" spans="18:43" s="1" customFormat="1" ht="123" customHeight="1" x14ac:dyDescent="0.25">
      <c r="R214" s="5"/>
      <c r="S214" s="90"/>
      <c r="T214" s="90"/>
      <c r="U214" s="98"/>
      <c r="V214" s="90"/>
      <c r="W214" s="98"/>
      <c r="X214" s="90"/>
      <c r="Y214" s="98"/>
      <c r="Z214" s="90"/>
      <c r="AA214" s="98"/>
      <c r="AB214" s="90"/>
      <c r="AC214" s="98"/>
      <c r="AD214" s="90"/>
      <c r="AE214" s="98"/>
      <c r="AF214" s="90"/>
      <c r="AG214" s="98"/>
      <c r="AH214" s="90"/>
      <c r="AI214" s="98"/>
      <c r="AJ214" s="90"/>
      <c r="AK214" s="98"/>
      <c r="AL214" s="90"/>
      <c r="AM214" s="98"/>
      <c r="AN214" s="90"/>
      <c r="AO214" s="98"/>
      <c r="AP214" s="90"/>
      <c r="AQ214" s="98"/>
    </row>
    <row r="215" spans="18:43" s="1" customFormat="1" ht="123" customHeight="1" x14ac:dyDescent="0.25">
      <c r="R215" s="5"/>
      <c r="S215" s="90"/>
      <c r="T215" s="90"/>
      <c r="U215" s="98"/>
      <c r="V215" s="90"/>
      <c r="W215" s="98"/>
      <c r="X215" s="90"/>
      <c r="Y215" s="98"/>
      <c r="Z215" s="90"/>
      <c r="AA215" s="98"/>
      <c r="AB215" s="90"/>
      <c r="AC215" s="98"/>
      <c r="AD215" s="90"/>
      <c r="AE215" s="98"/>
      <c r="AF215" s="90"/>
      <c r="AG215" s="98"/>
      <c r="AH215" s="90"/>
      <c r="AI215" s="98"/>
      <c r="AJ215" s="90"/>
      <c r="AK215" s="98"/>
      <c r="AL215" s="90"/>
      <c r="AM215" s="98"/>
      <c r="AN215" s="90"/>
      <c r="AO215" s="98"/>
      <c r="AP215" s="90"/>
      <c r="AQ215" s="98"/>
    </row>
    <row r="216" spans="18:43" s="1" customFormat="1" ht="123" customHeight="1" x14ac:dyDescent="0.25">
      <c r="R216" s="5"/>
      <c r="S216" s="90"/>
      <c r="T216" s="90"/>
      <c r="U216" s="98"/>
      <c r="V216" s="90"/>
      <c r="W216" s="98"/>
      <c r="X216" s="90"/>
      <c r="Y216" s="98"/>
      <c r="Z216" s="90"/>
      <c r="AA216" s="98"/>
      <c r="AB216" s="90"/>
      <c r="AC216" s="98"/>
      <c r="AD216" s="90"/>
      <c r="AE216" s="98"/>
      <c r="AF216" s="90"/>
      <c r="AG216" s="98"/>
      <c r="AH216" s="90"/>
      <c r="AI216" s="98"/>
      <c r="AJ216" s="90"/>
      <c r="AK216" s="98"/>
      <c r="AL216" s="90"/>
      <c r="AM216" s="98"/>
      <c r="AN216" s="90"/>
      <c r="AO216" s="98"/>
      <c r="AP216" s="90"/>
      <c r="AQ216" s="98"/>
    </row>
    <row r="217" spans="18:43" s="1" customFormat="1" ht="123" customHeight="1" x14ac:dyDescent="0.25">
      <c r="R217" s="5"/>
      <c r="S217" s="90"/>
      <c r="T217" s="90"/>
      <c r="U217" s="98"/>
      <c r="V217" s="90"/>
      <c r="W217" s="98"/>
      <c r="X217" s="90"/>
      <c r="Y217" s="98"/>
      <c r="Z217" s="90"/>
      <c r="AA217" s="98"/>
      <c r="AB217" s="90"/>
      <c r="AC217" s="98"/>
      <c r="AD217" s="90"/>
      <c r="AE217" s="98"/>
      <c r="AF217" s="90"/>
      <c r="AG217" s="98"/>
      <c r="AH217" s="90"/>
      <c r="AI217" s="98"/>
      <c r="AJ217" s="90"/>
      <c r="AK217" s="98"/>
      <c r="AL217" s="90"/>
      <c r="AM217" s="98"/>
      <c r="AN217" s="90"/>
      <c r="AO217" s="98"/>
      <c r="AP217" s="90"/>
      <c r="AQ217" s="98"/>
    </row>
    <row r="218" spans="18:43" s="1" customFormat="1" ht="123" customHeight="1" x14ac:dyDescent="0.25">
      <c r="R218" s="5"/>
      <c r="S218" s="90"/>
      <c r="T218" s="90"/>
      <c r="U218" s="98"/>
      <c r="V218" s="90"/>
      <c r="W218" s="98"/>
      <c r="X218" s="90"/>
      <c r="Y218" s="98"/>
      <c r="Z218" s="90"/>
      <c r="AA218" s="98"/>
      <c r="AB218" s="90"/>
      <c r="AC218" s="98"/>
      <c r="AD218" s="90"/>
      <c r="AE218" s="98"/>
      <c r="AF218" s="90"/>
      <c r="AG218" s="98"/>
      <c r="AH218" s="90"/>
      <c r="AI218" s="98"/>
      <c r="AJ218" s="90"/>
      <c r="AK218" s="98"/>
      <c r="AL218" s="90"/>
      <c r="AM218" s="98"/>
      <c r="AN218" s="90"/>
      <c r="AO218" s="98"/>
      <c r="AP218" s="90"/>
      <c r="AQ218" s="98"/>
    </row>
    <row r="219" spans="18:43" s="1" customFormat="1" ht="123" customHeight="1" x14ac:dyDescent="0.25">
      <c r="R219" s="5"/>
      <c r="S219" s="90"/>
      <c r="T219" s="90"/>
      <c r="U219" s="98"/>
      <c r="V219" s="90"/>
      <c r="W219" s="98"/>
      <c r="X219" s="90"/>
      <c r="Y219" s="98"/>
      <c r="Z219" s="90"/>
      <c r="AA219" s="98"/>
      <c r="AB219" s="90"/>
      <c r="AC219" s="98"/>
      <c r="AD219" s="90"/>
      <c r="AE219" s="98"/>
      <c r="AF219" s="90"/>
      <c r="AG219" s="98"/>
      <c r="AH219" s="90"/>
      <c r="AI219" s="98"/>
      <c r="AJ219" s="90"/>
      <c r="AK219" s="98"/>
      <c r="AL219" s="90"/>
      <c r="AM219" s="98"/>
      <c r="AN219" s="90"/>
      <c r="AO219" s="98"/>
      <c r="AP219" s="90"/>
      <c r="AQ219" s="98"/>
    </row>
    <row r="220" spans="18:43" s="1" customFormat="1" ht="123" customHeight="1" x14ac:dyDescent="0.25">
      <c r="R220" s="5"/>
      <c r="S220" s="90"/>
      <c r="T220" s="90"/>
      <c r="U220" s="98"/>
      <c r="V220" s="90"/>
      <c r="W220" s="98"/>
      <c r="X220" s="90"/>
      <c r="Y220" s="98"/>
      <c r="Z220" s="90"/>
      <c r="AA220" s="98"/>
      <c r="AB220" s="90"/>
      <c r="AC220" s="98"/>
      <c r="AD220" s="90"/>
      <c r="AE220" s="98"/>
      <c r="AF220" s="90"/>
      <c r="AG220" s="98"/>
      <c r="AH220" s="90"/>
      <c r="AI220" s="98"/>
      <c r="AJ220" s="90"/>
      <c r="AK220" s="98"/>
      <c r="AL220" s="90"/>
      <c r="AM220" s="98"/>
      <c r="AN220" s="90"/>
      <c r="AO220" s="98"/>
      <c r="AP220" s="90"/>
      <c r="AQ220" s="98"/>
    </row>
    <row r="221" spans="18:43" s="1" customFormat="1" ht="123" customHeight="1" x14ac:dyDescent="0.25">
      <c r="R221" s="5"/>
      <c r="S221" s="90"/>
      <c r="T221" s="90"/>
      <c r="U221" s="98"/>
      <c r="V221" s="90"/>
      <c r="W221" s="98"/>
      <c r="X221" s="90"/>
      <c r="Y221" s="98"/>
      <c r="Z221" s="90"/>
      <c r="AA221" s="98"/>
      <c r="AB221" s="90"/>
      <c r="AC221" s="98"/>
      <c r="AD221" s="90"/>
      <c r="AE221" s="98"/>
      <c r="AF221" s="90"/>
      <c r="AG221" s="98"/>
      <c r="AH221" s="90"/>
      <c r="AI221" s="98"/>
      <c r="AJ221" s="90"/>
      <c r="AK221" s="98"/>
      <c r="AL221" s="90"/>
      <c r="AM221" s="98"/>
      <c r="AN221" s="90"/>
      <c r="AO221" s="98"/>
      <c r="AP221" s="90"/>
      <c r="AQ221" s="98"/>
    </row>
    <row r="222" spans="18:43" s="1" customFormat="1" ht="123" customHeight="1" x14ac:dyDescent="0.25">
      <c r="R222" s="5"/>
      <c r="S222" s="90"/>
      <c r="T222" s="90"/>
      <c r="U222" s="98"/>
      <c r="V222" s="90"/>
      <c r="W222" s="98"/>
      <c r="X222" s="90"/>
      <c r="Y222" s="98"/>
      <c r="Z222" s="90"/>
      <c r="AA222" s="98"/>
      <c r="AB222" s="90"/>
      <c r="AC222" s="98"/>
      <c r="AD222" s="90"/>
      <c r="AE222" s="98"/>
      <c r="AF222" s="90"/>
      <c r="AG222" s="98"/>
      <c r="AH222" s="90"/>
      <c r="AI222" s="98"/>
      <c r="AJ222" s="90"/>
      <c r="AK222" s="98"/>
      <c r="AL222" s="90"/>
      <c r="AM222" s="98"/>
      <c r="AN222" s="90"/>
      <c r="AO222" s="98"/>
      <c r="AP222" s="90"/>
      <c r="AQ222" s="98"/>
    </row>
    <row r="223" spans="18:43" s="1" customFormat="1" ht="123" customHeight="1" x14ac:dyDescent="0.25">
      <c r="R223" s="5"/>
      <c r="S223" s="90"/>
      <c r="T223" s="90"/>
      <c r="U223" s="98"/>
      <c r="V223" s="90"/>
      <c r="W223" s="98"/>
      <c r="X223" s="90"/>
      <c r="Y223" s="98"/>
      <c r="Z223" s="90"/>
      <c r="AA223" s="98"/>
      <c r="AB223" s="90"/>
      <c r="AC223" s="98"/>
      <c r="AD223" s="90"/>
      <c r="AE223" s="98"/>
      <c r="AF223" s="90"/>
      <c r="AG223" s="98"/>
      <c r="AH223" s="90"/>
      <c r="AI223" s="98"/>
      <c r="AJ223" s="90"/>
      <c r="AK223" s="98"/>
      <c r="AL223" s="90"/>
      <c r="AM223" s="98"/>
      <c r="AN223" s="90"/>
      <c r="AO223" s="98"/>
      <c r="AP223" s="90"/>
      <c r="AQ223" s="98"/>
    </row>
    <row r="224" spans="18:43" s="1" customFormat="1" ht="123" customHeight="1" x14ac:dyDescent="0.25">
      <c r="R224" s="5"/>
      <c r="S224" s="90"/>
      <c r="T224" s="90"/>
      <c r="U224" s="98"/>
      <c r="V224" s="90"/>
      <c r="W224" s="98"/>
      <c r="X224" s="90"/>
      <c r="Y224" s="98"/>
      <c r="Z224" s="90"/>
      <c r="AA224" s="98"/>
      <c r="AB224" s="90"/>
      <c r="AC224" s="98"/>
      <c r="AD224" s="90"/>
      <c r="AE224" s="98"/>
      <c r="AF224" s="90"/>
      <c r="AG224" s="98"/>
      <c r="AH224" s="90"/>
      <c r="AI224" s="98"/>
      <c r="AJ224" s="90"/>
      <c r="AK224" s="98"/>
      <c r="AL224" s="90"/>
      <c r="AM224" s="98"/>
      <c r="AN224" s="90"/>
      <c r="AO224" s="98"/>
      <c r="AP224" s="90"/>
      <c r="AQ224" s="98"/>
    </row>
    <row r="225" spans="18:43" s="1" customFormat="1" ht="123" customHeight="1" x14ac:dyDescent="0.25">
      <c r="R225" s="5"/>
      <c r="S225" s="90"/>
      <c r="T225" s="90"/>
      <c r="U225" s="98"/>
      <c r="V225" s="90"/>
      <c r="W225" s="98"/>
      <c r="X225" s="90"/>
      <c r="Y225" s="98"/>
      <c r="Z225" s="90"/>
      <c r="AA225" s="98"/>
      <c r="AB225" s="90"/>
      <c r="AC225" s="98"/>
      <c r="AD225" s="90"/>
      <c r="AE225" s="98"/>
      <c r="AF225" s="90"/>
      <c r="AG225" s="98"/>
      <c r="AH225" s="90"/>
      <c r="AI225" s="98"/>
      <c r="AJ225" s="90"/>
      <c r="AK225" s="98"/>
      <c r="AL225" s="90"/>
      <c r="AM225" s="98"/>
      <c r="AN225" s="90"/>
      <c r="AO225" s="98"/>
      <c r="AP225" s="90"/>
      <c r="AQ225" s="98"/>
    </row>
    <row r="226" spans="18:43" s="1" customFormat="1" ht="123" customHeight="1" x14ac:dyDescent="0.25">
      <c r="R226" s="5"/>
      <c r="S226" s="90"/>
      <c r="T226" s="90"/>
      <c r="U226" s="98"/>
      <c r="V226" s="90"/>
      <c r="W226" s="98"/>
      <c r="X226" s="90"/>
      <c r="Y226" s="98"/>
      <c r="Z226" s="90"/>
      <c r="AA226" s="98"/>
      <c r="AB226" s="90"/>
      <c r="AC226" s="98"/>
      <c r="AD226" s="90"/>
      <c r="AE226" s="98"/>
      <c r="AF226" s="90"/>
      <c r="AG226" s="98"/>
      <c r="AH226" s="90"/>
      <c r="AI226" s="98"/>
      <c r="AJ226" s="90"/>
      <c r="AK226" s="98"/>
      <c r="AL226" s="90"/>
      <c r="AM226" s="98"/>
      <c r="AN226" s="90"/>
      <c r="AO226" s="98"/>
      <c r="AP226" s="90"/>
      <c r="AQ226" s="98"/>
    </row>
    <row r="227" spans="18:43" s="1" customFormat="1" ht="123" customHeight="1" x14ac:dyDescent="0.25">
      <c r="R227" s="5"/>
      <c r="S227" s="90"/>
      <c r="T227" s="90"/>
      <c r="U227" s="98"/>
      <c r="V227" s="90"/>
      <c r="W227" s="98"/>
      <c r="X227" s="90"/>
      <c r="Y227" s="98"/>
      <c r="Z227" s="90"/>
      <c r="AA227" s="98"/>
      <c r="AB227" s="90"/>
      <c r="AC227" s="98"/>
      <c r="AD227" s="90"/>
      <c r="AE227" s="98"/>
      <c r="AF227" s="90"/>
      <c r="AG227" s="98"/>
      <c r="AH227" s="90"/>
      <c r="AI227" s="98"/>
      <c r="AJ227" s="90"/>
      <c r="AK227" s="98"/>
      <c r="AL227" s="90"/>
      <c r="AM227" s="98"/>
      <c r="AN227" s="90"/>
      <c r="AO227" s="98"/>
      <c r="AP227" s="90"/>
      <c r="AQ227" s="98"/>
    </row>
    <row r="228" spans="18:43" s="1" customFormat="1" ht="123" customHeight="1" x14ac:dyDescent="0.25">
      <c r="R228" s="5"/>
      <c r="S228" s="90"/>
      <c r="T228" s="90"/>
      <c r="U228" s="98"/>
      <c r="V228" s="90"/>
      <c r="W228" s="98"/>
      <c r="X228" s="90"/>
      <c r="Y228" s="98"/>
      <c r="Z228" s="90"/>
      <c r="AA228" s="98"/>
      <c r="AB228" s="90"/>
      <c r="AC228" s="98"/>
      <c r="AD228" s="90"/>
      <c r="AE228" s="98"/>
      <c r="AF228" s="90"/>
      <c r="AG228" s="98"/>
      <c r="AH228" s="90"/>
      <c r="AI228" s="98"/>
      <c r="AJ228" s="90"/>
      <c r="AK228" s="98"/>
      <c r="AL228" s="90"/>
      <c r="AM228" s="98"/>
      <c r="AN228" s="90"/>
      <c r="AO228" s="98"/>
      <c r="AP228" s="90"/>
      <c r="AQ228" s="98"/>
    </row>
    <row r="229" spans="18:43" s="1" customFormat="1" ht="123" customHeight="1" x14ac:dyDescent="0.25">
      <c r="R229" s="5"/>
      <c r="S229" s="90"/>
      <c r="T229" s="90"/>
      <c r="U229" s="98"/>
      <c r="V229" s="90"/>
      <c r="W229" s="98"/>
      <c r="X229" s="90"/>
      <c r="Y229" s="98"/>
      <c r="Z229" s="90"/>
      <c r="AA229" s="98"/>
      <c r="AB229" s="90"/>
      <c r="AC229" s="98"/>
      <c r="AD229" s="90"/>
      <c r="AE229" s="98"/>
      <c r="AF229" s="90"/>
      <c r="AG229" s="98"/>
      <c r="AH229" s="90"/>
      <c r="AI229" s="98"/>
      <c r="AJ229" s="90"/>
      <c r="AK229" s="98"/>
      <c r="AL229" s="90"/>
      <c r="AM229" s="98"/>
      <c r="AN229" s="90"/>
      <c r="AO229" s="98"/>
      <c r="AP229" s="90"/>
      <c r="AQ229" s="98"/>
    </row>
    <row r="230" spans="18:43" s="1" customFormat="1" ht="123" customHeight="1" x14ac:dyDescent="0.25">
      <c r="R230" s="5"/>
      <c r="S230" s="90"/>
      <c r="T230" s="90"/>
      <c r="U230" s="98"/>
      <c r="V230" s="90"/>
      <c r="W230" s="98"/>
      <c r="X230" s="90"/>
      <c r="Y230" s="98"/>
      <c r="Z230" s="90"/>
      <c r="AA230" s="98"/>
      <c r="AB230" s="90"/>
      <c r="AC230" s="98"/>
      <c r="AD230" s="90"/>
      <c r="AE230" s="98"/>
      <c r="AF230" s="90"/>
      <c r="AG230" s="98"/>
      <c r="AH230" s="90"/>
      <c r="AI230" s="98"/>
      <c r="AJ230" s="90"/>
      <c r="AK230" s="98"/>
      <c r="AL230" s="90"/>
      <c r="AM230" s="98"/>
      <c r="AN230" s="90"/>
      <c r="AO230" s="98"/>
      <c r="AP230" s="90"/>
      <c r="AQ230" s="98"/>
    </row>
    <row r="231" spans="18:43" s="1" customFormat="1" ht="123" customHeight="1" x14ac:dyDescent="0.25">
      <c r="R231" s="5"/>
      <c r="S231" s="90"/>
      <c r="T231" s="90"/>
      <c r="U231" s="98"/>
      <c r="V231" s="90"/>
      <c r="W231" s="98"/>
      <c r="X231" s="90"/>
      <c r="Y231" s="98"/>
      <c r="Z231" s="90"/>
      <c r="AA231" s="98"/>
      <c r="AB231" s="90"/>
      <c r="AC231" s="98"/>
      <c r="AD231" s="90"/>
      <c r="AE231" s="98"/>
      <c r="AF231" s="90"/>
      <c r="AG231" s="98"/>
      <c r="AH231" s="90"/>
      <c r="AI231" s="98"/>
      <c r="AJ231" s="90"/>
      <c r="AK231" s="98"/>
      <c r="AL231" s="90"/>
      <c r="AM231" s="98"/>
      <c r="AN231" s="90"/>
      <c r="AO231" s="98"/>
      <c r="AP231" s="90"/>
      <c r="AQ231" s="98"/>
    </row>
    <row r="232" spans="18:43" s="1" customFormat="1" ht="123" customHeight="1" x14ac:dyDescent="0.25">
      <c r="R232" s="5"/>
      <c r="S232" s="90"/>
      <c r="T232" s="90"/>
      <c r="U232" s="98"/>
      <c r="V232" s="90"/>
      <c r="W232" s="98"/>
      <c r="X232" s="90"/>
      <c r="Y232" s="98"/>
      <c r="Z232" s="90"/>
      <c r="AA232" s="98"/>
      <c r="AB232" s="90"/>
      <c r="AC232" s="98"/>
      <c r="AD232" s="90"/>
      <c r="AE232" s="98"/>
      <c r="AF232" s="90"/>
      <c r="AG232" s="98"/>
      <c r="AH232" s="90"/>
      <c r="AI232" s="98"/>
      <c r="AJ232" s="90"/>
      <c r="AK232" s="98"/>
      <c r="AL232" s="90"/>
      <c r="AM232" s="98"/>
      <c r="AN232" s="90"/>
      <c r="AO232" s="98"/>
      <c r="AP232" s="90"/>
      <c r="AQ232" s="98"/>
    </row>
    <row r="233" spans="18:43" s="1" customFormat="1" ht="123" customHeight="1" x14ac:dyDescent="0.25">
      <c r="R233" s="5"/>
      <c r="S233" s="90"/>
      <c r="T233" s="90"/>
      <c r="U233" s="98"/>
      <c r="V233" s="90"/>
      <c r="W233" s="98"/>
      <c r="X233" s="90"/>
      <c r="Y233" s="98"/>
      <c r="Z233" s="90"/>
      <c r="AA233" s="98"/>
      <c r="AB233" s="90"/>
      <c r="AC233" s="98"/>
      <c r="AD233" s="90"/>
      <c r="AE233" s="98"/>
      <c r="AF233" s="90"/>
      <c r="AG233" s="98"/>
      <c r="AH233" s="90"/>
      <c r="AI233" s="98"/>
      <c r="AJ233" s="90"/>
      <c r="AK233" s="98"/>
      <c r="AL233" s="90"/>
      <c r="AM233" s="98"/>
      <c r="AN233" s="90"/>
      <c r="AO233" s="98"/>
      <c r="AP233" s="90"/>
      <c r="AQ233" s="98"/>
    </row>
    <row r="234" spans="18:43" s="1" customFormat="1" ht="123" customHeight="1" x14ac:dyDescent="0.25">
      <c r="R234" s="5"/>
      <c r="S234" s="90"/>
      <c r="T234" s="90"/>
      <c r="U234" s="98"/>
      <c r="V234" s="90"/>
      <c r="W234" s="98"/>
      <c r="X234" s="90"/>
      <c r="Y234" s="98"/>
      <c r="Z234" s="90"/>
      <c r="AA234" s="98"/>
      <c r="AB234" s="90"/>
      <c r="AC234" s="98"/>
      <c r="AD234" s="90"/>
      <c r="AE234" s="98"/>
      <c r="AF234" s="90"/>
      <c r="AG234" s="98"/>
      <c r="AH234" s="90"/>
      <c r="AI234" s="98"/>
      <c r="AJ234" s="90"/>
      <c r="AK234" s="98"/>
      <c r="AL234" s="90"/>
      <c r="AM234" s="98"/>
      <c r="AN234" s="90"/>
      <c r="AO234" s="98"/>
      <c r="AP234" s="90"/>
      <c r="AQ234" s="98"/>
    </row>
    <row r="235" spans="18:43" s="1" customFormat="1" ht="123" customHeight="1" x14ac:dyDescent="0.25">
      <c r="R235" s="5"/>
      <c r="S235" s="90"/>
      <c r="T235" s="90"/>
      <c r="U235" s="98"/>
      <c r="V235" s="90"/>
      <c r="W235" s="98"/>
      <c r="X235" s="90"/>
      <c r="Y235" s="98"/>
      <c r="Z235" s="90"/>
      <c r="AA235" s="98"/>
      <c r="AB235" s="90"/>
      <c r="AC235" s="98"/>
      <c r="AD235" s="90"/>
      <c r="AE235" s="98"/>
      <c r="AF235" s="90"/>
      <c r="AG235" s="98"/>
      <c r="AH235" s="90"/>
      <c r="AI235" s="98"/>
      <c r="AJ235" s="90"/>
      <c r="AK235" s="98"/>
      <c r="AL235" s="90"/>
      <c r="AM235" s="98"/>
      <c r="AN235" s="90"/>
      <c r="AO235" s="98"/>
      <c r="AP235" s="90"/>
      <c r="AQ235" s="98"/>
    </row>
    <row r="236" spans="18:43" s="1" customFormat="1" ht="123" customHeight="1" x14ac:dyDescent="0.25">
      <c r="R236" s="5"/>
      <c r="S236" s="90"/>
      <c r="T236" s="90"/>
      <c r="U236" s="98"/>
      <c r="V236" s="90"/>
      <c r="W236" s="98"/>
      <c r="X236" s="90"/>
      <c r="Y236" s="98"/>
      <c r="Z236" s="90"/>
      <c r="AA236" s="98"/>
      <c r="AB236" s="90"/>
      <c r="AC236" s="98"/>
      <c r="AD236" s="90"/>
      <c r="AE236" s="98"/>
      <c r="AF236" s="90"/>
      <c r="AG236" s="98"/>
      <c r="AH236" s="90"/>
      <c r="AI236" s="98"/>
      <c r="AJ236" s="90"/>
      <c r="AK236" s="98"/>
      <c r="AL236" s="90"/>
      <c r="AM236" s="98"/>
      <c r="AN236" s="90"/>
      <c r="AO236" s="98"/>
      <c r="AP236" s="90"/>
      <c r="AQ236" s="98"/>
    </row>
    <row r="237" spans="18:43" s="1" customFormat="1" ht="123" customHeight="1" x14ac:dyDescent="0.25">
      <c r="R237" s="5"/>
      <c r="S237" s="90"/>
      <c r="T237" s="90"/>
      <c r="U237" s="98"/>
      <c r="V237" s="90"/>
      <c r="W237" s="98"/>
      <c r="X237" s="90"/>
      <c r="Y237" s="98"/>
      <c r="Z237" s="90"/>
      <c r="AA237" s="98"/>
      <c r="AB237" s="90"/>
      <c r="AC237" s="98"/>
      <c r="AD237" s="90"/>
      <c r="AE237" s="98"/>
      <c r="AF237" s="90"/>
      <c r="AG237" s="98"/>
      <c r="AH237" s="90"/>
      <c r="AI237" s="98"/>
      <c r="AJ237" s="90"/>
      <c r="AK237" s="98"/>
      <c r="AL237" s="90"/>
      <c r="AM237" s="98"/>
      <c r="AN237" s="90"/>
      <c r="AO237" s="98"/>
      <c r="AP237" s="90"/>
      <c r="AQ237" s="98"/>
    </row>
    <row r="238" spans="18:43" s="1" customFormat="1" ht="123" customHeight="1" x14ac:dyDescent="0.25">
      <c r="R238" s="5"/>
      <c r="S238" s="90"/>
      <c r="T238" s="90"/>
      <c r="U238" s="98"/>
      <c r="V238" s="90"/>
      <c r="W238" s="98"/>
      <c r="X238" s="90"/>
      <c r="Y238" s="98"/>
      <c r="Z238" s="90"/>
      <c r="AA238" s="98"/>
      <c r="AB238" s="90"/>
      <c r="AC238" s="98"/>
      <c r="AD238" s="90"/>
      <c r="AE238" s="98"/>
      <c r="AF238" s="90"/>
      <c r="AG238" s="98"/>
      <c r="AH238" s="90"/>
      <c r="AI238" s="98"/>
      <c r="AJ238" s="90"/>
      <c r="AK238" s="98"/>
      <c r="AL238" s="90"/>
      <c r="AM238" s="98"/>
      <c r="AN238" s="90"/>
      <c r="AO238" s="98"/>
      <c r="AP238" s="90"/>
      <c r="AQ238" s="98"/>
    </row>
    <row r="239" spans="18:43" s="1" customFormat="1" ht="123" customHeight="1" x14ac:dyDescent="0.25">
      <c r="R239" s="5"/>
      <c r="S239" s="90"/>
      <c r="T239" s="90"/>
      <c r="U239" s="98"/>
      <c r="V239" s="90"/>
      <c r="W239" s="98"/>
      <c r="X239" s="90"/>
      <c r="Y239" s="98"/>
      <c r="Z239" s="90"/>
      <c r="AA239" s="98"/>
      <c r="AB239" s="90"/>
      <c r="AC239" s="98"/>
      <c r="AD239" s="90"/>
      <c r="AE239" s="98"/>
      <c r="AF239" s="90"/>
      <c r="AG239" s="98"/>
      <c r="AH239" s="90"/>
      <c r="AI239" s="98"/>
      <c r="AJ239" s="90"/>
      <c r="AK239" s="98"/>
      <c r="AL239" s="90"/>
      <c r="AM239" s="98"/>
      <c r="AN239" s="90"/>
      <c r="AO239" s="98"/>
      <c r="AP239" s="90"/>
      <c r="AQ239" s="98"/>
    </row>
    <row r="240" spans="18:43" s="1" customFormat="1" ht="123" customHeight="1" x14ac:dyDescent="0.25">
      <c r="R240" s="5"/>
      <c r="S240" s="90"/>
      <c r="T240" s="90"/>
      <c r="U240" s="98"/>
      <c r="V240" s="90"/>
      <c r="W240" s="98"/>
      <c r="X240" s="90"/>
      <c r="Y240" s="98"/>
      <c r="Z240" s="90"/>
      <c r="AA240" s="98"/>
      <c r="AB240" s="90"/>
      <c r="AC240" s="98"/>
      <c r="AD240" s="90"/>
      <c r="AE240" s="98"/>
      <c r="AF240" s="90"/>
      <c r="AG240" s="98"/>
      <c r="AH240" s="90"/>
      <c r="AI240" s="98"/>
      <c r="AJ240" s="90"/>
      <c r="AK240" s="98"/>
      <c r="AL240" s="90"/>
      <c r="AM240" s="98"/>
      <c r="AN240" s="90"/>
      <c r="AO240" s="98"/>
      <c r="AP240" s="90"/>
      <c r="AQ240" s="98"/>
    </row>
    <row r="241" spans="18:43" s="1" customFormat="1" ht="123" customHeight="1" x14ac:dyDescent="0.25">
      <c r="R241" s="5"/>
      <c r="S241" s="90"/>
      <c r="T241" s="90"/>
      <c r="U241" s="98"/>
      <c r="V241" s="90"/>
      <c r="W241" s="98"/>
      <c r="X241" s="90"/>
      <c r="Y241" s="98"/>
      <c r="Z241" s="90"/>
      <c r="AA241" s="98"/>
      <c r="AB241" s="90"/>
      <c r="AC241" s="98"/>
      <c r="AD241" s="90"/>
      <c r="AE241" s="98"/>
      <c r="AF241" s="90"/>
      <c r="AG241" s="98"/>
      <c r="AH241" s="90"/>
      <c r="AI241" s="98"/>
      <c r="AJ241" s="90"/>
      <c r="AK241" s="98"/>
      <c r="AL241" s="90"/>
      <c r="AM241" s="98"/>
      <c r="AN241" s="90"/>
      <c r="AO241" s="98"/>
      <c r="AP241" s="90"/>
      <c r="AQ241" s="98"/>
    </row>
    <row r="242" spans="18:43" s="1" customFormat="1" ht="123" customHeight="1" x14ac:dyDescent="0.25">
      <c r="R242" s="5"/>
      <c r="S242" s="90"/>
      <c r="T242" s="90"/>
      <c r="U242" s="98"/>
      <c r="V242" s="90"/>
      <c r="W242" s="98"/>
      <c r="X242" s="90"/>
      <c r="Y242" s="98"/>
      <c r="Z242" s="90"/>
      <c r="AA242" s="98"/>
      <c r="AB242" s="90"/>
      <c r="AC242" s="98"/>
      <c r="AD242" s="90"/>
      <c r="AE242" s="98"/>
      <c r="AF242" s="90"/>
      <c r="AG242" s="98"/>
      <c r="AH242" s="90"/>
      <c r="AI242" s="98"/>
      <c r="AJ242" s="90"/>
      <c r="AK242" s="98"/>
      <c r="AL242" s="90"/>
      <c r="AM242" s="98"/>
      <c r="AN242" s="90"/>
      <c r="AO242" s="98"/>
      <c r="AP242" s="90"/>
      <c r="AQ242" s="98"/>
    </row>
    <row r="243" spans="18:43" s="1" customFormat="1" ht="123" customHeight="1" x14ac:dyDescent="0.25">
      <c r="R243" s="5"/>
      <c r="S243" s="90"/>
      <c r="T243" s="90"/>
      <c r="U243" s="98"/>
      <c r="V243" s="90"/>
      <c r="W243" s="98"/>
      <c r="X243" s="90"/>
      <c r="Y243" s="98"/>
      <c r="Z243" s="90"/>
      <c r="AA243" s="98"/>
      <c r="AB243" s="90"/>
      <c r="AC243" s="98"/>
      <c r="AD243" s="90"/>
      <c r="AE243" s="98"/>
      <c r="AF243" s="90"/>
      <c r="AG243" s="98"/>
      <c r="AH243" s="90"/>
      <c r="AI243" s="98"/>
      <c r="AJ243" s="90"/>
      <c r="AK243" s="98"/>
      <c r="AL243" s="90"/>
      <c r="AM243" s="98"/>
      <c r="AN243" s="90"/>
      <c r="AO243" s="98"/>
      <c r="AP243" s="90"/>
      <c r="AQ243" s="98"/>
    </row>
    <row r="244" spans="18:43" s="1" customFormat="1" ht="123" customHeight="1" x14ac:dyDescent="0.25">
      <c r="R244" s="5"/>
      <c r="S244" s="90"/>
      <c r="T244" s="90"/>
      <c r="U244" s="98"/>
      <c r="V244" s="90"/>
      <c r="W244" s="98"/>
      <c r="X244" s="90"/>
      <c r="Y244" s="98"/>
      <c r="Z244" s="90"/>
      <c r="AA244" s="98"/>
      <c r="AB244" s="90"/>
      <c r="AC244" s="98"/>
      <c r="AD244" s="90"/>
      <c r="AE244" s="98"/>
      <c r="AF244" s="90"/>
      <c r="AG244" s="98"/>
      <c r="AH244" s="90"/>
      <c r="AI244" s="98"/>
      <c r="AJ244" s="90"/>
      <c r="AK244" s="98"/>
      <c r="AL244" s="90"/>
      <c r="AM244" s="98"/>
      <c r="AN244" s="90"/>
      <c r="AO244" s="98"/>
      <c r="AP244" s="90"/>
      <c r="AQ244" s="98"/>
    </row>
    <row r="245" spans="18:43" s="1" customFormat="1" ht="123" customHeight="1" x14ac:dyDescent="0.25">
      <c r="R245" s="5"/>
      <c r="S245" s="90"/>
      <c r="T245" s="90"/>
      <c r="U245" s="98"/>
      <c r="V245" s="90"/>
      <c r="W245" s="98"/>
      <c r="X245" s="90"/>
      <c r="Y245" s="98"/>
      <c r="Z245" s="90"/>
      <c r="AA245" s="98"/>
      <c r="AB245" s="90"/>
      <c r="AC245" s="98"/>
      <c r="AD245" s="90"/>
      <c r="AE245" s="98"/>
      <c r="AF245" s="90"/>
      <c r="AG245" s="98"/>
      <c r="AH245" s="90"/>
      <c r="AI245" s="98"/>
      <c r="AJ245" s="90"/>
      <c r="AK245" s="98"/>
      <c r="AL245" s="90"/>
      <c r="AM245" s="98"/>
      <c r="AN245" s="90"/>
      <c r="AO245" s="98"/>
      <c r="AP245" s="90"/>
      <c r="AQ245" s="98"/>
    </row>
    <row r="246" spans="18:43" s="1" customFormat="1" ht="123" customHeight="1" x14ac:dyDescent="0.25">
      <c r="R246" s="5"/>
      <c r="S246" s="90"/>
      <c r="T246" s="90"/>
      <c r="U246" s="98"/>
      <c r="V246" s="90"/>
      <c r="W246" s="98"/>
      <c r="X246" s="90"/>
      <c r="Y246" s="98"/>
      <c r="Z246" s="90"/>
      <c r="AA246" s="98"/>
      <c r="AB246" s="90"/>
      <c r="AC246" s="98"/>
      <c r="AD246" s="90"/>
      <c r="AE246" s="98"/>
      <c r="AF246" s="90"/>
      <c r="AG246" s="98"/>
      <c r="AH246" s="90"/>
      <c r="AI246" s="98"/>
      <c r="AJ246" s="90"/>
      <c r="AK246" s="98"/>
      <c r="AL246" s="90"/>
      <c r="AM246" s="98"/>
      <c r="AN246" s="90"/>
      <c r="AO246" s="98"/>
      <c r="AP246" s="90"/>
      <c r="AQ246" s="98"/>
    </row>
    <row r="247" spans="18:43" s="1" customFormat="1" ht="123" customHeight="1" x14ac:dyDescent="0.25">
      <c r="R247" s="5"/>
      <c r="S247" s="90"/>
      <c r="T247" s="90"/>
      <c r="U247" s="98"/>
      <c r="V247" s="90"/>
      <c r="W247" s="98"/>
      <c r="X247" s="90"/>
      <c r="Y247" s="98"/>
      <c r="Z247" s="90"/>
      <c r="AA247" s="98"/>
      <c r="AB247" s="90"/>
      <c r="AC247" s="98"/>
      <c r="AD247" s="90"/>
      <c r="AE247" s="98"/>
      <c r="AF247" s="90"/>
      <c r="AG247" s="98"/>
      <c r="AH247" s="90"/>
      <c r="AI247" s="98"/>
      <c r="AJ247" s="90"/>
      <c r="AK247" s="98"/>
      <c r="AL247" s="90"/>
      <c r="AM247" s="98"/>
      <c r="AN247" s="90"/>
      <c r="AO247" s="98"/>
      <c r="AP247" s="90"/>
      <c r="AQ247" s="98"/>
    </row>
    <row r="248" spans="18:43" s="1" customFormat="1" ht="123" customHeight="1" x14ac:dyDescent="0.25">
      <c r="R248" s="5"/>
      <c r="S248" s="90"/>
      <c r="T248" s="90"/>
      <c r="U248" s="98"/>
      <c r="V248" s="90"/>
      <c r="W248" s="98"/>
      <c r="X248" s="90"/>
      <c r="Y248" s="98"/>
      <c r="Z248" s="90"/>
      <c r="AA248" s="98"/>
      <c r="AB248" s="90"/>
      <c r="AC248" s="98"/>
      <c r="AD248" s="90"/>
      <c r="AE248" s="98"/>
      <c r="AF248" s="90"/>
      <c r="AG248" s="98"/>
      <c r="AH248" s="90"/>
      <c r="AI248" s="98"/>
      <c r="AJ248" s="90"/>
      <c r="AK248" s="98"/>
      <c r="AL248" s="90"/>
      <c r="AM248" s="98"/>
      <c r="AN248" s="90"/>
      <c r="AO248" s="98"/>
      <c r="AP248" s="90"/>
      <c r="AQ248" s="98"/>
    </row>
    <row r="249" spans="18:43" s="1" customFormat="1" ht="123" customHeight="1" x14ac:dyDescent="0.25">
      <c r="R249" s="5"/>
      <c r="S249" s="90"/>
      <c r="T249" s="90"/>
      <c r="U249" s="98"/>
      <c r="V249" s="90"/>
      <c r="W249" s="98"/>
      <c r="X249" s="90"/>
      <c r="Y249" s="98"/>
      <c r="Z249" s="90"/>
      <c r="AA249" s="98"/>
      <c r="AB249" s="90"/>
      <c r="AC249" s="98"/>
      <c r="AD249" s="90"/>
      <c r="AE249" s="98"/>
      <c r="AF249" s="90"/>
      <c r="AG249" s="98"/>
      <c r="AH249" s="90"/>
      <c r="AI249" s="98"/>
      <c r="AJ249" s="90"/>
      <c r="AK249" s="98"/>
      <c r="AL249" s="90"/>
      <c r="AM249" s="98"/>
      <c r="AN249" s="90"/>
      <c r="AO249" s="98"/>
      <c r="AP249" s="90"/>
      <c r="AQ249" s="98"/>
    </row>
    <row r="250" spans="18:43" s="1" customFormat="1" ht="123" customHeight="1" x14ac:dyDescent="0.25">
      <c r="R250" s="5"/>
      <c r="S250" s="90"/>
      <c r="T250" s="90"/>
      <c r="U250" s="98"/>
      <c r="V250" s="90"/>
      <c r="W250" s="98"/>
      <c r="X250" s="90"/>
      <c r="Y250" s="98"/>
      <c r="Z250" s="90"/>
      <c r="AA250" s="98"/>
      <c r="AB250" s="90"/>
      <c r="AC250" s="98"/>
      <c r="AD250" s="90"/>
      <c r="AE250" s="98"/>
      <c r="AF250" s="90"/>
      <c r="AG250" s="98"/>
      <c r="AH250" s="90"/>
      <c r="AI250" s="98"/>
      <c r="AJ250" s="90"/>
      <c r="AK250" s="98"/>
      <c r="AL250" s="90"/>
      <c r="AM250" s="98"/>
      <c r="AN250" s="90"/>
      <c r="AO250" s="98"/>
      <c r="AP250" s="90"/>
      <c r="AQ250" s="98"/>
    </row>
    <row r="251" spans="18:43" s="1" customFormat="1" ht="123" customHeight="1" x14ac:dyDescent="0.25">
      <c r="R251" s="5"/>
      <c r="S251" s="90"/>
      <c r="T251" s="90"/>
      <c r="U251" s="98"/>
      <c r="V251" s="90"/>
      <c r="W251" s="98"/>
      <c r="X251" s="90"/>
      <c r="Y251" s="98"/>
      <c r="Z251" s="90"/>
      <c r="AA251" s="98"/>
      <c r="AB251" s="90"/>
      <c r="AC251" s="98"/>
      <c r="AD251" s="90"/>
      <c r="AE251" s="98"/>
      <c r="AF251" s="90"/>
      <c r="AG251" s="98"/>
      <c r="AH251" s="90"/>
      <c r="AI251" s="98"/>
      <c r="AJ251" s="90"/>
      <c r="AK251" s="98"/>
      <c r="AL251" s="90"/>
      <c r="AM251" s="98"/>
      <c r="AN251" s="90"/>
      <c r="AO251" s="98"/>
      <c r="AP251" s="90"/>
      <c r="AQ251" s="98"/>
    </row>
    <row r="252" spans="18:43" s="1" customFormat="1" ht="123" customHeight="1" x14ac:dyDescent="0.25">
      <c r="R252" s="5"/>
      <c r="S252" s="90"/>
      <c r="T252" s="90"/>
      <c r="U252" s="98"/>
      <c r="V252" s="90"/>
      <c r="W252" s="98"/>
      <c r="X252" s="90"/>
      <c r="Y252" s="98"/>
      <c r="Z252" s="90"/>
      <c r="AA252" s="98"/>
      <c r="AB252" s="90"/>
      <c r="AC252" s="98"/>
      <c r="AD252" s="90"/>
      <c r="AE252" s="98"/>
      <c r="AF252" s="90"/>
      <c r="AG252" s="98"/>
      <c r="AH252" s="90"/>
      <c r="AI252" s="98"/>
      <c r="AJ252" s="90"/>
      <c r="AK252" s="98"/>
      <c r="AL252" s="90"/>
      <c r="AM252" s="98"/>
      <c r="AN252" s="90"/>
      <c r="AO252" s="98"/>
      <c r="AP252" s="90"/>
      <c r="AQ252" s="98"/>
    </row>
    <row r="253" spans="18:43" s="1" customFormat="1" ht="123" customHeight="1" x14ac:dyDescent="0.25">
      <c r="R253" s="5"/>
      <c r="S253" s="90"/>
      <c r="T253" s="90"/>
      <c r="U253" s="98"/>
      <c r="V253" s="90"/>
      <c r="W253" s="98"/>
      <c r="X253" s="90"/>
      <c r="Y253" s="98"/>
      <c r="Z253" s="90"/>
      <c r="AA253" s="98"/>
      <c r="AB253" s="90"/>
      <c r="AC253" s="98"/>
      <c r="AD253" s="90"/>
      <c r="AE253" s="98"/>
      <c r="AF253" s="90"/>
      <c r="AG253" s="98"/>
      <c r="AH253" s="90"/>
      <c r="AI253" s="98"/>
      <c r="AJ253" s="90"/>
      <c r="AK253" s="98"/>
      <c r="AL253" s="90"/>
      <c r="AM253" s="98"/>
      <c r="AN253" s="90"/>
      <c r="AO253" s="98"/>
      <c r="AP253" s="90"/>
      <c r="AQ253" s="98"/>
    </row>
    <row r="254" spans="18:43" s="1" customFormat="1" ht="123" customHeight="1" x14ac:dyDescent="0.25">
      <c r="R254" s="5"/>
      <c r="S254" s="90"/>
      <c r="T254" s="90"/>
      <c r="U254" s="98"/>
      <c r="V254" s="90"/>
      <c r="W254" s="98"/>
      <c r="X254" s="90"/>
      <c r="Y254" s="98"/>
      <c r="Z254" s="90"/>
      <c r="AA254" s="98"/>
      <c r="AB254" s="90"/>
      <c r="AC254" s="98"/>
      <c r="AD254" s="90"/>
      <c r="AE254" s="98"/>
      <c r="AF254" s="90"/>
      <c r="AG254" s="98"/>
      <c r="AH254" s="90"/>
      <c r="AI254" s="98"/>
      <c r="AJ254" s="90"/>
      <c r="AK254" s="98"/>
      <c r="AL254" s="90"/>
      <c r="AM254" s="98"/>
      <c r="AN254" s="90"/>
      <c r="AO254" s="98"/>
      <c r="AP254" s="90"/>
      <c r="AQ254" s="98"/>
    </row>
    <row r="255" spans="18:43" s="1" customFormat="1" ht="123" customHeight="1" x14ac:dyDescent="0.25">
      <c r="R255" s="5"/>
      <c r="S255" s="90"/>
      <c r="T255" s="90"/>
      <c r="U255" s="98"/>
      <c r="V255" s="90"/>
      <c r="W255" s="98"/>
      <c r="X255" s="90"/>
      <c r="Y255" s="98"/>
      <c r="Z255" s="90"/>
      <c r="AA255" s="98"/>
      <c r="AB255" s="90"/>
      <c r="AC255" s="98"/>
      <c r="AD255" s="90"/>
      <c r="AE255" s="98"/>
      <c r="AF255" s="90"/>
      <c r="AG255" s="98"/>
      <c r="AH255" s="90"/>
      <c r="AI255" s="98"/>
      <c r="AJ255" s="90"/>
      <c r="AK255" s="98"/>
      <c r="AL255" s="90"/>
      <c r="AM255" s="98"/>
      <c r="AN255" s="90"/>
      <c r="AO255" s="98"/>
      <c r="AP255" s="90"/>
      <c r="AQ255" s="98"/>
    </row>
    <row r="256" spans="18:43" s="1" customFormat="1" ht="123" customHeight="1" x14ac:dyDescent="0.25">
      <c r="R256" s="5"/>
      <c r="S256" s="90"/>
      <c r="T256" s="90"/>
      <c r="U256" s="98"/>
      <c r="V256" s="90"/>
      <c r="W256" s="98"/>
      <c r="X256" s="90"/>
      <c r="Y256" s="98"/>
      <c r="Z256" s="90"/>
      <c r="AA256" s="98"/>
      <c r="AB256" s="90"/>
      <c r="AC256" s="98"/>
      <c r="AD256" s="90"/>
      <c r="AE256" s="98"/>
      <c r="AF256" s="90"/>
      <c r="AG256" s="98"/>
      <c r="AH256" s="90"/>
      <c r="AI256" s="98"/>
      <c r="AJ256" s="90"/>
      <c r="AK256" s="98"/>
      <c r="AL256" s="90"/>
      <c r="AM256" s="98"/>
      <c r="AN256" s="90"/>
      <c r="AO256" s="98"/>
      <c r="AP256" s="90"/>
      <c r="AQ256" s="98"/>
    </row>
    <row r="257" spans="18:43" s="1" customFormat="1" ht="123" customHeight="1" x14ac:dyDescent="0.25">
      <c r="R257" s="5"/>
      <c r="S257" s="90"/>
      <c r="T257" s="90"/>
      <c r="U257" s="98"/>
      <c r="V257" s="90"/>
      <c r="W257" s="98"/>
      <c r="X257" s="90"/>
      <c r="Y257" s="98"/>
      <c r="Z257" s="90"/>
      <c r="AA257" s="98"/>
      <c r="AB257" s="90"/>
      <c r="AC257" s="98"/>
      <c r="AD257" s="90"/>
      <c r="AE257" s="98"/>
      <c r="AF257" s="90"/>
      <c r="AG257" s="98"/>
      <c r="AH257" s="90"/>
      <c r="AI257" s="98"/>
      <c r="AJ257" s="90"/>
      <c r="AK257" s="98"/>
      <c r="AL257" s="90"/>
      <c r="AM257" s="98"/>
      <c r="AN257" s="90"/>
      <c r="AO257" s="98"/>
      <c r="AP257" s="90"/>
      <c r="AQ257" s="98"/>
    </row>
    <row r="258" spans="18:43" s="1" customFormat="1" ht="123" customHeight="1" x14ac:dyDescent="0.25">
      <c r="R258" s="5"/>
      <c r="S258" s="90"/>
      <c r="T258" s="90"/>
      <c r="U258" s="98"/>
      <c r="V258" s="90"/>
      <c r="W258" s="98"/>
      <c r="X258" s="90"/>
      <c r="Y258" s="98"/>
      <c r="Z258" s="90"/>
      <c r="AA258" s="98"/>
      <c r="AB258" s="90"/>
      <c r="AC258" s="98"/>
      <c r="AD258" s="90"/>
      <c r="AE258" s="98"/>
      <c r="AF258" s="90"/>
      <c r="AG258" s="98"/>
      <c r="AH258" s="90"/>
      <c r="AI258" s="98"/>
      <c r="AJ258" s="90"/>
      <c r="AK258" s="98"/>
      <c r="AL258" s="90"/>
      <c r="AM258" s="98"/>
      <c r="AN258" s="90"/>
      <c r="AO258" s="98"/>
      <c r="AP258" s="90"/>
      <c r="AQ258" s="98"/>
    </row>
    <row r="259" spans="18:43" s="1" customFormat="1" ht="123" customHeight="1" x14ac:dyDescent="0.25">
      <c r="R259" s="5"/>
      <c r="S259" s="90"/>
      <c r="T259" s="90"/>
      <c r="U259" s="98"/>
      <c r="V259" s="90"/>
      <c r="W259" s="98"/>
      <c r="X259" s="90"/>
      <c r="Y259" s="98"/>
      <c r="Z259" s="90"/>
      <c r="AA259" s="98"/>
      <c r="AB259" s="90"/>
      <c r="AC259" s="98"/>
      <c r="AD259" s="90"/>
      <c r="AE259" s="98"/>
      <c r="AF259" s="90"/>
      <c r="AG259" s="98"/>
      <c r="AH259" s="90"/>
      <c r="AI259" s="98"/>
      <c r="AJ259" s="90"/>
      <c r="AK259" s="98"/>
      <c r="AL259" s="90"/>
      <c r="AM259" s="98"/>
      <c r="AN259" s="90"/>
      <c r="AO259" s="98"/>
      <c r="AP259" s="90"/>
      <c r="AQ259" s="98"/>
    </row>
    <row r="260" spans="18:43" s="1" customFormat="1" ht="123" customHeight="1" x14ac:dyDescent="0.25">
      <c r="R260" s="5"/>
      <c r="S260" s="90"/>
      <c r="T260" s="90"/>
      <c r="U260" s="98"/>
      <c r="V260" s="90"/>
      <c r="W260" s="98"/>
      <c r="X260" s="90"/>
      <c r="Y260" s="98"/>
      <c r="Z260" s="90"/>
      <c r="AA260" s="98"/>
      <c r="AB260" s="90"/>
      <c r="AC260" s="98"/>
      <c r="AD260" s="90"/>
      <c r="AE260" s="98"/>
      <c r="AF260" s="90"/>
      <c r="AG260" s="98"/>
      <c r="AH260" s="90"/>
      <c r="AI260" s="98"/>
      <c r="AJ260" s="90"/>
      <c r="AK260" s="98"/>
      <c r="AL260" s="90"/>
      <c r="AM260" s="98"/>
      <c r="AN260" s="90"/>
      <c r="AO260" s="98"/>
      <c r="AP260" s="90"/>
      <c r="AQ260" s="98"/>
    </row>
    <row r="261" spans="18:43" s="1" customFormat="1" ht="123" customHeight="1" x14ac:dyDescent="0.25">
      <c r="R261" s="5"/>
      <c r="S261" s="90"/>
      <c r="T261" s="90"/>
      <c r="U261" s="98"/>
      <c r="V261" s="90"/>
      <c r="W261" s="98"/>
      <c r="X261" s="90"/>
      <c r="Y261" s="98"/>
      <c r="Z261" s="90"/>
      <c r="AA261" s="98"/>
      <c r="AB261" s="90"/>
      <c r="AC261" s="98"/>
      <c r="AD261" s="90"/>
      <c r="AE261" s="98"/>
      <c r="AF261" s="90"/>
      <c r="AG261" s="98"/>
      <c r="AH261" s="90"/>
      <c r="AI261" s="98"/>
      <c r="AJ261" s="90"/>
      <c r="AK261" s="98"/>
      <c r="AL261" s="90"/>
      <c r="AM261" s="98"/>
      <c r="AN261" s="90"/>
      <c r="AO261" s="98"/>
      <c r="AP261" s="90"/>
      <c r="AQ261" s="98"/>
    </row>
    <row r="262" spans="18:43" s="1" customFormat="1" ht="123" customHeight="1" x14ac:dyDescent="0.25">
      <c r="R262" s="5"/>
      <c r="S262" s="90"/>
      <c r="T262" s="90"/>
      <c r="U262" s="98"/>
      <c r="V262" s="90"/>
      <c r="W262" s="98"/>
      <c r="X262" s="90"/>
      <c r="Y262" s="98"/>
      <c r="Z262" s="90"/>
      <c r="AA262" s="98"/>
      <c r="AB262" s="90"/>
      <c r="AC262" s="98"/>
      <c r="AD262" s="90"/>
      <c r="AE262" s="98"/>
      <c r="AF262" s="90"/>
      <c r="AG262" s="98"/>
      <c r="AH262" s="90"/>
      <c r="AI262" s="98"/>
      <c r="AJ262" s="90"/>
      <c r="AK262" s="98"/>
      <c r="AL262" s="90"/>
      <c r="AM262" s="98"/>
      <c r="AN262" s="90"/>
      <c r="AO262" s="98"/>
      <c r="AP262" s="90"/>
      <c r="AQ262" s="98"/>
    </row>
    <row r="263" spans="18:43" s="1" customFormat="1" ht="123" customHeight="1" x14ac:dyDescent="0.25">
      <c r="R263" s="5"/>
      <c r="S263" s="90"/>
      <c r="T263" s="90"/>
      <c r="U263" s="98"/>
      <c r="V263" s="90"/>
      <c r="W263" s="98"/>
      <c r="X263" s="90"/>
      <c r="Y263" s="98"/>
      <c r="Z263" s="90"/>
      <c r="AA263" s="98"/>
      <c r="AB263" s="90"/>
      <c r="AC263" s="98"/>
      <c r="AD263" s="90"/>
      <c r="AE263" s="98"/>
      <c r="AF263" s="90"/>
      <c r="AG263" s="98"/>
      <c r="AH263" s="90"/>
      <c r="AI263" s="98"/>
      <c r="AJ263" s="90"/>
      <c r="AK263" s="98"/>
      <c r="AL263" s="90"/>
      <c r="AM263" s="98"/>
      <c r="AN263" s="90"/>
      <c r="AO263" s="98"/>
      <c r="AP263" s="90"/>
      <c r="AQ263" s="98"/>
    </row>
    <row r="264" spans="18:43" s="1" customFormat="1" ht="123" customHeight="1" x14ac:dyDescent="0.25">
      <c r="R264" s="5"/>
      <c r="S264" s="90"/>
      <c r="T264" s="90"/>
      <c r="U264" s="98"/>
      <c r="V264" s="90"/>
      <c r="W264" s="98"/>
      <c r="X264" s="90"/>
      <c r="Y264" s="98"/>
      <c r="Z264" s="90"/>
      <c r="AA264" s="98"/>
      <c r="AB264" s="90"/>
      <c r="AC264" s="98"/>
      <c r="AD264" s="90"/>
      <c r="AE264" s="98"/>
      <c r="AF264" s="90"/>
      <c r="AG264" s="98"/>
      <c r="AH264" s="90"/>
      <c r="AI264" s="98"/>
      <c r="AJ264" s="90"/>
      <c r="AK264" s="98"/>
      <c r="AL264" s="90"/>
      <c r="AM264" s="98"/>
      <c r="AN264" s="90"/>
      <c r="AO264" s="98"/>
      <c r="AP264" s="90"/>
      <c r="AQ264" s="98"/>
    </row>
    <row r="265" spans="18:43" s="1" customFormat="1" ht="123" customHeight="1" x14ac:dyDescent="0.25">
      <c r="R265" s="5"/>
      <c r="S265" s="90"/>
      <c r="T265" s="90"/>
      <c r="U265" s="98"/>
      <c r="V265" s="90"/>
      <c r="W265" s="98"/>
      <c r="X265" s="90"/>
      <c r="Y265" s="98"/>
      <c r="Z265" s="90"/>
      <c r="AA265" s="98"/>
      <c r="AB265" s="90"/>
      <c r="AC265" s="98"/>
      <c r="AD265" s="90"/>
      <c r="AE265" s="98"/>
      <c r="AF265" s="90"/>
      <c r="AG265" s="98"/>
      <c r="AH265" s="90"/>
      <c r="AI265" s="98"/>
      <c r="AJ265" s="90"/>
      <c r="AK265" s="98"/>
      <c r="AL265" s="90"/>
      <c r="AM265" s="98"/>
      <c r="AN265" s="90"/>
      <c r="AO265" s="98"/>
      <c r="AP265" s="90"/>
      <c r="AQ265" s="98"/>
    </row>
    <row r="266" spans="18:43" s="1" customFormat="1" ht="123" customHeight="1" x14ac:dyDescent="0.25">
      <c r="R266" s="5"/>
      <c r="S266" s="90"/>
      <c r="T266" s="90"/>
      <c r="U266" s="98"/>
      <c r="V266" s="90"/>
      <c r="W266" s="98"/>
      <c r="X266" s="90"/>
      <c r="Y266" s="98"/>
      <c r="Z266" s="90"/>
      <c r="AA266" s="98"/>
      <c r="AB266" s="90"/>
      <c r="AC266" s="98"/>
      <c r="AD266" s="90"/>
      <c r="AE266" s="98"/>
      <c r="AF266" s="90"/>
      <c r="AG266" s="98"/>
      <c r="AH266" s="90"/>
      <c r="AI266" s="98"/>
      <c r="AJ266" s="90"/>
      <c r="AK266" s="98"/>
      <c r="AL266" s="90"/>
      <c r="AM266" s="98"/>
      <c r="AN266" s="90"/>
      <c r="AO266" s="98"/>
      <c r="AP266" s="90"/>
      <c r="AQ266" s="98"/>
    </row>
    <row r="267" spans="18:43" s="1" customFormat="1" ht="123" customHeight="1" x14ac:dyDescent="0.25">
      <c r="R267" s="5"/>
      <c r="S267" s="90"/>
      <c r="T267" s="90"/>
      <c r="U267" s="98"/>
      <c r="V267" s="90"/>
      <c r="W267" s="98"/>
      <c r="X267" s="90"/>
      <c r="Y267" s="98"/>
      <c r="Z267" s="90"/>
      <c r="AA267" s="98"/>
      <c r="AB267" s="90"/>
      <c r="AC267" s="98"/>
      <c r="AD267" s="90"/>
      <c r="AE267" s="98"/>
      <c r="AF267" s="90"/>
      <c r="AG267" s="98"/>
      <c r="AH267" s="90"/>
      <c r="AI267" s="98"/>
      <c r="AJ267" s="90"/>
      <c r="AK267" s="98"/>
      <c r="AL267" s="90"/>
      <c r="AM267" s="98"/>
      <c r="AN267" s="90"/>
      <c r="AO267" s="98"/>
      <c r="AP267" s="90"/>
      <c r="AQ267" s="98"/>
    </row>
    <row r="268" spans="18:43" s="1" customFormat="1" ht="123" customHeight="1" x14ac:dyDescent="0.25">
      <c r="R268" s="5"/>
      <c r="S268" s="90"/>
      <c r="T268" s="90"/>
      <c r="U268" s="98"/>
      <c r="V268" s="90"/>
      <c r="W268" s="98"/>
      <c r="X268" s="90"/>
      <c r="Y268" s="98"/>
      <c r="Z268" s="90"/>
      <c r="AA268" s="98"/>
      <c r="AB268" s="90"/>
      <c r="AC268" s="98"/>
      <c r="AD268" s="90"/>
      <c r="AE268" s="98"/>
      <c r="AF268" s="90"/>
      <c r="AG268" s="98"/>
      <c r="AH268" s="90"/>
      <c r="AI268" s="98"/>
      <c r="AJ268" s="90"/>
      <c r="AK268" s="98"/>
      <c r="AL268" s="90"/>
      <c r="AM268" s="98"/>
      <c r="AN268" s="90"/>
      <c r="AO268" s="98"/>
      <c r="AP268" s="90"/>
      <c r="AQ268" s="98"/>
    </row>
    <row r="269" spans="18:43" s="1" customFormat="1" ht="123" customHeight="1" x14ac:dyDescent="0.25">
      <c r="R269" s="5"/>
      <c r="S269" s="90"/>
      <c r="T269" s="90"/>
      <c r="U269" s="98"/>
      <c r="V269" s="90"/>
      <c r="W269" s="98"/>
      <c r="X269" s="90"/>
      <c r="Y269" s="98"/>
      <c r="Z269" s="90"/>
      <c r="AA269" s="98"/>
      <c r="AB269" s="90"/>
      <c r="AC269" s="98"/>
      <c r="AD269" s="90"/>
      <c r="AE269" s="98"/>
      <c r="AF269" s="90"/>
      <c r="AG269" s="98"/>
      <c r="AH269" s="90"/>
      <c r="AI269" s="98"/>
      <c r="AJ269" s="90"/>
      <c r="AK269" s="98"/>
      <c r="AL269" s="90"/>
      <c r="AM269" s="98"/>
      <c r="AN269" s="90"/>
      <c r="AO269" s="98"/>
      <c r="AP269" s="90"/>
      <c r="AQ269" s="98"/>
    </row>
    <row r="270" spans="18:43" s="1" customFormat="1" ht="123" customHeight="1" x14ac:dyDescent="0.25">
      <c r="R270" s="5"/>
      <c r="S270" s="90"/>
      <c r="T270" s="90"/>
      <c r="U270" s="98"/>
      <c r="V270" s="90"/>
      <c r="W270" s="98"/>
      <c r="X270" s="90"/>
      <c r="Y270" s="98"/>
      <c r="Z270" s="90"/>
      <c r="AA270" s="98"/>
      <c r="AB270" s="90"/>
      <c r="AC270" s="98"/>
      <c r="AD270" s="90"/>
      <c r="AE270" s="98"/>
      <c r="AF270" s="90"/>
      <c r="AG270" s="98"/>
      <c r="AH270" s="90"/>
      <c r="AI270" s="98"/>
      <c r="AJ270" s="90"/>
      <c r="AK270" s="98"/>
      <c r="AL270" s="90"/>
      <c r="AM270" s="98"/>
      <c r="AN270" s="90"/>
      <c r="AO270" s="98"/>
      <c r="AP270" s="90"/>
      <c r="AQ270" s="98"/>
    </row>
    <row r="271" spans="18:43" s="1" customFormat="1" ht="123" customHeight="1" x14ac:dyDescent="0.25">
      <c r="R271" s="5"/>
      <c r="S271" s="90"/>
      <c r="T271" s="90"/>
      <c r="U271" s="98"/>
      <c r="V271" s="90"/>
      <c r="W271" s="98"/>
      <c r="X271" s="90"/>
      <c r="Y271" s="98"/>
      <c r="Z271" s="90"/>
      <c r="AA271" s="98"/>
      <c r="AB271" s="90"/>
      <c r="AC271" s="98"/>
      <c r="AD271" s="90"/>
      <c r="AE271" s="98"/>
      <c r="AF271" s="90"/>
      <c r="AG271" s="98"/>
      <c r="AH271" s="90"/>
      <c r="AI271" s="98"/>
      <c r="AJ271" s="90"/>
      <c r="AK271" s="98"/>
      <c r="AL271" s="90"/>
      <c r="AM271" s="98"/>
      <c r="AN271" s="90"/>
      <c r="AO271" s="98"/>
      <c r="AP271" s="90"/>
      <c r="AQ271" s="98"/>
    </row>
    <row r="272" spans="18:43" s="1" customFormat="1" ht="123" customHeight="1" x14ac:dyDescent="0.25">
      <c r="R272" s="5"/>
      <c r="S272" s="90"/>
      <c r="T272" s="90"/>
      <c r="U272" s="98"/>
      <c r="V272" s="90"/>
      <c r="W272" s="98"/>
      <c r="X272" s="90"/>
      <c r="Y272" s="98"/>
      <c r="Z272" s="90"/>
      <c r="AA272" s="98"/>
      <c r="AB272" s="90"/>
      <c r="AC272" s="98"/>
      <c r="AD272" s="90"/>
      <c r="AE272" s="98"/>
      <c r="AF272" s="90"/>
      <c r="AG272" s="98"/>
      <c r="AH272" s="90"/>
      <c r="AI272" s="98"/>
      <c r="AJ272" s="90"/>
      <c r="AK272" s="98"/>
      <c r="AL272" s="90"/>
      <c r="AM272" s="98"/>
      <c r="AN272" s="90"/>
      <c r="AO272" s="98"/>
      <c r="AP272" s="90"/>
      <c r="AQ272" s="98"/>
    </row>
    <row r="273" spans="18:43" s="1" customFormat="1" ht="123" customHeight="1" x14ac:dyDescent="0.25">
      <c r="R273" s="5"/>
      <c r="S273" s="90"/>
      <c r="T273" s="90"/>
      <c r="U273" s="98"/>
      <c r="V273" s="90"/>
      <c r="W273" s="98"/>
      <c r="X273" s="90"/>
      <c r="Y273" s="98"/>
      <c r="Z273" s="90"/>
      <c r="AA273" s="98"/>
      <c r="AB273" s="90"/>
      <c r="AC273" s="98"/>
      <c r="AD273" s="90"/>
      <c r="AE273" s="98"/>
      <c r="AF273" s="90"/>
      <c r="AG273" s="98"/>
      <c r="AH273" s="90"/>
      <c r="AI273" s="98"/>
      <c r="AJ273" s="90"/>
      <c r="AK273" s="98"/>
      <c r="AL273" s="90"/>
      <c r="AM273" s="98"/>
      <c r="AN273" s="90"/>
      <c r="AO273" s="98"/>
      <c r="AP273" s="90"/>
      <c r="AQ273" s="98"/>
    </row>
    <row r="274" spans="18:43" s="1" customFormat="1" ht="123" customHeight="1" x14ac:dyDescent="0.25">
      <c r="R274" s="5"/>
      <c r="S274" s="90"/>
      <c r="T274" s="90"/>
      <c r="U274" s="98"/>
      <c r="V274" s="90"/>
      <c r="W274" s="98"/>
      <c r="X274" s="90"/>
      <c r="Y274" s="98"/>
      <c r="Z274" s="90"/>
      <c r="AA274" s="98"/>
      <c r="AB274" s="90"/>
      <c r="AC274" s="98"/>
      <c r="AD274" s="90"/>
      <c r="AE274" s="98"/>
      <c r="AF274" s="90"/>
      <c r="AG274" s="98"/>
      <c r="AH274" s="90"/>
      <c r="AI274" s="98"/>
      <c r="AJ274" s="90"/>
      <c r="AK274" s="98"/>
      <c r="AL274" s="90"/>
      <c r="AM274" s="98"/>
      <c r="AN274" s="90"/>
      <c r="AO274" s="98"/>
      <c r="AP274" s="90"/>
      <c r="AQ274" s="98"/>
    </row>
    <row r="275" spans="18:43" s="1" customFormat="1" ht="123" customHeight="1" x14ac:dyDescent="0.25">
      <c r="R275" s="5"/>
      <c r="S275" s="90"/>
      <c r="T275" s="90"/>
      <c r="U275" s="98"/>
      <c r="V275" s="90"/>
      <c r="W275" s="98"/>
      <c r="X275" s="90"/>
      <c r="Y275" s="98"/>
      <c r="Z275" s="90"/>
      <c r="AA275" s="98"/>
      <c r="AB275" s="90"/>
      <c r="AC275" s="98"/>
      <c r="AD275" s="90"/>
      <c r="AE275" s="98"/>
      <c r="AF275" s="90"/>
      <c r="AG275" s="98"/>
      <c r="AH275" s="90"/>
      <c r="AI275" s="98"/>
      <c r="AJ275" s="90"/>
      <c r="AK275" s="98"/>
      <c r="AL275" s="90"/>
      <c r="AM275" s="98"/>
      <c r="AN275" s="90"/>
      <c r="AO275" s="98"/>
      <c r="AP275" s="90"/>
      <c r="AQ275" s="98"/>
    </row>
    <row r="276" spans="18:43" s="1" customFormat="1" ht="123" customHeight="1" x14ac:dyDescent="0.25">
      <c r="R276" s="5"/>
      <c r="S276" s="90"/>
      <c r="T276" s="90"/>
      <c r="U276" s="98"/>
      <c r="V276" s="90"/>
      <c r="W276" s="98"/>
      <c r="X276" s="90"/>
      <c r="Y276" s="98"/>
      <c r="Z276" s="90"/>
      <c r="AA276" s="98"/>
      <c r="AB276" s="90"/>
      <c r="AC276" s="98"/>
      <c r="AD276" s="90"/>
      <c r="AE276" s="98"/>
      <c r="AF276" s="90"/>
      <c r="AG276" s="98"/>
      <c r="AH276" s="90"/>
      <c r="AI276" s="98"/>
      <c r="AJ276" s="90"/>
      <c r="AK276" s="98"/>
      <c r="AL276" s="90"/>
      <c r="AM276" s="98"/>
      <c r="AN276" s="90"/>
      <c r="AO276" s="98"/>
      <c r="AP276" s="90"/>
      <c r="AQ276" s="98"/>
    </row>
    <row r="277" spans="18:43" s="1" customFormat="1" ht="123" customHeight="1" x14ac:dyDescent="0.25">
      <c r="R277" s="5"/>
      <c r="S277" s="90"/>
      <c r="T277" s="90"/>
      <c r="U277" s="98"/>
      <c r="V277" s="90"/>
      <c r="W277" s="98"/>
      <c r="X277" s="90"/>
      <c r="Y277" s="98"/>
      <c r="Z277" s="90"/>
      <c r="AA277" s="98"/>
      <c r="AB277" s="90"/>
      <c r="AC277" s="98"/>
      <c r="AD277" s="90"/>
      <c r="AE277" s="98"/>
      <c r="AF277" s="90"/>
      <c r="AG277" s="98"/>
      <c r="AH277" s="90"/>
      <c r="AI277" s="98"/>
      <c r="AJ277" s="90"/>
      <c r="AK277" s="98"/>
      <c r="AL277" s="90"/>
      <c r="AM277" s="98"/>
      <c r="AN277" s="90"/>
      <c r="AO277" s="98"/>
      <c r="AP277" s="90"/>
      <c r="AQ277" s="98"/>
    </row>
    <row r="278" spans="18:43" s="1" customFormat="1" ht="123" customHeight="1" x14ac:dyDescent="0.25">
      <c r="R278" s="5"/>
      <c r="S278" s="90"/>
      <c r="T278" s="90"/>
      <c r="U278" s="98"/>
      <c r="V278" s="90"/>
      <c r="W278" s="98"/>
      <c r="X278" s="90"/>
      <c r="Y278" s="98"/>
      <c r="Z278" s="90"/>
      <c r="AA278" s="98"/>
      <c r="AB278" s="90"/>
      <c r="AC278" s="98"/>
      <c r="AD278" s="90"/>
      <c r="AE278" s="98"/>
      <c r="AF278" s="90"/>
      <c r="AG278" s="98"/>
      <c r="AH278" s="90"/>
      <c r="AI278" s="98"/>
      <c r="AJ278" s="90"/>
      <c r="AK278" s="98"/>
      <c r="AL278" s="90"/>
      <c r="AM278" s="98"/>
      <c r="AN278" s="90"/>
      <c r="AO278" s="98"/>
      <c r="AP278" s="90"/>
      <c r="AQ278" s="98"/>
    </row>
    <row r="279" spans="18:43" s="1" customFormat="1" ht="123" customHeight="1" x14ac:dyDescent="0.25">
      <c r="R279" s="5"/>
      <c r="S279" s="90"/>
      <c r="T279" s="90"/>
      <c r="U279" s="98"/>
      <c r="V279" s="90"/>
      <c r="W279" s="98"/>
      <c r="X279" s="90"/>
      <c r="Y279" s="98"/>
      <c r="Z279" s="90"/>
      <c r="AA279" s="98"/>
      <c r="AB279" s="90"/>
      <c r="AC279" s="98"/>
      <c r="AD279" s="90"/>
      <c r="AE279" s="98"/>
      <c r="AF279" s="90"/>
      <c r="AG279" s="98"/>
      <c r="AH279" s="90"/>
      <c r="AI279" s="98"/>
      <c r="AJ279" s="90"/>
      <c r="AK279" s="98"/>
      <c r="AL279" s="90"/>
      <c r="AM279" s="98"/>
      <c r="AN279" s="90"/>
      <c r="AO279" s="98"/>
      <c r="AP279" s="90"/>
      <c r="AQ279" s="98"/>
    </row>
    <row r="280" spans="18:43" s="1" customFormat="1" ht="123" customHeight="1" x14ac:dyDescent="0.25">
      <c r="R280" s="5"/>
      <c r="S280" s="90"/>
      <c r="T280" s="90"/>
      <c r="U280" s="98"/>
      <c r="V280" s="90"/>
      <c r="W280" s="98"/>
      <c r="X280" s="90"/>
      <c r="Y280" s="98"/>
      <c r="Z280" s="90"/>
      <c r="AA280" s="98"/>
      <c r="AB280" s="90"/>
      <c r="AC280" s="98"/>
      <c r="AD280" s="90"/>
      <c r="AE280" s="98"/>
      <c r="AF280" s="90"/>
      <c r="AG280" s="98"/>
      <c r="AH280" s="90"/>
      <c r="AI280" s="98"/>
      <c r="AJ280" s="90"/>
      <c r="AK280" s="98"/>
      <c r="AL280" s="90"/>
      <c r="AM280" s="98"/>
      <c r="AN280" s="90"/>
      <c r="AO280" s="98"/>
      <c r="AP280" s="90"/>
      <c r="AQ280" s="98"/>
    </row>
    <row r="281" spans="18:43" s="1" customFormat="1" ht="123" customHeight="1" x14ac:dyDescent="0.25">
      <c r="R281" s="5"/>
      <c r="S281" s="90"/>
      <c r="T281" s="90"/>
      <c r="U281" s="98"/>
      <c r="V281" s="90"/>
      <c r="W281" s="98"/>
      <c r="X281" s="90"/>
      <c r="Y281" s="98"/>
      <c r="Z281" s="90"/>
      <c r="AA281" s="98"/>
      <c r="AB281" s="90"/>
      <c r="AC281" s="98"/>
      <c r="AD281" s="90"/>
      <c r="AE281" s="98"/>
      <c r="AF281" s="90"/>
      <c r="AG281" s="98"/>
      <c r="AH281" s="90"/>
      <c r="AI281" s="98"/>
      <c r="AJ281" s="90"/>
      <c r="AK281" s="98"/>
      <c r="AL281" s="90"/>
      <c r="AM281" s="98"/>
      <c r="AN281" s="90"/>
      <c r="AO281" s="98"/>
      <c r="AP281" s="90"/>
      <c r="AQ281" s="98"/>
    </row>
    <row r="282" spans="18:43" s="1" customFormat="1" ht="123" customHeight="1" x14ac:dyDescent="0.25">
      <c r="R282" s="5"/>
      <c r="S282" s="90"/>
      <c r="T282" s="90"/>
      <c r="U282" s="98"/>
      <c r="V282" s="90"/>
      <c r="W282" s="98"/>
      <c r="X282" s="90"/>
      <c r="Y282" s="98"/>
      <c r="Z282" s="90"/>
      <c r="AA282" s="98"/>
      <c r="AB282" s="90"/>
      <c r="AC282" s="98"/>
      <c r="AD282" s="90"/>
      <c r="AE282" s="98"/>
      <c r="AF282" s="90"/>
      <c r="AG282" s="98"/>
      <c r="AH282" s="90"/>
      <c r="AI282" s="98"/>
      <c r="AJ282" s="90"/>
      <c r="AK282" s="98"/>
      <c r="AL282" s="90"/>
      <c r="AM282" s="98"/>
      <c r="AN282" s="90"/>
      <c r="AO282" s="98"/>
      <c r="AP282" s="90"/>
      <c r="AQ282" s="98"/>
    </row>
    <row r="283" spans="18:43" s="1" customFormat="1" ht="123" customHeight="1" x14ac:dyDescent="0.25">
      <c r="R283" s="5"/>
      <c r="S283" s="90"/>
      <c r="T283" s="90"/>
      <c r="U283" s="98"/>
      <c r="V283" s="90"/>
      <c r="W283" s="98"/>
      <c r="X283" s="90"/>
      <c r="Y283" s="98"/>
      <c r="Z283" s="90"/>
      <c r="AA283" s="98"/>
      <c r="AB283" s="90"/>
      <c r="AC283" s="98"/>
      <c r="AD283" s="90"/>
      <c r="AE283" s="98"/>
      <c r="AF283" s="90"/>
      <c r="AG283" s="98"/>
      <c r="AH283" s="90"/>
      <c r="AI283" s="98"/>
      <c r="AJ283" s="90"/>
      <c r="AK283" s="98"/>
      <c r="AL283" s="90"/>
      <c r="AM283" s="98"/>
      <c r="AN283" s="90"/>
      <c r="AO283" s="98"/>
      <c r="AP283" s="90"/>
      <c r="AQ283" s="98"/>
    </row>
    <row r="284" spans="18:43" s="1" customFormat="1" ht="123" customHeight="1" x14ac:dyDescent="0.25">
      <c r="R284" s="5"/>
      <c r="S284" s="90"/>
      <c r="T284" s="90"/>
      <c r="U284" s="98"/>
      <c r="V284" s="90"/>
      <c r="W284" s="98"/>
      <c r="X284" s="90"/>
      <c r="Y284" s="98"/>
      <c r="Z284" s="90"/>
      <c r="AA284" s="98"/>
      <c r="AB284" s="90"/>
      <c r="AC284" s="98"/>
      <c r="AD284" s="90"/>
      <c r="AE284" s="98"/>
      <c r="AF284" s="90"/>
      <c r="AG284" s="98"/>
      <c r="AH284" s="90"/>
      <c r="AI284" s="98"/>
      <c r="AJ284" s="90"/>
      <c r="AK284" s="98"/>
      <c r="AL284" s="90"/>
      <c r="AM284" s="98"/>
      <c r="AN284" s="90"/>
      <c r="AO284" s="98"/>
      <c r="AP284" s="90"/>
      <c r="AQ284" s="98"/>
    </row>
    <row r="285" spans="18:43" s="1" customFormat="1" ht="123" customHeight="1" x14ac:dyDescent="0.25">
      <c r="R285" s="5"/>
      <c r="S285" s="90"/>
      <c r="T285" s="90"/>
      <c r="U285" s="98"/>
      <c r="V285" s="90"/>
      <c r="W285" s="98"/>
      <c r="X285" s="90"/>
      <c r="Y285" s="98"/>
      <c r="Z285" s="90"/>
      <c r="AA285" s="98"/>
      <c r="AB285" s="90"/>
      <c r="AC285" s="98"/>
      <c r="AD285" s="90"/>
      <c r="AE285" s="98"/>
      <c r="AF285" s="90"/>
      <c r="AG285" s="98"/>
      <c r="AH285" s="90"/>
      <c r="AI285" s="98"/>
      <c r="AJ285" s="90"/>
      <c r="AK285" s="98"/>
      <c r="AL285" s="90"/>
      <c r="AM285" s="98"/>
      <c r="AN285" s="90"/>
      <c r="AO285" s="98"/>
      <c r="AP285" s="90"/>
      <c r="AQ285" s="98"/>
    </row>
    <row r="286" spans="18:43" s="1" customFormat="1" ht="123" customHeight="1" x14ac:dyDescent="0.25">
      <c r="R286" s="5"/>
      <c r="S286" s="90"/>
      <c r="T286" s="90"/>
      <c r="U286" s="98"/>
      <c r="V286" s="90"/>
      <c r="W286" s="98"/>
      <c r="X286" s="90"/>
      <c r="Y286" s="98"/>
      <c r="Z286" s="90"/>
      <c r="AA286" s="98"/>
      <c r="AB286" s="90"/>
      <c r="AC286" s="98"/>
      <c r="AD286" s="90"/>
      <c r="AE286" s="98"/>
      <c r="AF286" s="90"/>
      <c r="AG286" s="98"/>
      <c r="AH286" s="90"/>
      <c r="AI286" s="98"/>
      <c r="AJ286" s="90"/>
      <c r="AK286" s="98"/>
      <c r="AL286" s="90"/>
      <c r="AM286" s="98"/>
      <c r="AN286" s="90"/>
      <c r="AO286" s="98"/>
      <c r="AP286" s="90"/>
      <c r="AQ286" s="98"/>
    </row>
    <row r="287" spans="18:43" s="1" customFormat="1" ht="123" customHeight="1" x14ac:dyDescent="0.25">
      <c r="R287" s="5"/>
      <c r="S287" s="90"/>
      <c r="T287" s="90"/>
      <c r="U287" s="98"/>
      <c r="V287" s="90"/>
      <c r="W287" s="98"/>
      <c r="X287" s="90"/>
      <c r="Y287" s="98"/>
      <c r="Z287" s="90"/>
      <c r="AA287" s="98"/>
      <c r="AB287" s="90"/>
      <c r="AC287" s="98"/>
      <c r="AD287" s="90"/>
      <c r="AE287" s="98"/>
      <c r="AF287" s="90"/>
      <c r="AG287" s="98"/>
      <c r="AH287" s="90"/>
      <c r="AI287" s="98"/>
      <c r="AJ287" s="90"/>
      <c r="AK287" s="98"/>
      <c r="AL287" s="90"/>
      <c r="AM287" s="98"/>
      <c r="AN287" s="90"/>
      <c r="AO287" s="98"/>
      <c r="AP287" s="90"/>
      <c r="AQ287" s="98"/>
    </row>
    <row r="288" spans="18:43" s="1" customFormat="1" ht="123" customHeight="1" x14ac:dyDescent="0.25">
      <c r="R288" s="5"/>
      <c r="S288" s="90"/>
      <c r="T288" s="90"/>
      <c r="U288" s="98"/>
      <c r="V288" s="90"/>
      <c r="W288" s="98"/>
      <c r="X288" s="90"/>
      <c r="Y288" s="98"/>
      <c r="Z288" s="90"/>
      <c r="AA288" s="98"/>
      <c r="AB288" s="90"/>
      <c r="AC288" s="98"/>
      <c r="AD288" s="90"/>
      <c r="AE288" s="98"/>
      <c r="AF288" s="90"/>
      <c r="AG288" s="98"/>
      <c r="AH288" s="90"/>
      <c r="AI288" s="98"/>
      <c r="AJ288" s="90"/>
      <c r="AK288" s="98"/>
      <c r="AL288" s="90"/>
      <c r="AM288" s="98"/>
      <c r="AN288" s="90"/>
      <c r="AO288" s="98"/>
      <c r="AP288" s="90"/>
      <c r="AQ288" s="98"/>
    </row>
    <row r="289" spans="18:43" s="1" customFormat="1" ht="123" customHeight="1" x14ac:dyDescent="0.25">
      <c r="R289" s="5"/>
      <c r="S289" s="90"/>
      <c r="T289" s="90"/>
      <c r="U289" s="98"/>
      <c r="V289" s="90"/>
      <c r="W289" s="98"/>
      <c r="X289" s="90"/>
      <c r="Y289" s="98"/>
      <c r="Z289" s="90"/>
      <c r="AA289" s="98"/>
      <c r="AB289" s="90"/>
      <c r="AC289" s="98"/>
      <c r="AD289" s="90"/>
      <c r="AE289" s="98"/>
      <c r="AF289" s="90"/>
      <c r="AG289" s="98"/>
      <c r="AH289" s="90"/>
      <c r="AI289" s="98"/>
      <c r="AJ289" s="90"/>
      <c r="AK289" s="98"/>
      <c r="AL289" s="90"/>
      <c r="AM289" s="98"/>
      <c r="AN289" s="90"/>
      <c r="AO289" s="98"/>
      <c r="AP289" s="90"/>
      <c r="AQ289" s="98"/>
    </row>
    <row r="290" spans="18:43" s="1" customFormat="1" ht="123" customHeight="1" x14ac:dyDescent="0.25">
      <c r="R290" s="5"/>
      <c r="S290" s="90"/>
      <c r="T290" s="90"/>
      <c r="U290" s="98"/>
      <c r="V290" s="90"/>
      <c r="W290" s="98"/>
      <c r="X290" s="90"/>
      <c r="Y290" s="98"/>
      <c r="Z290" s="90"/>
      <c r="AA290" s="98"/>
      <c r="AB290" s="90"/>
      <c r="AC290" s="98"/>
      <c r="AD290" s="90"/>
      <c r="AE290" s="98"/>
      <c r="AF290" s="90"/>
      <c r="AG290" s="98"/>
      <c r="AH290" s="90"/>
      <c r="AI290" s="98"/>
      <c r="AJ290" s="90"/>
      <c r="AK290" s="98"/>
      <c r="AL290" s="90"/>
      <c r="AM290" s="98"/>
      <c r="AN290" s="90"/>
      <c r="AO290" s="98"/>
      <c r="AP290" s="90"/>
      <c r="AQ290" s="98"/>
    </row>
    <row r="291" spans="18:43" s="1" customFormat="1" ht="123" customHeight="1" x14ac:dyDescent="0.25">
      <c r="R291" s="5"/>
      <c r="S291" s="90"/>
      <c r="T291" s="90"/>
      <c r="U291" s="98"/>
      <c r="V291" s="90"/>
      <c r="W291" s="98"/>
      <c r="X291" s="90"/>
      <c r="Y291" s="98"/>
      <c r="Z291" s="90"/>
      <c r="AA291" s="98"/>
      <c r="AB291" s="90"/>
      <c r="AC291" s="98"/>
      <c r="AD291" s="90"/>
      <c r="AE291" s="98"/>
      <c r="AF291" s="90"/>
      <c r="AG291" s="98"/>
      <c r="AH291" s="90"/>
      <c r="AI291" s="98"/>
      <c r="AJ291" s="90"/>
      <c r="AK291" s="98"/>
      <c r="AL291" s="90"/>
      <c r="AM291" s="98"/>
      <c r="AN291" s="90"/>
      <c r="AO291" s="98"/>
      <c r="AP291" s="90"/>
      <c r="AQ291" s="98"/>
    </row>
    <row r="292" spans="18:43" s="1" customFormat="1" ht="123" customHeight="1" x14ac:dyDescent="0.25">
      <c r="R292" s="5"/>
      <c r="S292" s="90"/>
      <c r="T292" s="90"/>
      <c r="U292" s="98"/>
      <c r="V292" s="90"/>
      <c r="W292" s="98"/>
      <c r="X292" s="90"/>
      <c r="Y292" s="98"/>
      <c r="Z292" s="90"/>
      <c r="AA292" s="98"/>
      <c r="AB292" s="90"/>
      <c r="AC292" s="98"/>
      <c r="AD292" s="90"/>
      <c r="AE292" s="98"/>
      <c r="AF292" s="90"/>
      <c r="AG292" s="98"/>
      <c r="AH292" s="90"/>
      <c r="AI292" s="98"/>
      <c r="AJ292" s="90"/>
      <c r="AK292" s="98"/>
      <c r="AL292" s="90"/>
      <c r="AM292" s="98"/>
      <c r="AN292" s="90"/>
      <c r="AO292" s="98"/>
      <c r="AP292" s="90"/>
      <c r="AQ292" s="98"/>
    </row>
    <row r="293" spans="18:43" s="1" customFormat="1" ht="123" customHeight="1" x14ac:dyDescent="0.25">
      <c r="R293" s="5"/>
      <c r="S293" s="90"/>
      <c r="T293" s="90"/>
      <c r="U293" s="98"/>
      <c r="V293" s="90"/>
      <c r="W293" s="98"/>
      <c r="X293" s="90"/>
      <c r="Y293" s="98"/>
      <c r="Z293" s="90"/>
      <c r="AA293" s="98"/>
      <c r="AB293" s="90"/>
      <c r="AC293" s="98"/>
      <c r="AD293" s="90"/>
      <c r="AE293" s="98"/>
      <c r="AF293" s="90"/>
      <c r="AG293" s="98"/>
      <c r="AH293" s="90"/>
      <c r="AI293" s="98"/>
      <c r="AJ293" s="90"/>
      <c r="AK293" s="98"/>
      <c r="AL293" s="90"/>
      <c r="AM293" s="98"/>
      <c r="AN293" s="90"/>
      <c r="AO293" s="98"/>
      <c r="AP293" s="90"/>
      <c r="AQ293" s="98"/>
    </row>
    <row r="294" spans="18:43" s="1" customFormat="1" ht="123" customHeight="1" x14ac:dyDescent="0.25">
      <c r="R294" s="5"/>
      <c r="S294" s="90"/>
      <c r="T294" s="90"/>
      <c r="U294" s="98"/>
      <c r="V294" s="90"/>
      <c r="W294" s="98"/>
      <c r="X294" s="90"/>
      <c r="Y294" s="98"/>
      <c r="Z294" s="90"/>
      <c r="AA294" s="98"/>
      <c r="AB294" s="90"/>
      <c r="AC294" s="98"/>
      <c r="AD294" s="90"/>
      <c r="AE294" s="98"/>
      <c r="AF294" s="90"/>
      <c r="AG294" s="98"/>
      <c r="AH294" s="90"/>
      <c r="AI294" s="98"/>
      <c r="AJ294" s="90"/>
      <c r="AK294" s="98"/>
      <c r="AL294" s="90"/>
      <c r="AM294" s="98"/>
      <c r="AN294" s="90"/>
      <c r="AO294" s="98"/>
      <c r="AP294" s="90"/>
      <c r="AQ294" s="98"/>
    </row>
    <row r="295" spans="18:43" s="1" customFormat="1" ht="123" customHeight="1" x14ac:dyDescent="0.25">
      <c r="R295" s="5"/>
      <c r="S295" s="90"/>
      <c r="T295" s="90"/>
      <c r="U295" s="98"/>
      <c r="V295" s="90"/>
      <c r="W295" s="98"/>
      <c r="X295" s="90"/>
      <c r="Y295" s="98"/>
      <c r="Z295" s="90"/>
      <c r="AA295" s="98"/>
      <c r="AB295" s="90"/>
      <c r="AC295" s="98"/>
      <c r="AD295" s="90"/>
      <c r="AE295" s="98"/>
      <c r="AF295" s="90"/>
      <c r="AG295" s="98"/>
      <c r="AH295" s="90"/>
      <c r="AI295" s="98"/>
      <c r="AJ295" s="90"/>
      <c r="AK295" s="98"/>
      <c r="AL295" s="90"/>
      <c r="AM295" s="98"/>
      <c r="AN295" s="90"/>
      <c r="AO295" s="98"/>
      <c r="AP295" s="90"/>
      <c r="AQ295" s="98"/>
    </row>
    <row r="296" spans="18:43" s="1" customFormat="1" ht="123" customHeight="1" x14ac:dyDescent="0.25">
      <c r="R296" s="5"/>
      <c r="S296" s="90"/>
      <c r="T296" s="90"/>
      <c r="U296" s="98"/>
      <c r="V296" s="90"/>
      <c r="W296" s="98"/>
      <c r="X296" s="90"/>
      <c r="Y296" s="98"/>
      <c r="Z296" s="90"/>
      <c r="AA296" s="98"/>
      <c r="AB296" s="90"/>
      <c r="AC296" s="98"/>
      <c r="AD296" s="90"/>
      <c r="AE296" s="98"/>
      <c r="AF296" s="90"/>
      <c r="AG296" s="98"/>
      <c r="AH296" s="90"/>
      <c r="AI296" s="98"/>
      <c r="AJ296" s="90"/>
      <c r="AK296" s="98"/>
      <c r="AL296" s="90"/>
      <c r="AM296" s="98"/>
      <c r="AN296" s="90"/>
      <c r="AO296" s="98"/>
      <c r="AP296" s="90"/>
      <c r="AQ296" s="98"/>
    </row>
    <row r="297" spans="18:43" s="1" customFormat="1" ht="123" customHeight="1" x14ac:dyDescent="0.25">
      <c r="R297" s="5"/>
      <c r="S297" s="90"/>
      <c r="T297" s="90"/>
      <c r="U297" s="98"/>
      <c r="V297" s="90"/>
      <c r="W297" s="98"/>
      <c r="X297" s="90"/>
      <c r="Y297" s="98"/>
      <c r="Z297" s="90"/>
      <c r="AA297" s="98"/>
      <c r="AB297" s="90"/>
      <c r="AC297" s="98"/>
      <c r="AD297" s="90"/>
      <c r="AE297" s="98"/>
      <c r="AF297" s="90"/>
      <c r="AG297" s="98"/>
      <c r="AH297" s="90"/>
      <c r="AI297" s="98"/>
      <c r="AJ297" s="90"/>
      <c r="AK297" s="98"/>
      <c r="AL297" s="90"/>
      <c r="AM297" s="98"/>
      <c r="AN297" s="90"/>
      <c r="AO297" s="98"/>
      <c r="AP297" s="90"/>
      <c r="AQ297" s="98"/>
    </row>
    <row r="298" spans="18:43" s="1" customFormat="1" ht="123" customHeight="1" x14ac:dyDescent="0.25">
      <c r="R298" s="5"/>
      <c r="S298" s="90"/>
      <c r="T298" s="90"/>
      <c r="U298" s="98"/>
      <c r="V298" s="90"/>
      <c r="W298" s="98"/>
      <c r="X298" s="90"/>
      <c r="Y298" s="98"/>
      <c r="Z298" s="90"/>
      <c r="AA298" s="98"/>
      <c r="AB298" s="90"/>
      <c r="AC298" s="98"/>
      <c r="AD298" s="90"/>
      <c r="AE298" s="98"/>
      <c r="AF298" s="90"/>
      <c r="AG298" s="98"/>
      <c r="AH298" s="90"/>
      <c r="AI298" s="98"/>
      <c r="AJ298" s="90"/>
      <c r="AK298" s="98"/>
      <c r="AL298" s="90"/>
      <c r="AM298" s="98"/>
      <c r="AN298" s="90"/>
      <c r="AO298" s="98"/>
      <c r="AP298" s="90"/>
      <c r="AQ298" s="98"/>
    </row>
    <row r="299" spans="18:43" s="1" customFormat="1" ht="123" customHeight="1" x14ac:dyDescent="0.25">
      <c r="R299" s="5"/>
      <c r="S299" s="90"/>
      <c r="T299" s="90"/>
      <c r="U299" s="98"/>
      <c r="V299" s="90"/>
      <c r="W299" s="98"/>
      <c r="X299" s="90"/>
      <c r="Y299" s="98"/>
      <c r="Z299" s="90"/>
      <c r="AA299" s="98"/>
      <c r="AB299" s="90"/>
      <c r="AC299" s="98"/>
      <c r="AD299" s="90"/>
      <c r="AE299" s="98"/>
      <c r="AF299" s="90"/>
      <c r="AG299" s="98"/>
      <c r="AH299" s="90"/>
      <c r="AI299" s="98"/>
      <c r="AJ299" s="90"/>
      <c r="AK299" s="98"/>
      <c r="AL299" s="90"/>
      <c r="AM299" s="98"/>
      <c r="AN299" s="90"/>
      <c r="AO299" s="98"/>
      <c r="AP299" s="90"/>
      <c r="AQ299" s="98"/>
    </row>
    <row r="300" spans="18:43" s="1" customFormat="1" ht="123" customHeight="1" x14ac:dyDescent="0.25">
      <c r="R300" s="5"/>
      <c r="S300" s="90"/>
      <c r="T300" s="90"/>
      <c r="U300" s="98"/>
      <c r="V300" s="90"/>
      <c r="W300" s="98"/>
      <c r="X300" s="90"/>
      <c r="Y300" s="98"/>
      <c r="Z300" s="90"/>
      <c r="AA300" s="98"/>
      <c r="AB300" s="90"/>
      <c r="AC300" s="98"/>
      <c r="AD300" s="90"/>
      <c r="AE300" s="98"/>
      <c r="AF300" s="90"/>
      <c r="AG300" s="98"/>
      <c r="AH300" s="90"/>
      <c r="AI300" s="98"/>
      <c r="AJ300" s="90"/>
      <c r="AK300" s="98"/>
      <c r="AL300" s="90"/>
      <c r="AM300" s="98"/>
      <c r="AN300" s="90"/>
      <c r="AO300" s="98"/>
      <c r="AP300" s="90"/>
      <c r="AQ300" s="98"/>
    </row>
    <row r="301" spans="18:43" s="1" customFormat="1" ht="123" customHeight="1" x14ac:dyDescent="0.25">
      <c r="R301" s="5"/>
      <c r="S301" s="90"/>
      <c r="T301" s="90"/>
      <c r="U301" s="98"/>
      <c r="V301" s="90"/>
      <c r="W301" s="98"/>
      <c r="X301" s="90"/>
      <c r="Y301" s="98"/>
      <c r="Z301" s="90"/>
      <c r="AA301" s="98"/>
      <c r="AB301" s="90"/>
      <c r="AC301" s="98"/>
      <c r="AD301" s="90"/>
      <c r="AE301" s="98"/>
      <c r="AF301" s="90"/>
      <c r="AG301" s="98"/>
      <c r="AH301" s="90"/>
      <c r="AI301" s="98"/>
      <c r="AJ301" s="90"/>
      <c r="AK301" s="98"/>
      <c r="AL301" s="90"/>
      <c r="AM301" s="98"/>
      <c r="AN301" s="90"/>
      <c r="AO301" s="98"/>
      <c r="AP301" s="90"/>
      <c r="AQ301" s="98"/>
    </row>
    <row r="302" spans="18:43" s="1" customFormat="1" ht="123" customHeight="1" x14ac:dyDescent="0.25">
      <c r="R302" s="5"/>
      <c r="S302" s="90"/>
      <c r="T302" s="90"/>
      <c r="U302" s="98"/>
      <c r="V302" s="90"/>
      <c r="W302" s="98"/>
      <c r="X302" s="90"/>
      <c r="Y302" s="98"/>
      <c r="Z302" s="90"/>
      <c r="AA302" s="98"/>
      <c r="AB302" s="90"/>
      <c r="AC302" s="98"/>
      <c r="AD302" s="90"/>
      <c r="AE302" s="98"/>
      <c r="AF302" s="90"/>
      <c r="AG302" s="98"/>
      <c r="AH302" s="90"/>
      <c r="AI302" s="98"/>
      <c r="AJ302" s="90"/>
      <c r="AK302" s="98"/>
      <c r="AL302" s="90"/>
      <c r="AM302" s="98"/>
      <c r="AN302" s="90"/>
      <c r="AO302" s="98"/>
      <c r="AP302" s="90"/>
      <c r="AQ302" s="98"/>
    </row>
    <row r="303" spans="18:43" s="1" customFormat="1" ht="123" customHeight="1" x14ac:dyDescent="0.25">
      <c r="R303" s="5"/>
      <c r="S303" s="90"/>
      <c r="T303" s="90"/>
      <c r="U303" s="98"/>
      <c r="V303" s="90"/>
      <c r="W303" s="98"/>
      <c r="X303" s="90"/>
      <c r="Y303" s="98"/>
      <c r="Z303" s="90"/>
      <c r="AA303" s="98"/>
      <c r="AB303" s="90"/>
      <c r="AC303" s="98"/>
      <c r="AD303" s="90"/>
      <c r="AE303" s="98"/>
      <c r="AF303" s="90"/>
      <c r="AG303" s="98"/>
      <c r="AH303" s="90"/>
      <c r="AI303" s="98"/>
      <c r="AJ303" s="90"/>
      <c r="AK303" s="98"/>
      <c r="AL303" s="90"/>
      <c r="AM303" s="98"/>
      <c r="AN303" s="90"/>
      <c r="AO303" s="98"/>
      <c r="AP303" s="90"/>
      <c r="AQ303" s="98"/>
    </row>
    <row r="304" spans="18:43" s="1" customFormat="1" ht="123" customHeight="1" x14ac:dyDescent="0.25">
      <c r="R304" s="5"/>
      <c r="S304" s="90"/>
      <c r="T304" s="90"/>
      <c r="U304" s="98"/>
      <c r="V304" s="90"/>
      <c r="W304" s="98"/>
      <c r="X304" s="90"/>
      <c r="Y304" s="98"/>
      <c r="Z304" s="90"/>
      <c r="AA304" s="98"/>
      <c r="AB304" s="90"/>
      <c r="AC304" s="98"/>
      <c r="AD304" s="90"/>
      <c r="AE304" s="98"/>
      <c r="AF304" s="90"/>
      <c r="AG304" s="98"/>
      <c r="AH304" s="90"/>
      <c r="AI304" s="98"/>
      <c r="AJ304" s="90"/>
      <c r="AK304" s="98"/>
      <c r="AL304" s="90"/>
      <c r="AM304" s="98"/>
      <c r="AN304" s="90"/>
      <c r="AO304" s="98"/>
      <c r="AP304" s="90"/>
      <c r="AQ304" s="98"/>
    </row>
    <row r="305" spans="18:43" s="1" customFormat="1" ht="123" customHeight="1" x14ac:dyDescent="0.25">
      <c r="R305" s="5"/>
      <c r="S305" s="90"/>
      <c r="T305" s="90"/>
      <c r="U305" s="98"/>
      <c r="V305" s="90"/>
      <c r="W305" s="98"/>
      <c r="X305" s="90"/>
      <c r="Y305" s="98"/>
      <c r="Z305" s="90"/>
      <c r="AA305" s="98"/>
      <c r="AB305" s="90"/>
      <c r="AC305" s="98"/>
      <c r="AD305" s="90"/>
      <c r="AE305" s="98"/>
      <c r="AF305" s="90"/>
      <c r="AG305" s="98"/>
      <c r="AH305" s="90"/>
      <c r="AI305" s="98"/>
      <c r="AJ305" s="90"/>
      <c r="AK305" s="98"/>
      <c r="AL305" s="90"/>
      <c r="AM305" s="98"/>
      <c r="AN305" s="90"/>
      <c r="AO305" s="98"/>
      <c r="AP305" s="90"/>
      <c r="AQ305" s="98"/>
    </row>
    <row r="306" spans="18:43" s="1" customFormat="1" ht="123" customHeight="1" x14ac:dyDescent="0.25">
      <c r="R306" s="5"/>
      <c r="S306" s="90"/>
      <c r="T306" s="90"/>
      <c r="U306" s="98"/>
      <c r="V306" s="90"/>
      <c r="W306" s="98"/>
      <c r="X306" s="90"/>
      <c r="Y306" s="98"/>
      <c r="Z306" s="90"/>
      <c r="AA306" s="98"/>
      <c r="AB306" s="90"/>
      <c r="AC306" s="98"/>
      <c r="AD306" s="90"/>
      <c r="AE306" s="98"/>
      <c r="AF306" s="90"/>
      <c r="AG306" s="98"/>
      <c r="AH306" s="90"/>
      <c r="AI306" s="98"/>
      <c r="AJ306" s="90"/>
      <c r="AK306" s="98"/>
      <c r="AL306" s="90"/>
      <c r="AM306" s="98"/>
      <c r="AN306" s="90"/>
      <c r="AO306" s="98"/>
      <c r="AP306" s="90"/>
      <c r="AQ306" s="98"/>
    </row>
    <row r="307" spans="18:43" s="1" customFormat="1" ht="123" customHeight="1" x14ac:dyDescent="0.25">
      <c r="R307" s="5"/>
      <c r="S307" s="90"/>
      <c r="T307" s="90"/>
      <c r="U307" s="98"/>
      <c r="V307" s="90"/>
      <c r="W307" s="98"/>
      <c r="X307" s="90"/>
      <c r="Y307" s="98"/>
      <c r="Z307" s="90"/>
      <c r="AA307" s="98"/>
      <c r="AB307" s="90"/>
      <c r="AC307" s="98"/>
      <c r="AD307" s="90"/>
      <c r="AE307" s="98"/>
      <c r="AF307" s="90"/>
      <c r="AG307" s="98"/>
      <c r="AH307" s="90"/>
      <c r="AI307" s="98"/>
      <c r="AJ307" s="90"/>
      <c r="AK307" s="98"/>
      <c r="AL307" s="90"/>
      <c r="AM307" s="98"/>
      <c r="AN307" s="90"/>
      <c r="AO307" s="98"/>
      <c r="AP307" s="90"/>
      <c r="AQ307" s="98"/>
    </row>
    <row r="308" spans="18:43" s="1" customFormat="1" ht="123" customHeight="1" x14ac:dyDescent="0.25">
      <c r="R308" s="5"/>
      <c r="S308" s="90"/>
      <c r="T308" s="90"/>
      <c r="U308" s="98"/>
      <c r="V308" s="90"/>
      <c r="W308" s="98"/>
      <c r="X308" s="90"/>
      <c r="Y308" s="98"/>
      <c r="Z308" s="90"/>
      <c r="AA308" s="98"/>
      <c r="AB308" s="90"/>
      <c r="AC308" s="98"/>
      <c r="AD308" s="90"/>
      <c r="AE308" s="98"/>
      <c r="AF308" s="90"/>
      <c r="AG308" s="98"/>
      <c r="AH308" s="90"/>
      <c r="AI308" s="98"/>
      <c r="AJ308" s="90"/>
      <c r="AK308" s="98"/>
      <c r="AL308" s="90"/>
      <c r="AM308" s="98"/>
      <c r="AN308" s="90"/>
      <c r="AO308" s="98"/>
      <c r="AP308" s="90"/>
      <c r="AQ308" s="98"/>
    </row>
    <row r="309" spans="18:43" s="1" customFormat="1" ht="123" customHeight="1" x14ac:dyDescent="0.25">
      <c r="R309" s="5"/>
      <c r="S309" s="90"/>
      <c r="T309" s="90"/>
      <c r="U309" s="98"/>
      <c r="V309" s="90"/>
      <c r="W309" s="98"/>
      <c r="X309" s="90"/>
      <c r="Y309" s="98"/>
      <c r="Z309" s="90"/>
      <c r="AA309" s="98"/>
      <c r="AB309" s="90"/>
      <c r="AC309" s="98"/>
      <c r="AD309" s="90"/>
      <c r="AE309" s="98"/>
      <c r="AF309" s="90"/>
      <c r="AG309" s="98"/>
      <c r="AH309" s="90"/>
      <c r="AI309" s="98"/>
      <c r="AJ309" s="90"/>
      <c r="AK309" s="98"/>
      <c r="AL309" s="90"/>
      <c r="AM309" s="98"/>
      <c r="AN309" s="90"/>
      <c r="AO309" s="98"/>
      <c r="AP309" s="90"/>
      <c r="AQ309" s="98"/>
    </row>
    <row r="310" spans="18:43" s="1" customFormat="1" ht="123" customHeight="1" x14ac:dyDescent="0.25">
      <c r="R310" s="5"/>
      <c r="S310" s="90"/>
      <c r="T310" s="90"/>
      <c r="U310" s="98"/>
      <c r="V310" s="90"/>
      <c r="W310" s="98"/>
      <c r="X310" s="90"/>
      <c r="Y310" s="98"/>
      <c r="Z310" s="90"/>
      <c r="AA310" s="98"/>
      <c r="AB310" s="90"/>
      <c r="AC310" s="98"/>
      <c r="AD310" s="90"/>
      <c r="AE310" s="98"/>
      <c r="AF310" s="90"/>
      <c r="AG310" s="98"/>
      <c r="AH310" s="90"/>
      <c r="AI310" s="98"/>
      <c r="AJ310" s="90"/>
      <c r="AK310" s="98"/>
      <c r="AL310" s="90"/>
      <c r="AM310" s="98"/>
      <c r="AN310" s="90"/>
      <c r="AO310" s="98"/>
      <c r="AP310" s="90"/>
      <c r="AQ310" s="98"/>
    </row>
    <row r="311" spans="18:43" s="1" customFormat="1" ht="123" customHeight="1" x14ac:dyDescent="0.25">
      <c r="R311" s="5"/>
      <c r="S311" s="90"/>
      <c r="T311" s="90"/>
      <c r="U311" s="98"/>
      <c r="V311" s="90"/>
      <c r="W311" s="98"/>
      <c r="X311" s="90"/>
      <c r="Y311" s="98"/>
      <c r="Z311" s="90"/>
      <c r="AA311" s="98"/>
      <c r="AB311" s="90"/>
      <c r="AC311" s="98"/>
      <c r="AD311" s="90"/>
      <c r="AE311" s="98"/>
      <c r="AF311" s="90"/>
      <c r="AG311" s="98"/>
      <c r="AH311" s="90"/>
      <c r="AI311" s="98"/>
      <c r="AJ311" s="90"/>
      <c r="AK311" s="98"/>
      <c r="AL311" s="90"/>
      <c r="AM311" s="98"/>
      <c r="AN311" s="90"/>
      <c r="AO311" s="98"/>
      <c r="AP311" s="90"/>
      <c r="AQ311" s="98"/>
    </row>
    <row r="312" spans="18:43" s="1" customFormat="1" ht="123" customHeight="1" x14ac:dyDescent="0.25">
      <c r="R312" s="5"/>
      <c r="S312" s="90"/>
      <c r="T312" s="90"/>
      <c r="U312" s="98"/>
      <c r="V312" s="90"/>
      <c r="W312" s="98"/>
      <c r="X312" s="90"/>
      <c r="Y312" s="98"/>
      <c r="Z312" s="90"/>
      <c r="AA312" s="98"/>
      <c r="AB312" s="90"/>
      <c r="AC312" s="98"/>
      <c r="AD312" s="90"/>
      <c r="AE312" s="98"/>
      <c r="AF312" s="90"/>
      <c r="AG312" s="98"/>
      <c r="AH312" s="90"/>
      <c r="AI312" s="98"/>
      <c r="AJ312" s="90"/>
      <c r="AK312" s="98"/>
      <c r="AL312" s="90"/>
      <c r="AM312" s="98"/>
      <c r="AN312" s="90"/>
      <c r="AO312" s="98"/>
      <c r="AP312" s="90"/>
      <c r="AQ312" s="98"/>
    </row>
    <row r="313" spans="18:43" s="1" customFormat="1" ht="123" customHeight="1" x14ac:dyDescent="0.25">
      <c r="R313" s="5"/>
      <c r="S313" s="90"/>
      <c r="T313" s="90"/>
      <c r="U313" s="98"/>
      <c r="V313" s="90"/>
      <c r="W313" s="98"/>
      <c r="X313" s="90"/>
      <c r="Y313" s="98"/>
      <c r="Z313" s="90"/>
      <c r="AA313" s="98"/>
      <c r="AB313" s="90"/>
      <c r="AC313" s="98"/>
      <c r="AD313" s="90"/>
      <c r="AE313" s="98"/>
      <c r="AF313" s="90"/>
      <c r="AG313" s="98"/>
      <c r="AH313" s="90"/>
      <c r="AI313" s="98"/>
      <c r="AJ313" s="90"/>
      <c r="AK313" s="98"/>
      <c r="AL313" s="90"/>
      <c r="AM313" s="98"/>
      <c r="AN313" s="90"/>
      <c r="AO313" s="98"/>
      <c r="AP313" s="90"/>
      <c r="AQ313" s="98"/>
    </row>
    <row r="314" spans="18:43" s="1" customFormat="1" ht="123" customHeight="1" x14ac:dyDescent="0.25">
      <c r="R314" s="5"/>
      <c r="S314" s="90"/>
      <c r="T314" s="90"/>
      <c r="U314" s="98"/>
      <c r="V314" s="90"/>
      <c r="W314" s="98"/>
      <c r="X314" s="90"/>
      <c r="Y314" s="98"/>
      <c r="Z314" s="90"/>
      <c r="AA314" s="98"/>
      <c r="AB314" s="90"/>
      <c r="AC314" s="98"/>
      <c r="AD314" s="90"/>
      <c r="AE314" s="98"/>
      <c r="AF314" s="90"/>
      <c r="AG314" s="98"/>
      <c r="AH314" s="90"/>
      <c r="AI314" s="98"/>
      <c r="AJ314" s="90"/>
      <c r="AK314" s="98"/>
      <c r="AL314" s="90"/>
      <c r="AM314" s="98"/>
      <c r="AN314" s="90"/>
      <c r="AO314" s="98"/>
      <c r="AP314" s="90"/>
      <c r="AQ314" s="98"/>
    </row>
    <row r="315" spans="18:43" s="1" customFormat="1" ht="123" customHeight="1" x14ac:dyDescent="0.25">
      <c r="R315" s="5"/>
      <c r="S315" s="90"/>
      <c r="T315" s="90"/>
      <c r="U315" s="98"/>
      <c r="V315" s="90"/>
      <c r="W315" s="98"/>
      <c r="X315" s="90"/>
      <c r="Y315" s="98"/>
      <c r="Z315" s="90"/>
      <c r="AA315" s="98"/>
      <c r="AB315" s="90"/>
      <c r="AC315" s="98"/>
      <c r="AD315" s="90"/>
      <c r="AE315" s="98"/>
      <c r="AF315" s="90"/>
      <c r="AG315" s="98"/>
      <c r="AH315" s="90"/>
      <c r="AI315" s="98"/>
      <c r="AJ315" s="90"/>
      <c r="AK315" s="98"/>
      <c r="AL315" s="90"/>
      <c r="AM315" s="98"/>
      <c r="AN315" s="90"/>
      <c r="AO315" s="98"/>
      <c r="AP315" s="90"/>
      <c r="AQ315" s="98"/>
    </row>
    <row r="316" spans="18:43" s="1" customFormat="1" ht="123" customHeight="1" x14ac:dyDescent="0.25">
      <c r="R316" s="5"/>
      <c r="S316" s="90"/>
      <c r="T316" s="90"/>
      <c r="U316" s="98"/>
      <c r="V316" s="90"/>
      <c r="W316" s="98"/>
      <c r="X316" s="90"/>
      <c r="Y316" s="98"/>
      <c r="Z316" s="90"/>
      <c r="AA316" s="98"/>
      <c r="AB316" s="90"/>
      <c r="AC316" s="98"/>
      <c r="AD316" s="90"/>
      <c r="AE316" s="98"/>
      <c r="AF316" s="90"/>
      <c r="AG316" s="98"/>
      <c r="AH316" s="90"/>
      <c r="AI316" s="98"/>
      <c r="AJ316" s="90"/>
      <c r="AK316" s="98"/>
      <c r="AL316" s="90"/>
      <c r="AM316" s="98"/>
      <c r="AN316" s="90"/>
      <c r="AO316" s="98"/>
      <c r="AP316" s="90"/>
      <c r="AQ316" s="98"/>
    </row>
    <row r="317" spans="18:43" s="1" customFormat="1" ht="123" customHeight="1" x14ac:dyDescent="0.25">
      <c r="R317" s="5"/>
      <c r="S317" s="90"/>
      <c r="T317" s="90"/>
      <c r="U317" s="98"/>
      <c r="V317" s="90"/>
      <c r="W317" s="98"/>
      <c r="X317" s="90"/>
      <c r="Y317" s="98"/>
      <c r="Z317" s="90"/>
      <c r="AA317" s="98"/>
      <c r="AB317" s="90"/>
      <c r="AC317" s="98"/>
      <c r="AD317" s="90"/>
      <c r="AE317" s="98"/>
      <c r="AF317" s="90"/>
      <c r="AG317" s="98"/>
      <c r="AH317" s="90"/>
      <c r="AI317" s="98"/>
      <c r="AJ317" s="90"/>
      <c r="AK317" s="98"/>
      <c r="AL317" s="90"/>
      <c r="AM317" s="98"/>
      <c r="AN317" s="90"/>
      <c r="AO317" s="98"/>
      <c r="AP317" s="90"/>
      <c r="AQ317" s="98"/>
    </row>
    <row r="318" spans="18:43" s="1" customFormat="1" ht="123" customHeight="1" x14ac:dyDescent="0.25">
      <c r="R318" s="5"/>
      <c r="S318" s="90"/>
      <c r="T318" s="90"/>
      <c r="U318" s="98"/>
      <c r="V318" s="90"/>
      <c r="W318" s="98"/>
      <c r="X318" s="90"/>
      <c r="Y318" s="98"/>
      <c r="Z318" s="90"/>
      <c r="AA318" s="98"/>
      <c r="AB318" s="90"/>
      <c r="AC318" s="98"/>
      <c r="AD318" s="90"/>
      <c r="AE318" s="98"/>
      <c r="AF318" s="90"/>
      <c r="AG318" s="98"/>
      <c r="AH318" s="90"/>
      <c r="AI318" s="98"/>
      <c r="AJ318" s="90"/>
      <c r="AK318" s="98"/>
      <c r="AL318" s="90"/>
      <c r="AM318" s="98"/>
      <c r="AN318" s="90"/>
      <c r="AO318" s="98"/>
      <c r="AP318" s="90"/>
      <c r="AQ318" s="98"/>
    </row>
    <row r="319" spans="18:43" s="1" customFormat="1" ht="123" customHeight="1" x14ac:dyDescent="0.25">
      <c r="R319" s="5"/>
      <c r="S319" s="90"/>
      <c r="T319" s="90"/>
      <c r="U319" s="98"/>
      <c r="V319" s="90"/>
      <c r="W319" s="98"/>
      <c r="X319" s="90"/>
      <c r="Y319" s="98"/>
      <c r="Z319" s="90"/>
      <c r="AA319" s="98"/>
      <c r="AB319" s="90"/>
      <c r="AC319" s="98"/>
      <c r="AD319" s="90"/>
      <c r="AE319" s="98"/>
      <c r="AF319" s="90"/>
      <c r="AG319" s="98"/>
      <c r="AH319" s="90"/>
      <c r="AI319" s="98"/>
      <c r="AJ319" s="90"/>
      <c r="AK319" s="98"/>
      <c r="AL319" s="90"/>
      <c r="AM319" s="98"/>
      <c r="AN319" s="90"/>
      <c r="AO319" s="98"/>
      <c r="AP319" s="90"/>
      <c r="AQ319" s="98"/>
    </row>
    <row r="320" spans="18:43" s="1" customFormat="1" ht="123" customHeight="1" x14ac:dyDescent="0.25">
      <c r="R320" s="5"/>
      <c r="S320" s="90"/>
      <c r="T320" s="90"/>
      <c r="U320" s="98"/>
      <c r="V320" s="90"/>
      <c r="W320" s="98"/>
      <c r="X320" s="90"/>
      <c r="Y320" s="98"/>
      <c r="Z320" s="90"/>
      <c r="AA320" s="98"/>
      <c r="AB320" s="90"/>
      <c r="AC320" s="98"/>
      <c r="AD320" s="90"/>
      <c r="AE320" s="98"/>
      <c r="AF320" s="90"/>
      <c r="AG320" s="98"/>
      <c r="AH320" s="90"/>
      <c r="AI320" s="98"/>
      <c r="AJ320" s="90"/>
      <c r="AK320" s="98"/>
      <c r="AL320" s="90"/>
      <c r="AM320" s="98"/>
      <c r="AN320" s="90"/>
      <c r="AO320" s="98"/>
      <c r="AP320" s="90"/>
      <c r="AQ320" s="98"/>
    </row>
    <row r="321" spans="18:43" s="1" customFormat="1" ht="123" customHeight="1" x14ac:dyDescent="0.25">
      <c r="R321" s="5"/>
      <c r="S321" s="90"/>
      <c r="T321" s="90"/>
      <c r="U321" s="98"/>
      <c r="V321" s="90"/>
      <c r="W321" s="98"/>
      <c r="X321" s="90"/>
      <c r="Y321" s="98"/>
      <c r="Z321" s="90"/>
      <c r="AA321" s="98"/>
      <c r="AB321" s="90"/>
      <c r="AC321" s="98"/>
      <c r="AD321" s="90"/>
      <c r="AE321" s="98"/>
      <c r="AF321" s="90"/>
      <c r="AG321" s="98"/>
      <c r="AH321" s="90"/>
      <c r="AI321" s="98"/>
      <c r="AJ321" s="90"/>
      <c r="AK321" s="98"/>
      <c r="AL321" s="90"/>
      <c r="AM321" s="98"/>
      <c r="AN321" s="90"/>
      <c r="AO321" s="98"/>
      <c r="AP321" s="90"/>
      <c r="AQ321" s="98"/>
    </row>
    <row r="322" spans="18:43" s="1" customFormat="1" ht="123" customHeight="1" x14ac:dyDescent="0.25">
      <c r="R322" s="5"/>
      <c r="S322" s="90"/>
      <c r="T322" s="90"/>
      <c r="U322" s="98"/>
      <c r="V322" s="90"/>
      <c r="W322" s="98"/>
      <c r="X322" s="90"/>
      <c r="Y322" s="98"/>
      <c r="Z322" s="90"/>
      <c r="AA322" s="98"/>
      <c r="AB322" s="90"/>
      <c r="AC322" s="98"/>
      <c r="AD322" s="90"/>
      <c r="AE322" s="98"/>
      <c r="AF322" s="90"/>
      <c r="AG322" s="98"/>
      <c r="AH322" s="90"/>
      <c r="AI322" s="98"/>
      <c r="AJ322" s="90"/>
      <c r="AK322" s="98"/>
      <c r="AL322" s="90"/>
      <c r="AM322" s="98"/>
      <c r="AN322" s="90"/>
      <c r="AO322" s="98"/>
      <c r="AP322" s="90"/>
      <c r="AQ322" s="98"/>
    </row>
    <row r="323" spans="18:43" s="1" customFormat="1" ht="123" customHeight="1" x14ac:dyDescent="0.25">
      <c r="R323" s="5"/>
      <c r="S323" s="90"/>
      <c r="T323" s="90"/>
      <c r="U323" s="98"/>
      <c r="V323" s="90"/>
      <c r="W323" s="98"/>
      <c r="X323" s="90"/>
      <c r="Y323" s="98"/>
      <c r="Z323" s="90"/>
      <c r="AA323" s="98"/>
      <c r="AB323" s="90"/>
      <c r="AC323" s="98"/>
      <c r="AD323" s="90"/>
      <c r="AE323" s="98"/>
      <c r="AF323" s="90"/>
      <c r="AG323" s="98"/>
      <c r="AH323" s="90"/>
      <c r="AI323" s="98"/>
      <c r="AJ323" s="90"/>
      <c r="AK323" s="98"/>
      <c r="AL323" s="90"/>
      <c r="AM323" s="98"/>
      <c r="AN323" s="90"/>
      <c r="AO323" s="98"/>
      <c r="AP323" s="90"/>
      <c r="AQ323" s="98"/>
    </row>
    <row r="324" spans="18:43" s="1" customFormat="1" ht="123" customHeight="1" x14ac:dyDescent="0.25">
      <c r="R324" s="5"/>
      <c r="S324" s="90"/>
      <c r="T324" s="90"/>
      <c r="U324" s="98"/>
      <c r="V324" s="90"/>
      <c r="W324" s="98"/>
      <c r="X324" s="90"/>
      <c r="Y324" s="98"/>
      <c r="Z324" s="90"/>
      <c r="AA324" s="98"/>
      <c r="AB324" s="90"/>
      <c r="AC324" s="98"/>
      <c r="AD324" s="90"/>
      <c r="AE324" s="98"/>
      <c r="AF324" s="90"/>
      <c r="AG324" s="98"/>
      <c r="AH324" s="90"/>
      <c r="AI324" s="98"/>
      <c r="AJ324" s="90"/>
      <c r="AK324" s="98"/>
      <c r="AL324" s="90"/>
      <c r="AM324" s="98"/>
      <c r="AN324" s="90"/>
      <c r="AO324" s="98"/>
      <c r="AP324" s="90"/>
      <c r="AQ324" s="98"/>
    </row>
    <row r="325" spans="18:43" s="1" customFormat="1" ht="123" customHeight="1" x14ac:dyDescent="0.25">
      <c r="R325" s="5"/>
      <c r="S325" s="90"/>
      <c r="T325" s="90"/>
      <c r="U325" s="98"/>
      <c r="V325" s="90"/>
      <c r="W325" s="98"/>
      <c r="X325" s="90"/>
      <c r="Y325" s="98"/>
      <c r="Z325" s="90"/>
      <c r="AA325" s="98"/>
      <c r="AB325" s="90"/>
      <c r="AC325" s="98"/>
      <c r="AD325" s="90"/>
      <c r="AE325" s="98"/>
      <c r="AF325" s="90"/>
      <c r="AG325" s="98"/>
      <c r="AH325" s="90"/>
      <c r="AI325" s="98"/>
      <c r="AJ325" s="90"/>
      <c r="AK325" s="98"/>
      <c r="AL325" s="90"/>
      <c r="AM325" s="98"/>
      <c r="AN325" s="90"/>
      <c r="AO325" s="98"/>
      <c r="AP325" s="90"/>
      <c r="AQ325" s="98"/>
    </row>
    <row r="326" spans="18:43" s="1" customFormat="1" ht="123" customHeight="1" x14ac:dyDescent="0.25">
      <c r="R326" s="5"/>
      <c r="S326" s="90"/>
      <c r="T326" s="90"/>
      <c r="U326" s="98"/>
      <c r="V326" s="90"/>
      <c r="W326" s="98"/>
      <c r="X326" s="90"/>
      <c r="Y326" s="98"/>
      <c r="Z326" s="90"/>
      <c r="AA326" s="98"/>
      <c r="AB326" s="90"/>
      <c r="AC326" s="98"/>
      <c r="AD326" s="90"/>
      <c r="AE326" s="98"/>
      <c r="AF326" s="90"/>
      <c r="AG326" s="98"/>
      <c r="AH326" s="90"/>
      <c r="AI326" s="98"/>
      <c r="AJ326" s="90"/>
      <c r="AK326" s="98"/>
      <c r="AL326" s="90"/>
      <c r="AM326" s="98"/>
      <c r="AN326" s="90"/>
      <c r="AO326" s="98"/>
      <c r="AP326" s="90"/>
      <c r="AQ326" s="98"/>
    </row>
    <row r="327" spans="18:43" s="1" customFormat="1" ht="123" customHeight="1" x14ac:dyDescent="0.25">
      <c r="R327" s="5"/>
      <c r="S327" s="90"/>
      <c r="T327" s="90"/>
      <c r="U327" s="98"/>
      <c r="V327" s="90"/>
      <c r="W327" s="98"/>
      <c r="X327" s="90"/>
      <c r="Y327" s="98"/>
      <c r="Z327" s="90"/>
      <c r="AA327" s="98"/>
      <c r="AB327" s="90"/>
      <c r="AC327" s="98"/>
      <c r="AD327" s="90"/>
      <c r="AE327" s="98"/>
      <c r="AF327" s="90"/>
      <c r="AG327" s="98"/>
      <c r="AH327" s="90"/>
      <c r="AI327" s="98"/>
      <c r="AJ327" s="90"/>
      <c r="AK327" s="98"/>
      <c r="AL327" s="90"/>
      <c r="AM327" s="98"/>
      <c r="AN327" s="90"/>
      <c r="AO327" s="98"/>
      <c r="AP327" s="90"/>
      <c r="AQ327" s="98"/>
    </row>
    <row r="328" spans="18:43" s="1" customFormat="1" ht="123" customHeight="1" x14ac:dyDescent="0.25">
      <c r="R328" s="5"/>
      <c r="S328" s="90"/>
      <c r="T328" s="90"/>
      <c r="U328" s="98"/>
      <c r="V328" s="90"/>
      <c r="W328" s="98"/>
      <c r="X328" s="90"/>
      <c r="Y328" s="98"/>
      <c r="Z328" s="90"/>
      <c r="AA328" s="98"/>
      <c r="AB328" s="90"/>
      <c r="AC328" s="98"/>
      <c r="AD328" s="90"/>
      <c r="AE328" s="98"/>
      <c r="AF328" s="90"/>
      <c r="AG328" s="98"/>
      <c r="AH328" s="90"/>
      <c r="AI328" s="98"/>
      <c r="AJ328" s="90"/>
      <c r="AK328" s="98"/>
      <c r="AL328" s="90"/>
      <c r="AM328" s="98"/>
      <c r="AN328" s="90"/>
      <c r="AO328" s="98"/>
      <c r="AP328" s="90"/>
      <c r="AQ328" s="98"/>
    </row>
    <row r="329" spans="18:43" s="1" customFormat="1" ht="123" customHeight="1" x14ac:dyDescent="0.25">
      <c r="R329" s="5"/>
      <c r="S329" s="90"/>
      <c r="T329" s="90"/>
      <c r="U329" s="98"/>
      <c r="V329" s="90"/>
      <c r="W329" s="98"/>
      <c r="X329" s="90"/>
      <c r="Y329" s="98"/>
      <c r="Z329" s="90"/>
      <c r="AA329" s="98"/>
      <c r="AB329" s="90"/>
      <c r="AC329" s="98"/>
      <c r="AD329" s="90"/>
      <c r="AE329" s="98"/>
      <c r="AF329" s="90"/>
      <c r="AG329" s="98"/>
      <c r="AH329" s="90"/>
      <c r="AI329" s="98"/>
      <c r="AJ329" s="90"/>
      <c r="AK329" s="98"/>
      <c r="AL329" s="90"/>
      <c r="AM329" s="98"/>
      <c r="AN329" s="90"/>
      <c r="AO329" s="98"/>
      <c r="AP329" s="90"/>
      <c r="AQ329" s="98"/>
    </row>
    <row r="330" spans="18:43" s="1" customFormat="1" ht="123" customHeight="1" x14ac:dyDescent="0.25">
      <c r="R330" s="5"/>
      <c r="S330" s="90"/>
      <c r="T330" s="90"/>
      <c r="U330" s="98"/>
      <c r="V330" s="90"/>
      <c r="W330" s="98"/>
      <c r="X330" s="90"/>
      <c r="Y330" s="98"/>
      <c r="Z330" s="90"/>
      <c r="AA330" s="98"/>
      <c r="AB330" s="90"/>
      <c r="AC330" s="98"/>
      <c r="AD330" s="90"/>
      <c r="AE330" s="98"/>
      <c r="AF330" s="90"/>
      <c r="AG330" s="98"/>
      <c r="AH330" s="90"/>
      <c r="AI330" s="98"/>
      <c r="AJ330" s="90"/>
      <c r="AK330" s="98"/>
      <c r="AL330" s="90"/>
      <c r="AM330" s="98"/>
      <c r="AN330" s="90"/>
      <c r="AO330" s="98"/>
      <c r="AP330" s="90"/>
      <c r="AQ330" s="98"/>
    </row>
    <row r="331" spans="18:43" s="1" customFormat="1" ht="123" customHeight="1" x14ac:dyDescent="0.25">
      <c r="R331" s="5"/>
      <c r="S331" s="90"/>
      <c r="T331" s="90"/>
      <c r="U331" s="98"/>
      <c r="V331" s="90"/>
      <c r="W331" s="98"/>
      <c r="X331" s="90"/>
      <c r="Y331" s="98"/>
      <c r="Z331" s="90"/>
      <c r="AA331" s="98"/>
      <c r="AB331" s="90"/>
      <c r="AC331" s="98"/>
      <c r="AD331" s="90"/>
      <c r="AE331" s="98"/>
      <c r="AF331" s="90"/>
      <c r="AG331" s="98"/>
      <c r="AH331" s="90"/>
      <c r="AI331" s="98"/>
      <c r="AJ331" s="90"/>
      <c r="AK331" s="98"/>
      <c r="AL331" s="90"/>
      <c r="AM331" s="98"/>
      <c r="AN331" s="90"/>
      <c r="AO331" s="98"/>
      <c r="AP331" s="90"/>
      <c r="AQ331" s="98"/>
    </row>
    <row r="332" spans="18:43" s="1" customFormat="1" ht="123" customHeight="1" x14ac:dyDescent="0.25">
      <c r="R332" s="5"/>
      <c r="S332" s="90"/>
      <c r="T332" s="90"/>
      <c r="U332" s="98"/>
      <c r="V332" s="90"/>
      <c r="W332" s="98"/>
      <c r="X332" s="90"/>
      <c r="Y332" s="98"/>
      <c r="Z332" s="90"/>
      <c r="AA332" s="98"/>
      <c r="AB332" s="90"/>
      <c r="AC332" s="98"/>
      <c r="AD332" s="90"/>
      <c r="AE332" s="98"/>
      <c r="AF332" s="90"/>
      <c r="AG332" s="98"/>
      <c r="AH332" s="90"/>
      <c r="AI332" s="98"/>
      <c r="AJ332" s="90"/>
      <c r="AK332" s="98"/>
      <c r="AL332" s="90"/>
      <c r="AM332" s="98"/>
      <c r="AN332" s="90"/>
      <c r="AO332" s="98"/>
      <c r="AP332" s="90"/>
      <c r="AQ332" s="98"/>
    </row>
    <row r="333" spans="18:43" s="1" customFormat="1" ht="123" customHeight="1" x14ac:dyDescent="0.25">
      <c r="R333" s="5"/>
      <c r="S333" s="90"/>
      <c r="T333" s="90"/>
      <c r="U333" s="98"/>
      <c r="V333" s="90"/>
      <c r="W333" s="98"/>
      <c r="X333" s="90"/>
      <c r="Y333" s="98"/>
      <c r="Z333" s="90"/>
      <c r="AA333" s="98"/>
      <c r="AB333" s="90"/>
      <c r="AC333" s="98"/>
      <c r="AD333" s="90"/>
      <c r="AE333" s="98"/>
      <c r="AF333" s="90"/>
      <c r="AG333" s="98"/>
      <c r="AH333" s="90"/>
      <c r="AI333" s="98"/>
      <c r="AJ333" s="90"/>
      <c r="AK333" s="98"/>
      <c r="AL333" s="90"/>
      <c r="AM333" s="98"/>
      <c r="AN333" s="90"/>
      <c r="AO333" s="98"/>
      <c r="AP333" s="90"/>
      <c r="AQ333" s="98"/>
    </row>
    <row r="334" spans="18:43" s="1" customFormat="1" ht="123" customHeight="1" x14ac:dyDescent="0.25">
      <c r="R334" s="5"/>
      <c r="S334" s="90"/>
      <c r="T334" s="90"/>
      <c r="U334" s="98"/>
      <c r="V334" s="90"/>
      <c r="W334" s="98"/>
      <c r="X334" s="90"/>
      <c r="Y334" s="98"/>
      <c r="Z334" s="90"/>
      <c r="AA334" s="98"/>
      <c r="AB334" s="90"/>
      <c r="AC334" s="98"/>
      <c r="AD334" s="90"/>
      <c r="AE334" s="98"/>
      <c r="AF334" s="90"/>
      <c r="AG334" s="98"/>
      <c r="AH334" s="90"/>
      <c r="AI334" s="98"/>
      <c r="AJ334" s="90"/>
      <c r="AK334" s="98"/>
      <c r="AL334" s="90"/>
      <c r="AM334" s="98"/>
      <c r="AN334" s="90"/>
      <c r="AO334" s="98"/>
      <c r="AP334" s="90"/>
      <c r="AQ334" s="98"/>
    </row>
    <row r="335" spans="18:43" s="1" customFormat="1" ht="123" customHeight="1" x14ac:dyDescent="0.25">
      <c r="R335" s="5"/>
      <c r="S335" s="90"/>
      <c r="T335" s="90"/>
      <c r="U335" s="98"/>
      <c r="V335" s="90"/>
      <c r="W335" s="98"/>
      <c r="X335" s="90"/>
      <c r="Y335" s="98"/>
      <c r="Z335" s="90"/>
      <c r="AA335" s="98"/>
      <c r="AB335" s="90"/>
      <c r="AC335" s="98"/>
      <c r="AD335" s="90"/>
      <c r="AE335" s="98"/>
      <c r="AF335" s="90"/>
      <c r="AG335" s="98"/>
      <c r="AH335" s="90"/>
      <c r="AI335" s="98"/>
      <c r="AJ335" s="90"/>
      <c r="AK335" s="98"/>
      <c r="AL335" s="90"/>
      <c r="AM335" s="98"/>
      <c r="AN335" s="90"/>
      <c r="AO335" s="98"/>
      <c r="AP335" s="90"/>
      <c r="AQ335" s="98"/>
    </row>
    <row r="336" spans="18:43" s="1" customFormat="1" ht="123" customHeight="1" x14ac:dyDescent="0.25">
      <c r="R336" s="5"/>
      <c r="S336" s="90"/>
      <c r="T336" s="90"/>
      <c r="U336" s="98"/>
      <c r="V336" s="90"/>
      <c r="W336" s="98"/>
      <c r="X336" s="90"/>
      <c r="Y336" s="98"/>
      <c r="Z336" s="90"/>
      <c r="AA336" s="98"/>
      <c r="AB336" s="90"/>
      <c r="AC336" s="98"/>
      <c r="AD336" s="90"/>
      <c r="AE336" s="98"/>
      <c r="AF336" s="90"/>
      <c r="AG336" s="98"/>
      <c r="AH336" s="90"/>
      <c r="AI336" s="98"/>
      <c r="AJ336" s="90"/>
      <c r="AK336" s="98"/>
      <c r="AL336" s="90"/>
      <c r="AM336" s="98"/>
      <c r="AN336" s="90"/>
      <c r="AO336" s="98"/>
      <c r="AP336" s="90"/>
      <c r="AQ336" s="98"/>
    </row>
    <row r="337" spans="18:43" s="1" customFormat="1" ht="123" customHeight="1" x14ac:dyDescent="0.25">
      <c r="R337" s="5"/>
      <c r="S337" s="90"/>
      <c r="T337" s="90"/>
      <c r="U337" s="98"/>
      <c r="V337" s="90"/>
      <c r="W337" s="98"/>
      <c r="X337" s="90"/>
      <c r="Y337" s="98"/>
      <c r="Z337" s="90"/>
      <c r="AA337" s="98"/>
      <c r="AB337" s="90"/>
      <c r="AC337" s="98"/>
      <c r="AD337" s="90"/>
      <c r="AE337" s="98"/>
      <c r="AF337" s="90"/>
      <c r="AG337" s="98"/>
      <c r="AH337" s="90"/>
      <c r="AI337" s="98"/>
      <c r="AJ337" s="90"/>
      <c r="AK337" s="98"/>
      <c r="AL337" s="90"/>
      <c r="AM337" s="98"/>
      <c r="AN337" s="90"/>
      <c r="AO337" s="98"/>
      <c r="AP337" s="90"/>
      <c r="AQ337" s="98"/>
    </row>
    <row r="338" spans="18:43" s="1" customFormat="1" ht="123" customHeight="1" x14ac:dyDescent="0.25">
      <c r="R338" s="5"/>
      <c r="S338" s="90"/>
      <c r="T338" s="90"/>
      <c r="U338" s="98"/>
      <c r="V338" s="90"/>
      <c r="W338" s="98"/>
      <c r="X338" s="90"/>
      <c r="Y338" s="98"/>
      <c r="Z338" s="90"/>
      <c r="AA338" s="98"/>
      <c r="AB338" s="90"/>
      <c r="AC338" s="98"/>
      <c r="AD338" s="90"/>
      <c r="AE338" s="98"/>
      <c r="AF338" s="90"/>
      <c r="AG338" s="98"/>
      <c r="AH338" s="90"/>
      <c r="AI338" s="98"/>
      <c r="AJ338" s="90"/>
      <c r="AK338" s="98"/>
      <c r="AL338" s="90"/>
      <c r="AM338" s="98"/>
      <c r="AN338" s="90"/>
      <c r="AO338" s="98"/>
      <c r="AP338" s="90"/>
      <c r="AQ338" s="98"/>
    </row>
    <row r="339" spans="18:43" s="1" customFormat="1" ht="123" customHeight="1" x14ac:dyDescent="0.25">
      <c r="R339" s="5"/>
      <c r="S339" s="90"/>
      <c r="T339" s="90"/>
      <c r="U339" s="98"/>
      <c r="V339" s="90"/>
      <c r="W339" s="98"/>
      <c r="X339" s="90"/>
      <c r="Y339" s="98"/>
      <c r="Z339" s="90"/>
      <c r="AA339" s="98"/>
      <c r="AB339" s="90"/>
      <c r="AC339" s="98"/>
      <c r="AD339" s="90"/>
      <c r="AE339" s="98"/>
      <c r="AF339" s="90"/>
      <c r="AG339" s="98"/>
      <c r="AH339" s="90"/>
      <c r="AI339" s="98"/>
      <c r="AJ339" s="90"/>
      <c r="AK339" s="98"/>
      <c r="AL339" s="90"/>
      <c r="AM339" s="98"/>
      <c r="AN339" s="90"/>
      <c r="AO339" s="98"/>
      <c r="AP339" s="90"/>
      <c r="AQ339" s="98"/>
    </row>
    <row r="340" spans="18:43" s="1" customFormat="1" ht="123" customHeight="1" x14ac:dyDescent="0.25">
      <c r="R340" s="5"/>
      <c r="S340" s="90"/>
      <c r="T340" s="90"/>
      <c r="U340" s="98"/>
      <c r="V340" s="90"/>
      <c r="W340" s="98"/>
      <c r="X340" s="90"/>
      <c r="Y340" s="98"/>
      <c r="Z340" s="90"/>
      <c r="AA340" s="98"/>
      <c r="AB340" s="90"/>
      <c r="AC340" s="98"/>
      <c r="AD340" s="90"/>
      <c r="AE340" s="98"/>
      <c r="AF340" s="90"/>
      <c r="AG340" s="98"/>
      <c r="AH340" s="90"/>
      <c r="AI340" s="98"/>
      <c r="AJ340" s="90"/>
      <c r="AK340" s="98"/>
      <c r="AL340" s="90"/>
      <c r="AM340" s="98"/>
      <c r="AN340" s="90"/>
      <c r="AO340" s="98"/>
      <c r="AP340" s="90"/>
      <c r="AQ340" s="98"/>
    </row>
    <row r="341" spans="18:43" s="1" customFormat="1" ht="123" customHeight="1" x14ac:dyDescent="0.25">
      <c r="R341" s="5"/>
      <c r="S341" s="90"/>
      <c r="T341" s="90"/>
      <c r="U341" s="98"/>
      <c r="V341" s="90"/>
      <c r="W341" s="98"/>
      <c r="X341" s="90"/>
      <c r="Y341" s="98"/>
      <c r="Z341" s="90"/>
      <c r="AA341" s="98"/>
      <c r="AB341" s="90"/>
      <c r="AC341" s="98"/>
      <c r="AD341" s="90"/>
      <c r="AE341" s="98"/>
      <c r="AF341" s="90"/>
      <c r="AG341" s="98"/>
      <c r="AH341" s="90"/>
      <c r="AI341" s="98"/>
      <c r="AJ341" s="90"/>
      <c r="AK341" s="98"/>
      <c r="AL341" s="90"/>
      <c r="AM341" s="98"/>
      <c r="AN341" s="90"/>
      <c r="AO341" s="98"/>
      <c r="AP341" s="90"/>
      <c r="AQ341" s="98"/>
    </row>
    <row r="342" spans="18:43" s="1" customFormat="1" ht="123" customHeight="1" x14ac:dyDescent="0.25">
      <c r="R342" s="5"/>
      <c r="S342" s="90"/>
      <c r="T342" s="90"/>
      <c r="U342" s="98"/>
      <c r="V342" s="90"/>
      <c r="W342" s="98"/>
      <c r="X342" s="90"/>
      <c r="Y342" s="98"/>
      <c r="Z342" s="90"/>
      <c r="AA342" s="98"/>
      <c r="AB342" s="90"/>
      <c r="AC342" s="98"/>
      <c r="AD342" s="90"/>
      <c r="AE342" s="98"/>
      <c r="AF342" s="90"/>
      <c r="AG342" s="98"/>
      <c r="AH342" s="90"/>
      <c r="AI342" s="98"/>
      <c r="AJ342" s="90"/>
      <c r="AK342" s="98"/>
      <c r="AL342" s="90"/>
      <c r="AM342" s="98"/>
      <c r="AN342" s="90"/>
      <c r="AO342" s="98"/>
      <c r="AP342" s="90"/>
      <c r="AQ342" s="98"/>
    </row>
    <row r="343" spans="18:43" s="1" customFormat="1" ht="123" customHeight="1" x14ac:dyDescent="0.25">
      <c r="R343" s="5"/>
      <c r="S343" s="90"/>
      <c r="T343" s="90"/>
      <c r="U343" s="98"/>
      <c r="V343" s="90"/>
      <c r="W343" s="98"/>
      <c r="X343" s="90"/>
      <c r="Y343" s="98"/>
      <c r="Z343" s="90"/>
      <c r="AA343" s="98"/>
      <c r="AB343" s="90"/>
      <c r="AC343" s="98"/>
      <c r="AD343" s="90"/>
      <c r="AE343" s="98"/>
      <c r="AF343" s="90"/>
      <c r="AG343" s="98"/>
      <c r="AH343" s="90"/>
      <c r="AI343" s="98"/>
      <c r="AJ343" s="90"/>
      <c r="AK343" s="98"/>
      <c r="AL343" s="90"/>
      <c r="AM343" s="98"/>
      <c r="AN343" s="90"/>
      <c r="AO343" s="98"/>
      <c r="AP343" s="90"/>
      <c r="AQ343" s="98"/>
    </row>
    <row r="344" spans="18:43" s="1" customFormat="1" ht="123" customHeight="1" x14ac:dyDescent="0.25">
      <c r="R344" s="5"/>
      <c r="S344" s="90"/>
      <c r="T344" s="90"/>
      <c r="U344" s="98"/>
      <c r="V344" s="90"/>
      <c r="W344" s="98"/>
      <c r="X344" s="90"/>
      <c r="Y344" s="98"/>
      <c r="Z344" s="90"/>
      <c r="AA344" s="98"/>
      <c r="AB344" s="90"/>
      <c r="AC344" s="98"/>
      <c r="AD344" s="90"/>
      <c r="AE344" s="98"/>
      <c r="AF344" s="90"/>
      <c r="AG344" s="98"/>
      <c r="AH344" s="90"/>
      <c r="AI344" s="98"/>
      <c r="AJ344" s="90"/>
      <c r="AK344" s="98"/>
      <c r="AL344" s="90"/>
      <c r="AM344" s="98"/>
      <c r="AN344" s="90"/>
      <c r="AO344" s="98"/>
      <c r="AP344" s="90"/>
      <c r="AQ344" s="98"/>
    </row>
    <row r="345" spans="18:43" s="1" customFormat="1" ht="123" customHeight="1" x14ac:dyDescent="0.25">
      <c r="R345" s="5"/>
      <c r="S345" s="90"/>
      <c r="T345" s="90"/>
      <c r="U345" s="98"/>
      <c r="V345" s="90"/>
      <c r="W345" s="98"/>
      <c r="X345" s="90"/>
      <c r="Y345" s="98"/>
      <c r="Z345" s="90"/>
      <c r="AA345" s="98"/>
      <c r="AB345" s="90"/>
      <c r="AC345" s="98"/>
      <c r="AD345" s="90"/>
      <c r="AE345" s="98"/>
      <c r="AF345" s="90"/>
      <c r="AG345" s="98"/>
      <c r="AH345" s="90"/>
      <c r="AI345" s="98"/>
      <c r="AJ345" s="90"/>
      <c r="AK345" s="98"/>
      <c r="AL345" s="90"/>
      <c r="AM345" s="98"/>
      <c r="AN345" s="90"/>
      <c r="AO345" s="98"/>
      <c r="AP345" s="90"/>
      <c r="AQ345" s="98"/>
    </row>
    <row r="346" spans="18:43" s="1" customFormat="1" ht="123" customHeight="1" x14ac:dyDescent="0.25">
      <c r="R346" s="5"/>
      <c r="S346" s="90"/>
      <c r="T346" s="90"/>
      <c r="U346" s="98"/>
      <c r="V346" s="90"/>
      <c r="W346" s="98"/>
      <c r="X346" s="90"/>
      <c r="Y346" s="98"/>
      <c r="Z346" s="90"/>
      <c r="AA346" s="98"/>
      <c r="AB346" s="90"/>
      <c r="AC346" s="98"/>
      <c r="AD346" s="90"/>
      <c r="AE346" s="98"/>
      <c r="AF346" s="90"/>
      <c r="AG346" s="98"/>
      <c r="AH346" s="90"/>
      <c r="AI346" s="98"/>
      <c r="AJ346" s="90"/>
      <c r="AK346" s="98"/>
      <c r="AL346" s="90"/>
      <c r="AM346" s="98"/>
      <c r="AN346" s="90"/>
      <c r="AO346" s="98"/>
      <c r="AP346" s="90"/>
      <c r="AQ346" s="98"/>
    </row>
    <row r="347" spans="18:43" s="1" customFormat="1" ht="123" customHeight="1" x14ac:dyDescent="0.25">
      <c r="R347" s="5"/>
      <c r="S347" s="90"/>
      <c r="T347" s="90"/>
      <c r="U347" s="98"/>
      <c r="V347" s="90"/>
      <c r="W347" s="98"/>
      <c r="X347" s="90"/>
      <c r="Y347" s="98"/>
      <c r="Z347" s="90"/>
      <c r="AA347" s="98"/>
      <c r="AB347" s="90"/>
      <c r="AC347" s="98"/>
      <c r="AD347" s="90"/>
      <c r="AE347" s="98"/>
      <c r="AF347" s="90"/>
      <c r="AG347" s="98"/>
      <c r="AH347" s="90"/>
      <c r="AI347" s="98"/>
      <c r="AJ347" s="90"/>
      <c r="AK347" s="98"/>
      <c r="AL347" s="90"/>
      <c r="AM347" s="98"/>
      <c r="AN347" s="90"/>
      <c r="AO347" s="98"/>
      <c r="AP347" s="90"/>
      <c r="AQ347" s="98"/>
    </row>
    <row r="348" spans="18:43" s="1" customFormat="1" ht="123" customHeight="1" x14ac:dyDescent="0.25">
      <c r="R348" s="5"/>
      <c r="S348" s="90"/>
      <c r="T348" s="90"/>
      <c r="U348" s="98"/>
      <c r="V348" s="90"/>
      <c r="W348" s="98"/>
      <c r="X348" s="90"/>
      <c r="Y348" s="98"/>
      <c r="Z348" s="90"/>
      <c r="AA348" s="98"/>
      <c r="AB348" s="90"/>
      <c r="AC348" s="98"/>
      <c r="AD348" s="90"/>
      <c r="AE348" s="98"/>
      <c r="AF348" s="90"/>
      <c r="AG348" s="98"/>
      <c r="AH348" s="90"/>
      <c r="AI348" s="98"/>
      <c r="AJ348" s="90"/>
      <c r="AK348" s="98"/>
      <c r="AL348" s="90"/>
      <c r="AM348" s="98"/>
      <c r="AN348" s="90"/>
      <c r="AO348" s="98"/>
      <c r="AP348" s="90"/>
      <c r="AQ348" s="98"/>
    </row>
    <row r="349" spans="18:43" s="1" customFormat="1" ht="123" customHeight="1" x14ac:dyDescent="0.25">
      <c r="R349" s="5"/>
      <c r="S349" s="90"/>
      <c r="T349" s="90"/>
      <c r="U349" s="98"/>
      <c r="V349" s="90"/>
      <c r="W349" s="98"/>
      <c r="X349" s="90"/>
      <c r="Y349" s="98"/>
      <c r="Z349" s="90"/>
      <c r="AA349" s="98"/>
      <c r="AB349" s="90"/>
      <c r="AC349" s="98"/>
      <c r="AD349" s="90"/>
      <c r="AE349" s="98"/>
      <c r="AF349" s="90"/>
      <c r="AG349" s="98"/>
      <c r="AH349" s="90"/>
      <c r="AI349" s="98"/>
      <c r="AJ349" s="90"/>
      <c r="AK349" s="98"/>
      <c r="AL349" s="90"/>
      <c r="AM349" s="98"/>
      <c r="AN349" s="90"/>
      <c r="AO349" s="98"/>
      <c r="AP349" s="90"/>
      <c r="AQ349" s="98"/>
    </row>
    <row r="350" spans="18:43" s="1" customFormat="1" ht="123" customHeight="1" x14ac:dyDescent="0.25">
      <c r="R350" s="5"/>
      <c r="S350" s="90"/>
      <c r="T350" s="90"/>
      <c r="U350" s="98"/>
      <c r="V350" s="90"/>
      <c r="W350" s="98"/>
      <c r="X350" s="90"/>
      <c r="Y350" s="98"/>
      <c r="Z350" s="90"/>
      <c r="AA350" s="98"/>
      <c r="AB350" s="90"/>
      <c r="AC350" s="98"/>
      <c r="AD350" s="90"/>
      <c r="AE350" s="98"/>
      <c r="AF350" s="90"/>
      <c r="AG350" s="98"/>
      <c r="AH350" s="90"/>
      <c r="AI350" s="98"/>
      <c r="AJ350" s="90"/>
      <c r="AK350" s="98"/>
      <c r="AL350" s="90"/>
      <c r="AM350" s="98"/>
      <c r="AN350" s="90"/>
      <c r="AO350" s="98"/>
      <c r="AP350" s="90"/>
      <c r="AQ350" s="98"/>
    </row>
    <row r="351" spans="18:43" s="1" customFormat="1" ht="123" customHeight="1" x14ac:dyDescent="0.25">
      <c r="R351" s="5"/>
      <c r="S351" s="90"/>
      <c r="T351" s="90"/>
      <c r="U351" s="98"/>
      <c r="V351" s="90"/>
      <c r="W351" s="98"/>
      <c r="X351" s="90"/>
      <c r="Y351" s="98"/>
      <c r="Z351" s="90"/>
      <c r="AA351" s="98"/>
      <c r="AB351" s="90"/>
      <c r="AC351" s="98"/>
      <c r="AD351" s="90"/>
      <c r="AE351" s="98"/>
      <c r="AF351" s="90"/>
      <c r="AG351" s="98"/>
      <c r="AH351" s="90"/>
      <c r="AI351" s="98"/>
      <c r="AJ351" s="90"/>
      <c r="AK351" s="98"/>
      <c r="AL351" s="90"/>
      <c r="AM351" s="98"/>
      <c r="AN351" s="90"/>
      <c r="AO351" s="98"/>
      <c r="AP351" s="90"/>
      <c r="AQ351" s="98"/>
    </row>
    <row r="352" spans="18:43" s="1" customFormat="1" ht="123" customHeight="1" x14ac:dyDescent="0.25">
      <c r="R352" s="5"/>
      <c r="S352" s="90"/>
      <c r="T352" s="90"/>
      <c r="U352" s="98"/>
      <c r="V352" s="90"/>
      <c r="W352" s="98"/>
      <c r="X352" s="90"/>
      <c r="Y352" s="98"/>
      <c r="Z352" s="90"/>
      <c r="AA352" s="98"/>
      <c r="AB352" s="90"/>
      <c r="AC352" s="98"/>
      <c r="AD352" s="90"/>
      <c r="AE352" s="98"/>
      <c r="AF352" s="90"/>
      <c r="AG352" s="98"/>
      <c r="AH352" s="90"/>
      <c r="AI352" s="98"/>
      <c r="AJ352" s="90"/>
      <c r="AK352" s="98"/>
      <c r="AL352" s="90"/>
      <c r="AM352" s="98"/>
      <c r="AN352" s="90"/>
      <c r="AO352" s="98"/>
      <c r="AP352" s="90"/>
      <c r="AQ352" s="98"/>
    </row>
    <row r="353" spans="18:43" s="1" customFormat="1" ht="123" customHeight="1" x14ac:dyDescent="0.25">
      <c r="R353" s="5"/>
      <c r="S353" s="90"/>
      <c r="T353" s="90"/>
      <c r="U353" s="98"/>
      <c r="V353" s="90"/>
      <c r="W353" s="98"/>
      <c r="X353" s="90"/>
      <c r="Y353" s="98"/>
      <c r="Z353" s="90"/>
      <c r="AA353" s="98"/>
      <c r="AB353" s="90"/>
      <c r="AC353" s="98"/>
      <c r="AD353" s="90"/>
      <c r="AE353" s="98"/>
      <c r="AF353" s="90"/>
      <c r="AG353" s="98"/>
      <c r="AH353" s="90"/>
      <c r="AI353" s="98"/>
      <c r="AJ353" s="90"/>
      <c r="AK353" s="98"/>
      <c r="AL353" s="90"/>
      <c r="AM353" s="98"/>
      <c r="AN353" s="90"/>
      <c r="AO353" s="98"/>
      <c r="AP353" s="90"/>
      <c r="AQ353" s="98"/>
    </row>
    <row r="354" spans="18:43" s="1" customFormat="1" ht="123" customHeight="1" x14ac:dyDescent="0.25">
      <c r="R354" s="5"/>
      <c r="S354" s="90"/>
      <c r="T354" s="90"/>
      <c r="U354" s="98"/>
      <c r="V354" s="90"/>
      <c r="W354" s="98"/>
      <c r="X354" s="90"/>
      <c r="Y354" s="98"/>
      <c r="Z354" s="90"/>
      <c r="AA354" s="98"/>
      <c r="AB354" s="90"/>
      <c r="AC354" s="98"/>
      <c r="AD354" s="90"/>
      <c r="AE354" s="98"/>
      <c r="AF354" s="90"/>
      <c r="AG354" s="98"/>
      <c r="AH354" s="90"/>
      <c r="AI354" s="98"/>
      <c r="AJ354" s="90"/>
      <c r="AK354" s="98"/>
      <c r="AL354" s="90"/>
      <c r="AM354" s="98"/>
      <c r="AN354" s="90"/>
      <c r="AO354" s="98"/>
      <c r="AP354" s="90"/>
      <c r="AQ354" s="98"/>
    </row>
    <row r="355" spans="18:43" s="1" customFormat="1" ht="123" customHeight="1" x14ac:dyDescent="0.25">
      <c r="R355" s="5"/>
      <c r="S355" s="90"/>
      <c r="T355" s="90"/>
      <c r="U355" s="98"/>
      <c r="V355" s="90"/>
      <c r="W355" s="98"/>
      <c r="X355" s="90"/>
      <c r="Y355" s="98"/>
      <c r="Z355" s="90"/>
      <c r="AA355" s="98"/>
      <c r="AB355" s="90"/>
      <c r="AC355" s="98"/>
      <c r="AD355" s="90"/>
      <c r="AE355" s="98"/>
      <c r="AF355" s="90"/>
      <c r="AG355" s="98"/>
      <c r="AH355" s="90"/>
      <c r="AI355" s="98"/>
      <c r="AJ355" s="90"/>
      <c r="AK355" s="98"/>
      <c r="AL355" s="90"/>
      <c r="AM355" s="98"/>
      <c r="AN355" s="90"/>
      <c r="AO355" s="98"/>
      <c r="AP355" s="90"/>
      <c r="AQ355" s="98"/>
    </row>
    <row r="356" spans="18:43" s="1" customFormat="1" ht="123" customHeight="1" x14ac:dyDescent="0.25">
      <c r="R356" s="5"/>
      <c r="S356" s="90"/>
      <c r="T356" s="90"/>
      <c r="U356" s="98"/>
      <c r="V356" s="90"/>
      <c r="W356" s="98"/>
      <c r="X356" s="90"/>
      <c r="Y356" s="98"/>
      <c r="Z356" s="90"/>
      <c r="AA356" s="98"/>
      <c r="AB356" s="90"/>
      <c r="AC356" s="98"/>
      <c r="AD356" s="90"/>
      <c r="AE356" s="98"/>
      <c r="AF356" s="90"/>
      <c r="AG356" s="98"/>
      <c r="AH356" s="90"/>
      <c r="AI356" s="98"/>
      <c r="AJ356" s="90"/>
      <c r="AK356" s="98"/>
      <c r="AL356" s="90"/>
      <c r="AM356" s="98"/>
      <c r="AN356" s="90"/>
      <c r="AO356" s="98"/>
      <c r="AP356" s="90"/>
      <c r="AQ356" s="98"/>
    </row>
    <row r="357" spans="18:43" s="1" customFormat="1" ht="123" customHeight="1" x14ac:dyDescent="0.25">
      <c r="R357" s="5"/>
      <c r="S357" s="90"/>
      <c r="T357" s="90"/>
      <c r="U357" s="98"/>
      <c r="V357" s="90"/>
      <c r="W357" s="98"/>
      <c r="X357" s="90"/>
      <c r="Y357" s="98"/>
      <c r="Z357" s="90"/>
      <c r="AA357" s="98"/>
      <c r="AB357" s="90"/>
      <c r="AC357" s="98"/>
      <c r="AD357" s="90"/>
      <c r="AE357" s="98"/>
      <c r="AF357" s="90"/>
      <c r="AG357" s="98"/>
      <c r="AH357" s="90"/>
      <c r="AI357" s="98"/>
      <c r="AJ357" s="90"/>
      <c r="AK357" s="98"/>
      <c r="AL357" s="90"/>
      <c r="AM357" s="98"/>
      <c r="AN357" s="90"/>
      <c r="AO357" s="98"/>
      <c r="AP357" s="90"/>
      <c r="AQ357" s="98"/>
    </row>
    <row r="358" spans="18:43" s="1" customFormat="1" ht="123" customHeight="1" x14ac:dyDescent="0.25">
      <c r="R358" s="5"/>
      <c r="S358" s="90"/>
      <c r="T358" s="90"/>
      <c r="U358" s="98"/>
      <c r="V358" s="90"/>
      <c r="W358" s="98"/>
      <c r="X358" s="90"/>
      <c r="Y358" s="98"/>
      <c r="Z358" s="90"/>
      <c r="AA358" s="98"/>
      <c r="AB358" s="90"/>
      <c r="AC358" s="98"/>
      <c r="AD358" s="90"/>
      <c r="AE358" s="98"/>
      <c r="AF358" s="90"/>
      <c r="AG358" s="98"/>
      <c r="AH358" s="90"/>
      <c r="AI358" s="98"/>
      <c r="AJ358" s="90"/>
      <c r="AK358" s="98"/>
      <c r="AL358" s="90"/>
      <c r="AM358" s="98"/>
      <c r="AN358" s="90"/>
      <c r="AO358" s="98"/>
      <c r="AP358" s="90"/>
      <c r="AQ358" s="98"/>
    </row>
    <row r="359" spans="18:43" s="1" customFormat="1" ht="123" customHeight="1" x14ac:dyDescent="0.25">
      <c r="R359" s="5"/>
      <c r="S359" s="90"/>
      <c r="T359" s="90"/>
      <c r="U359" s="98"/>
      <c r="V359" s="90"/>
      <c r="W359" s="98"/>
      <c r="X359" s="90"/>
      <c r="Y359" s="98"/>
      <c r="Z359" s="90"/>
      <c r="AA359" s="98"/>
      <c r="AB359" s="90"/>
      <c r="AC359" s="98"/>
      <c r="AD359" s="90"/>
      <c r="AE359" s="98"/>
      <c r="AF359" s="90"/>
      <c r="AG359" s="98"/>
      <c r="AH359" s="90"/>
      <c r="AI359" s="98"/>
      <c r="AJ359" s="90"/>
      <c r="AK359" s="98"/>
      <c r="AL359" s="90"/>
      <c r="AM359" s="98"/>
      <c r="AN359" s="90"/>
      <c r="AO359" s="98"/>
      <c r="AP359" s="90"/>
      <c r="AQ359" s="98"/>
    </row>
    <row r="360" spans="18:43" s="1" customFormat="1" ht="123" customHeight="1" x14ac:dyDescent="0.25">
      <c r="R360" s="5"/>
      <c r="S360" s="90"/>
      <c r="T360" s="90"/>
      <c r="U360" s="98"/>
      <c r="V360" s="90"/>
      <c r="W360" s="98"/>
      <c r="X360" s="90"/>
      <c r="Y360" s="98"/>
      <c r="Z360" s="90"/>
      <c r="AA360" s="98"/>
      <c r="AB360" s="90"/>
      <c r="AC360" s="98"/>
      <c r="AD360" s="90"/>
      <c r="AE360" s="98"/>
      <c r="AF360" s="90"/>
      <c r="AG360" s="98"/>
      <c r="AH360" s="90"/>
      <c r="AI360" s="98"/>
      <c r="AJ360" s="90"/>
      <c r="AK360" s="98"/>
      <c r="AL360" s="90"/>
      <c r="AM360" s="98"/>
      <c r="AN360" s="90"/>
      <c r="AO360" s="98"/>
      <c r="AP360" s="90"/>
      <c r="AQ360" s="98"/>
    </row>
    <row r="361" spans="18:43" s="1" customFormat="1" ht="123" customHeight="1" x14ac:dyDescent="0.25">
      <c r="R361" s="5"/>
      <c r="S361" s="90"/>
      <c r="T361" s="90"/>
      <c r="U361" s="98"/>
      <c r="V361" s="90"/>
      <c r="W361" s="98"/>
      <c r="X361" s="90"/>
      <c r="Y361" s="98"/>
      <c r="Z361" s="90"/>
      <c r="AA361" s="98"/>
      <c r="AB361" s="90"/>
      <c r="AC361" s="98"/>
      <c r="AD361" s="90"/>
      <c r="AE361" s="98"/>
      <c r="AF361" s="90"/>
      <c r="AG361" s="98"/>
      <c r="AH361" s="90"/>
      <c r="AI361" s="98"/>
      <c r="AJ361" s="90"/>
      <c r="AK361" s="98"/>
      <c r="AL361" s="90"/>
      <c r="AM361" s="98"/>
      <c r="AN361" s="90"/>
      <c r="AO361" s="98"/>
      <c r="AP361" s="90"/>
      <c r="AQ361" s="98"/>
    </row>
    <row r="362" spans="18:43" s="1" customFormat="1" ht="123" customHeight="1" x14ac:dyDescent="0.25">
      <c r="R362" s="5"/>
      <c r="S362" s="90"/>
      <c r="T362" s="90"/>
      <c r="U362" s="98"/>
      <c r="V362" s="90"/>
      <c r="W362" s="98"/>
      <c r="X362" s="90"/>
      <c r="Y362" s="98"/>
      <c r="Z362" s="90"/>
      <c r="AA362" s="98"/>
      <c r="AB362" s="90"/>
      <c r="AC362" s="98"/>
      <c r="AD362" s="90"/>
      <c r="AE362" s="98"/>
      <c r="AF362" s="90"/>
      <c r="AG362" s="98"/>
      <c r="AH362" s="90"/>
      <c r="AI362" s="98"/>
      <c r="AJ362" s="90"/>
      <c r="AK362" s="98"/>
      <c r="AL362" s="90"/>
      <c r="AM362" s="98"/>
      <c r="AN362" s="90"/>
      <c r="AO362" s="98"/>
      <c r="AP362" s="90"/>
      <c r="AQ362" s="98"/>
    </row>
    <row r="363" spans="18:43" s="1" customFormat="1" ht="123" customHeight="1" x14ac:dyDescent="0.25">
      <c r="R363" s="5"/>
      <c r="S363" s="90"/>
      <c r="T363" s="90"/>
      <c r="U363" s="98"/>
      <c r="V363" s="90"/>
      <c r="W363" s="98"/>
      <c r="X363" s="90"/>
      <c r="Y363" s="98"/>
      <c r="Z363" s="90"/>
      <c r="AA363" s="98"/>
      <c r="AB363" s="90"/>
      <c r="AC363" s="98"/>
      <c r="AD363" s="90"/>
      <c r="AE363" s="98"/>
      <c r="AF363" s="90"/>
      <c r="AG363" s="98"/>
      <c r="AH363" s="90"/>
      <c r="AI363" s="98"/>
      <c r="AJ363" s="90"/>
      <c r="AK363" s="98"/>
      <c r="AL363" s="90"/>
      <c r="AM363" s="98"/>
      <c r="AN363" s="90"/>
      <c r="AO363" s="98"/>
      <c r="AP363" s="90"/>
      <c r="AQ363" s="98"/>
    </row>
    <row r="364" spans="18:43" s="1" customFormat="1" ht="123" customHeight="1" x14ac:dyDescent="0.25">
      <c r="R364" s="5"/>
      <c r="S364" s="90"/>
      <c r="T364" s="90"/>
      <c r="U364" s="98"/>
      <c r="V364" s="90"/>
      <c r="W364" s="98"/>
      <c r="X364" s="90"/>
      <c r="Y364" s="98"/>
      <c r="Z364" s="90"/>
      <c r="AA364" s="98"/>
      <c r="AB364" s="90"/>
      <c r="AC364" s="98"/>
      <c r="AD364" s="90"/>
      <c r="AE364" s="98"/>
      <c r="AF364" s="90"/>
      <c r="AG364" s="98"/>
      <c r="AH364" s="90"/>
      <c r="AI364" s="98"/>
      <c r="AJ364" s="90"/>
      <c r="AK364" s="98"/>
      <c r="AL364" s="90"/>
      <c r="AM364" s="98"/>
      <c r="AN364" s="90"/>
      <c r="AO364" s="98"/>
      <c r="AP364" s="90"/>
      <c r="AQ364" s="98"/>
    </row>
    <row r="365" spans="18:43" s="1" customFormat="1" ht="123" customHeight="1" x14ac:dyDescent="0.25">
      <c r="R365" s="5"/>
      <c r="S365" s="90"/>
      <c r="T365" s="90"/>
      <c r="U365" s="98"/>
      <c r="V365" s="90"/>
      <c r="W365" s="98"/>
      <c r="X365" s="90"/>
      <c r="Y365" s="98"/>
      <c r="Z365" s="90"/>
      <c r="AA365" s="98"/>
      <c r="AB365" s="90"/>
      <c r="AC365" s="98"/>
      <c r="AD365" s="90"/>
      <c r="AE365" s="98"/>
      <c r="AF365" s="90"/>
      <c r="AG365" s="98"/>
      <c r="AH365" s="90"/>
      <c r="AI365" s="98"/>
      <c r="AJ365" s="90"/>
      <c r="AK365" s="98"/>
      <c r="AL365" s="90"/>
      <c r="AM365" s="98"/>
      <c r="AN365" s="90"/>
      <c r="AO365" s="98"/>
      <c r="AP365" s="90"/>
      <c r="AQ365" s="98"/>
    </row>
    <row r="366" spans="18:43" s="1" customFormat="1" ht="123" customHeight="1" x14ac:dyDescent="0.25">
      <c r="R366" s="5"/>
      <c r="S366" s="90"/>
      <c r="T366" s="90"/>
      <c r="U366" s="98"/>
      <c r="V366" s="90"/>
      <c r="W366" s="98"/>
      <c r="X366" s="90"/>
      <c r="Y366" s="98"/>
      <c r="Z366" s="90"/>
      <c r="AA366" s="98"/>
      <c r="AB366" s="90"/>
      <c r="AC366" s="98"/>
      <c r="AD366" s="90"/>
      <c r="AE366" s="98"/>
      <c r="AF366" s="90"/>
      <c r="AG366" s="98"/>
      <c r="AH366" s="90"/>
      <c r="AI366" s="98"/>
      <c r="AJ366" s="90"/>
      <c r="AK366" s="98"/>
      <c r="AL366" s="90"/>
      <c r="AM366" s="98"/>
      <c r="AN366" s="90"/>
      <c r="AO366" s="98"/>
      <c r="AP366" s="90"/>
      <c r="AQ366" s="98"/>
    </row>
    <row r="367" spans="18:43" s="1" customFormat="1" ht="123" customHeight="1" x14ac:dyDescent="0.25">
      <c r="R367" s="5"/>
      <c r="S367" s="90"/>
      <c r="T367" s="90"/>
      <c r="U367" s="98"/>
      <c r="V367" s="90"/>
      <c r="W367" s="98"/>
      <c r="X367" s="90"/>
      <c r="Y367" s="98"/>
      <c r="Z367" s="90"/>
      <c r="AA367" s="98"/>
      <c r="AB367" s="90"/>
      <c r="AC367" s="98"/>
      <c r="AD367" s="90"/>
      <c r="AE367" s="98"/>
      <c r="AF367" s="90"/>
      <c r="AG367" s="98"/>
      <c r="AH367" s="90"/>
      <c r="AI367" s="98"/>
      <c r="AJ367" s="90"/>
      <c r="AK367" s="98"/>
      <c r="AL367" s="90"/>
      <c r="AM367" s="98"/>
      <c r="AN367" s="90"/>
      <c r="AO367" s="98"/>
      <c r="AP367" s="90"/>
      <c r="AQ367" s="98"/>
    </row>
    <row r="368" spans="18:43" s="1" customFormat="1" ht="123" customHeight="1" x14ac:dyDescent="0.25">
      <c r="R368" s="5"/>
      <c r="S368" s="90"/>
      <c r="T368" s="90"/>
      <c r="U368" s="98"/>
      <c r="V368" s="90"/>
      <c r="W368" s="98"/>
      <c r="X368" s="90"/>
      <c r="Y368" s="98"/>
      <c r="Z368" s="90"/>
      <c r="AA368" s="98"/>
      <c r="AB368" s="90"/>
      <c r="AC368" s="98"/>
      <c r="AD368" s="90"/>
      <c r="AE368" s="98"/>
      <c r="AF368" s="90"/>
      <c r="AG368" s="98"/>
      <c r="AH368" s="90"/>
      <c r="AI368" s="98"/>
      <c r="AJ368" s="90"/>
      <c r="AK368" s="98"/>
      <c r="AL368" s="90"/>
      <c r="AM368" s="98"/>
      <c r="AN368" s="90"/>
      <c r="AO368" s="98"/>
      <c r="AP368" s="90"/>
      <c r="AQ368" s="98"/>
    </row>
    <row r="369" spans="18:43" s="1" customFormat="1" ht="123" customHeight="1" x14ac:dyDescent="0.25">
      <c r="R369" s="5"/>
      <c r="S369" s="90"/>
      <c r="T369" s="90"/>
      <c r="U369" s="98"/>
      <c r="V369" s="90"/>
      <c r="W369" s="98"/>
      <c r="X369" s="90"/>
      <c r="Y369" s="98"/>
      <c r="Z369" s="90"/>
      <c r="AA369" s="98"/>
      <c r="AB369" s="90"/>
      <c r="AC369" s="98"/>
      <c r="AD369" s="90"/>
      <c r="AE369" s="98"/>
      <c r="AF369" s="90"/>
      <c r="AG369" s="98"/>
      <c r="AH369" s="90"/>
      <c r="AI369" s="98"/>
      <c r="AJ369" s="90"/>
      <c r="AK369" s="98"/>
      <c r="AL369" s="90"/>
      <c r="AM369" s="98"/>
      <c r="AN369" s="90"/>
      <c r="AO369" s="98"/>
      <c r="AP369" s="90"/>
      <c r="AQ369" s="98"/>
    </row>
    <row r="370" spans="18:43" s="1" customFormat="1" ht="123" customHeight="1" x14ac:dyDescent="0.25">
      <c r="R370" s="5"/>
      <c r="S370" s="90"/>
      <c r="T370" s="90"/>
      <c r="U370" s="98"/>
      <c r="V370" s="90"/>
      <c r="W370" s="98"/>
      <c r="X370" s="90"/>
      <c r="Y370" s="98"/>
      <c r="Z370" s="90"/>
      <c r="AA370" s="98"/>
      <c r="AB370" s="90"/>
      <c r="AC370" s="98"/>
      <c r="AD370" s="90"/>
      <c r="AE370" s="98"/>
      <c r="AF370" s="90"/>
      <c r="AG370" s="98"/>
      <c r="AH370" s="90"/>
      <c r="AI370" s="98"/>
      <c r="AJ370" s="90"/>
      <c r="AK370" s="98"/>
      <c r="AL370" s="90"/>
      <c r="AM370" s="98"/>
      <c r="AN370" s="90"/>
      <c r="AO370" s="98"/>
      <c r="AP370" s="90"/>
      <c r="AQ370" s="98"/>
    </row>
    <row r="371" spans="18:43" s="1" customFormat="1" ht="123" customHeight="1" x14ac:dyDescent="0.25">
      <c r="R371" s="5"/>
      <c r="S371" s="90"/>
      <c r="T371" s="90"/>
      <c r="U371" s="98"/>
      <c r="V371" s="90"/>
      <c r="W371" s="98"/>
      <c r="X371" s="90"/>
      <c r="Y371" s="98"/>
      <c r="Z371" s="90"/>
      <c r="AA371" s="98"/>
      <c r="AB371" s="90"/>
      <c r="AC371" s="98"/>
      <c r="AD371" s="90"/>
      <c r="AE371" s="98"/>
      <c r="AF371" s="90"/>
      <c r="AG371" s="98"/>
      <c r="AH371" s="90"/>
      <c r="AI371" s="98"/>
      <c r="AJ371" s="90"/>
      <c r="AK371" s="98"/>
      <c r="AL371" s="90"/>
      <c r="AM371" s="98"/>
      <c r="AN371" s="90"/>
      <c r="AO371" s="98"/>
      <c r="AP371" s="90"/>
      <c r="AQ371" s="98"/>
    </row>
    <row r="372" spans="18:43" s="1" customFormat="1" ht="123" customHeight="1" x14ac:dyDescent="0.25">
      <c r="R372" s="5"/>
      <c r="S372" s="90"/>
      <c r="T372" s="90"/>
      <c r="U372" s="98"/>
      <c r="V372" s="90"/>
      <c r="W372" s="98"/>
      <c r="X372" s="90"/>
      <c r="Y372" s="98"/>
      <c r="Z372" s="90"/>
      <c r="AA372" s="98"/>
      <c r="AB372" s="90"/>
      <c r="AC372" s="98"/>
      <c r="AD372" s="90"/>
      <c r="AE372" s="98"/>
      <c r="AF372" s="90"/>
      <c r="AG372" s="98"/>
      <c r="AH372" s="90"/>
      <c r="AI372" s="98"/>
      <c r="AJ372" s="90"/>
      <c r="AK372" s="98"/>
      <c r="AL372" s="90"/>
      <c r="AM372" s="98"/>
      <c r="AN372" s="90"/>
      <c r="AO372" s="98"/>
      <c r="AP372" s="90"/>
      <c r="AQ372" s="98"/>
    </row>
    <row r="373" spans="18:43" s="1" customFormat="1" ht="123" customHeight="1" x14ac:dyDescent="0.25">
      <c r="R373" s="5"/>
      <c r="S373" s="90"/>
      <c r="T373" s="90"/>
      <c r="U373" s="98"/>
      <c r="V373" s="90"/>
      <c r="W373" s="98"/>
      <c r="X373" s="90"/>
      <c r="Y373" s="98"/>
      <c r="Z373" s="90"/>
      <c r="AA373" s="98"/>
      <c r="AB373" s="90"/>
      <c r="AC373" s="98"/>
      <c r="AD373" s="90"/>
      <c r="AE373" s="98"/>
      <c r="AF373" s="90"/>
      <c r="AG373" s="98"/>
      <c r="AH373" s="90"/>
      <c r="AI373" s="98"/>
      <c r="AJ373" s="90"/>
      <c r="AK373" s="98"/>
      <c r="AL373" s="90"/>
      <c r="AM373" s="98"/>
      <c r="AN373" s="90"/>
      <c r="AO373" s="98"/>
      <c r="AP373" s="90"/>
      <c r="AQ373" s="98"/>
    </row>
    <row r="374" spans="18:43" s="1" customFormat="1" ht="123" customHeight="1" x14ac:dyDescent="0.25">
      <c r="R374" s="5"/>
      <c r="S374" s="90"/>
      <c r="T374" s="90"/>
      <c r="U374" s="98"/>
      <c r="V374" s="90"/>
      <c r="W374" s="98"/>
      <c r="X374" s="90"/>
      <c r="Y374" s="98"/>
      <c r="Z374" s="90"/>
      <c r="AA374" s="98"/>
      <c r="AB374" s="90"/>
      <c r="AC374" s="98"/>
      <c r="AD374" s="90"/>
      <c r="AE374" s="98"/>
      <c r="AF374" s="90"/>
      <c r="AG374" s="98"/>
      <c r="AH374" s="90"/>
      <c r="AI374" s="98"/>
      <c r="AJ374" s="90"/>
      <c r="AK374" s="98"/>
      <c r="AL374" s="90"/>
      <c r="AM374" s="98"/>
      <c r="AN374" s="90"/>
      <c r="AO374" s="98"/>
      <c r="AP374" s="90"/>
      <c r="AQ374" s="98"/>
    </row>
    <row r="375" spans="18:43" s="1" customFormat="1" ht="123" customHeight="1" x14ac:dyDescent="0.25">
      <c r="R375" s="5"/>
      <c r="S375" s="90"/>
      <c r="T375" s="90"/>
      <c r="U375" s="98"/>
      <c r="V375" s="90"/>
      <c r="W375" s="98"/>
      <c r="X375" s="90"/>
      <c r="Y375" s="98"/>
      <c r="Z375" s="90"/>
      <c r="AA375" s="98"/>
      <c r="AB375" s="90"/>
      <c r="AC375" s="98"/>
      <c r="AD375" s="90"/>
      <c r="AE375" s="98"/>
      <c r="AF375" s="90"/>
      <c r="AG375" s="98"/>
      <c r="AH375" s="90"/>
      <c r="AI375" s="98"/>
      <c r="AJ375" s="90"/>
      <c r="AK375" s="98"/>
      <c r="AL375" s="90"/>
      <c r="AM375" s="98"/>
      <c r="AN375" s="90"/>
      <c r="AO375" s="98"/>
      <c r="AP375" s="90"/>
      <c r="AQ375" s="98"/>
    </row>
    <row r="376" spans="18:43" s="1" customFormat="1" ht="123" customHeight="1" x14ac:dyDescent="0.25">
      <c r="R376" s="5"/>
      <c r="S376" s="90"/>
      <c r="T376" s="90"/>
      <c r="U376" s="98"/>
      <c r="V376" s="90"/>
      <c r="W376" s="98"/>
      <c r="X376" s="90"/>
      <c r="Y376" s="98"/>
      <c r="Z376" s="90"/>
      <c r="AA376" s="98"/>
      <c r="AB376" s="90"/>
      <c r="AC376" s="98"/>
      <c r="AD376" s="90"/>
      <c r="AE376" s="98"/>
      <c r="AF376" s="90"/>
      <c r="AG376" s="98"/>
      <c r="AH376" s="90"/>
      <c r="AI376" s="98"/>
      <c r="AJ376" s="90"/>
      <c r="AK376" s="98"/>
      <c r="AL376" s="90"/>
      <c r="AM376" s="98"/>
      <c r="AN376" s="90"/>
      <c r="AO376" s="98"/>
      <c r="AP376" s="90"/>
      <c r="AQ376" s="98"/>
    </row>
    <row r="377" spans="18:43" s="1" customFormat="1" ht="123" customHeight="1" x14ac:dyDescent="0.25">
      <c r="R377" s="5"/>
      <c r="S377" s="90"/>
      <c r="T377" s="90"/>
      <c r="U377" s="98"/>
      <c r="V377" s="90"/>
      <c r="W377" s="98"/>
      <c r="X377" s="90"/>
      <c r="Y377" s="98"/>
      <c r="Z377" s="90"/>
      <c r="AA377" s="98"/>
      <c r="AB377" s="90"/>
      <c r="AC377" s="98"/>
      <c r="AD377" s="90"/>
      <c r="AE377" s="98"/>
      <c r="AF377" s="90"/>
      <c r="AG377" s="98"/>
      <c r="AH377" s="90"/>
      <c r="AI377" s="98"/>
      <c r="AJ377" s="90"/>
      <c r="AK377" s="98"/>
      <c r="AL377" s="90"/>
      <c r="AM377" s="98"/>
      <c r="AN377" s="90"/>
      <c r="AO377" s="98"/>
      <c r="AP377" s="90"/>
      <c r="AQ377" s="98"/>
    </row>
    <row r="378" spans="18:43" s="1" customFormat="1" ht="123" customHeight="1" x14ac:dyDescent="0.25">
      <c r="R378" s="5"/>
      <c r="S378" s="90"/>
      <c r="T378" s="90"/>
      <c r="U378" s="98"/>
      <c r="V378" s="90"/>
      <c r="W378" s="98"/>
      <c r="X378" s="90"/>
      <c r="Y378" s="98"/>
      <c r="Z378" s="90"/>
      <c r="AA378" s="98"/>
      <c r="AB378" s="90"/>
      <c r="AC378" s="98"/>
      <c r="AD378" s="90"/>
      <c r="AE378" s="98"/>
      <c r="AF378" s="90"/>
      <c r="AG378" s="98"/>
      <c r="AH378" s="90"/>
      <c r="AI378" s="98"/>
      <c r="AJ378" s="90"/>
      <c r="AK378" s="98"/>
      <c r="AL378" s="90"/>
      <c r="AM378" s="98"/>
      <c r="AN378" s="90"/>
      <c r="AO378" s="98"/>
      <c r="AP378" s="90"/>
      <c r="AQ378" s="98"/>
    </row>
    <row r="379" spans="18:43" s="1" customFormat="1" ht="123" customHeight="1" x14ac:dyDescent="0.25">
      <c r="R379" s="5"/>
      <c r="S379" s="90"/>
      <c r="T379" s="90"/>
      <c r="U379" s="98"/>
      <c r="V379" s="90"/>
      <c r="W379" s="98"/>
      <c r="X379" s="90"/>
      <c r="Y379" s="98"/>
      <c r="Z379" s="90"/>
      <c r="AA379" s="98"/>
      <c r="AB379" s="90"/>
      <c r="AC379" s="98"/>
      <c r="AD379" s="90"/>
      <c r="AE379" s="98"/>
      <c r="AF379" s="90"/>
      <c r="AG379" s="98"/>
      <c r="AH379" s="90"/>
      <c r="AI379" s="98"/>
      <c r="AJ379" s="90"/>
      <c r="AK379" s="98"/>
      <c r="AL379" s="90"/>
      <c r="AM379" s="98"/>
      <c r="AN379" s="90"/>
      <c r="AO379" s="98"/>
      <c r="AP379" s="90"/>
      <c r="AQ379" s="98"/>
    </row>
    <row r="380" spans="18:43" s="1" customFormat="1" ht="123" customHeight="1" x14ac:dyDescent="0.25">
      <c r="R380" s="5"/>
      <c r="S380" s="90"/>
      <c r="T380" s="90"/>
      <c r="U380" s="98"/>
      <c r="V380" s="90"/>
      <c r="W380" s="98"/>
      <c r="X380" s="90"/>
      <c r="Y380" s="98"/>
      <c r="Z380" s="90"/>
      <c r="AA380" s="98"/>
      <c r="AB380" s="90"/>
      <c r="AC380" s="98"/>
      <c r="AD380" s="90"/>
      <c r="AE380" s="98"/>
      <c r="AF380" s="90"/>
      <c r="AG380" s="98"/>
      <c r="AH380" s="90"/>
      <c r="AI380" s="98"/>
      <c r="AJ380" s="90"/>
      <c r="AK380" s="98"/>
      <c r="AL380" s="90"/>
      <c r="AM380" s="98"/>
      <c r="AN380" s="90"/>
      <c r="AO380" s="98"/>
      <c r="AP380" s="90"/>
      <c r="AQ380" s="98"/>
    </row>
    <row r="381" spans="18:43" s="1" customFormat="1" ht="123" customHeight="1" x14ac:dyDescent="0.25">
      <c r="R381" s="5"/>
      <c r="S381" s="90"/>
      <c r="T381" s="90"/>
      <c r="U381" s="98"/>
      <c r="V381" s="90"/>
      <c r="W381" s="98"/>
      <c r="X381" s="90"/>
      <c r="Y381" s="98"/>
      <c r="Z381" s="90"/>
      <c r="AA381" s="98"/>
      <c r="AB381" s="90"/>
      <c r="AC381" s="98"/>
      <c r="AD381" s="90"/>
      <c r="AE381" s="98"/>
      <c r="AF381" s="90"/>
      <c r="AG381" s="98"/>
      <c r="AH381" s="90"/>
      <c r="AI381" s="98"/>
      <c r="AJ381" s="90"/>
      <c r="AK381" s="98"/>
      <c r="AL381" s="90"/>
      <c r="AM381" s="98"/>
      <c r="AN381" s="90"/>
      <c r="AO381" s="98"/>
      <c r="AP381" s="90"/>
      <c r="AQ381" s="98"/>
    </row>
    <row r="382" spans="18:43" s="1" customFormat="1" ht="123" customHeight="1" x14ac:dyDescent="0.25">
      <c r="R382" s="5"/>
      <c r="S382" s="90"/>
      <c r="T382" s="90"/>
      <c r="U382" s="98"/>
      <c r="V382" s="90"/>
      <c r="W382" s="98"/>
      <c r="X382" s="90"/>
      <c r="Y382" s="98"/>
      <c r="Z382" s="90"/>
      <c r="AA382" s="98"/>
      <c r="AB382" s="90"/>
      <c r="AC382" s="98"/>
      <c r="AD382" s="90"/>
      <c r="AE382" s="98"/>
      <c r="AF382" s="90"/>
      <c r="AG382" s="98"/>
      <c r="AH382" s="90"/>
      <c r="AI382" s="98"/>
      <c r="AJ382" s="90"/>
      <c r="AK382" s="98"/>
      <c r="AL382" s="90"/>
      <c r="AM382" s="98"/>
      <c r="AN382" s="90"/>
      <c r="AO382" s="98"/>
      <c r="AP382" s="90"/>
      <c r="AQ382" s="98"/>
    </row>
    <row r="383" spans="18:43" s="1" customFormat="1" ht="123" customHeight="1" x14ac:dyDescent="0.25">
      <c r="R383" s="5"/>
      <c r="S383" s="90"/>
      <c r="T383" s="90"/>
      <c r="U383" s="98"/>
      <c r="V383" s="90"/>
      <c r="W383" s="98"/>
      <c r="X383" s="90"/>
      <c r="Y383" s="98"/>
      <c r="Z383" s="90"/>
      <c r="AA383" s="98"/>
      <c r="AB383" s="90"/>
      <c r="AC383" s="98"/>
      <c r="AD383" s="90"/>
      <c r="AE383" s="98"/>
      <c r="AF383" s="90"/>
      <c r="AG383" s="98"/>
      <c r="AH383" s="90"/>
      <c r="AI383" s="98"/>
      <c r="AJ383" s="90"/>
      <c r="AK383" s="98"/>
      <c r="AL383" s="90"/>
      <c r="AM383" s="98"/>
      <c r="AN383" s="90"/>
      <c r="AO383" s="98"/>
      <c r="AP383" s="90"/>
      <c r="AQ383" s="98"/>
    </row>
    <row r="384" spans="18:43" s="1" customFormat="1" ht="123" customHeight="1" x14ac:dyDescent="0.25">
      <c r="R384" s="5"/>
      <c r="S384" s="90"/>
      <c r="T384" s="90"/>
      <c r="U384" s="98"/>
      <c r="V384" s="90"/>
      <c r="W384" s="98"/>
      <c r="X384" s="90"/>
      <c r="Y384" s="98"/>
      <c r="Z384" s="90"/>
      <c r="AA384" s="98"/>
      <c r="AB384" s="90"/>
      <c r="AC384" s="98"/>
      <c r="AD384" s="90"/>
      <c r="AE384" s="98"/>
      <c r="AF384" s="90"/>
      <c r="AG384" s="98"/>
      <c r="AH384" s="90"/>
      <c r="AI384" s="98"/>
      <c r="AJ384" s="90"/>
      <c r="AK384" s="98"/>
      <c r="AL384" s="90"/>
      <c r="AM384" s="98"/>
      <c r="AN384" s="90"/>
      <c r="AO384" s="98"/>
      <c r="AP384" s="90"/>
      <c r="AQ384" s="98"/>
    </row>
    <row r="385" spans="18:43" s="1" customFormat="1" ht="123" customHeight="1" x14ac:dyDescent="0.25">
      <c r="R385" s="5"/>
      <c r="S385" s="90"/>
      <c r="T385" s="90"/>
      <c r="U385" s="98"/>
      <c r="V385" s="90"/>
      <c r="W385" s="98"/>
      <c r="X385" s="90"/>
      <c r="Y385" s="98"/>
      <c r="Z385" s="90"/>
      <c r="AA385" s="98"/>
      <c r="AB385" s="90"/>
      <c r="AC385" s="98"/>
      <c r="AD385" s="90"/>
      <c r="AE385" s="98"/>
      <c r="AF385" s="90"/>
      <c r="AG385" s="98"/>
      <c r="AH385" s="90"/>
      <c r="AI385" s="98"/>
      <c r="AJ385" s="90"/>
      <c r="AK385" s="98"/>
      <c r="AL385" s="90"/>
      <c r="AM385" s="98"/>
      <c r="AN385" s="90"/>
      <c r="AO385" s="98"/>
      <c r="AP385" s="90"/>
      <c r="AQ385" s="98"/>
    </row>
    <row r="386" spans="18:43" s="1" customFormat="1" ht="123" customHeight="1" x14ac:dyDescent="0.25">
      <c r="R386" s="5"/>
      <c r="S386" s="90"/>
      <c r="T386" s="90"/>
      <c r="U386" s="98"/>
      <c r="V386" s="90"/>
      <c r="W386" s="98"/>
      <c r="X386" s="90"/>
      <c r="Y386" s="98"/>
      <c r="Z386" s="90"/>
      <c r="AA386" s="98"/>
      <c r="AB386" s="90"/>
      <c r="AC386" s="98"/>
      <c r="AD386" s="90"/>
      <c r="AE386" s="98"/>
      <c r="AF386" s="90"/>
      <c r="AG386" s="98"/>
      <c r="AH386" s="90"/>
      <c r="AI386" s="98"/>
      <c r="AJ386" s="90"/>
      <c r="AK386" s="98"/>
      <c r="AL386" s="90"/>
      <c r="AM386" s="98"/>
      <c r="AN386" s="90"/>
      <c r="AO386" s="98"/>
      <c r="AP386" s="90"/>
      <c r="AQ386" s="98"/>
    </row>
    <row r="387" spans="18:43" s="1" customFormat="1" ht="123" customHeight="1" x14ac:dyDescent="0.25">
      <c r="R387" s="5"/>
      <c r="S387" s="90"/>
      <c r="T387" s="90"/>
      <c r="U387" s="98"/>
      <c r="V387" s="90"/>
      <c r="W387" s="98"/>
      <c r="X387" s="90"/>
      <c r="Y387" s="98"/>
      <c r="Z387" s="90"/>
      <c r="AA387" s="98"/>
      <c r="AB387" s="90"/>
      <c r="AC387" s="98"/>
      <c r="AD387" s="90"/>
      <c r="AE387" s="98"/>
      <c r="AF387" s="90"/>
      <c r="AG387" s="98"/>
      <c r="AH387" s="90"/>
      <c r="AI387" s="98"/>
      <c r="AJ387" s="90"/>
      <c r="AK387" s="98"/>
      <c r="AL387" s="90"/>
      <c r="AM387" s="98"/>
      <c r="AN387" s="90"/>
      <c r="AO387" s="98"/>
      <c r="AP387" s="90"/>
      <c r="AQ387" s="98"/>
    </row>
    <row r="388" spans="18:43" s="1" customFormat="1" ht="123" customHeight="1" x14ac:dyDescent="0.25">
      <c r="R388" s="5"/>
      <c r="S388" s="90"/>
      <c r="T388" s="90"/>
      <c r="U388" s="98"/>
      <c r="V388" s="90"/>
      <c r="W388" s="98"/>
      <c r="X388" s="90"/>
      <c r="Y388" s="98"/>
      <c r="Z388" s="90"/>
      <c r="AA388" s="98"/>
      <c r="AB388" s="90"/>
      <c r="AC388" s="98"/>
      <c r="AD388" s="90"/>
      <c r="AE388" s="98"/>
      <c r="AF388" s="90"/>
      <c r="AG388" s="98"/>
      <c r="AH388" s="90"/>
      <c r="AI388" s="98"/>
      <c r="AJ388" s="90"/>
      <c r="AK388" s="98"/>
      <c r="AL388" s="90"/>
      <c r="AM388" s="98"/>
      <c r="AN388" s="90"/>
      <c r="AO388" s="98"/>
      <c r="AP388" s="90"/>
      <c r="AQ388" s="98"/>
    </row>
    <row r="389" spans="18:43" s="1" customFormat="1" ht="123" customHeight="1" x14ac:dyDescent="0.25">
      <c r="R389" s="5"/>
      <c r="S389" s="90"/>
      <c r="T389" s="90"/>
      <c r="U389" s="98"/>
      <c r="V389" s="90"/>
      <c r="W389" s="98"/>
      <c r="X389" s="90"/>
      <c r="Y389" s="98"/>
      <c r="Z389" s="90"/>
      <c r="AA389" s="98"/>
      <c r="AB389" s="90"/>
      <c r="AC389" s="98"/>
      <c r="AD389" s="90"/>
      <c r="AE389" s="98"/>
      <c r="AF389" s="90"/>
      <c r="AG389" s="98"/>
      <c r="AH389" s="90"/>
      <c r="AI389" s="98"/>
      <c r="AJ389" s="90"/>
      <c r="AK389" s="98"/>
      <c r="AL389" s="90"/>
      <c r="AM389" s="98"/>
      <c r="AN389" s="90"/>
      <c r="AO389" s="98"/>
      <c r="AP389" s="90"/>
      <c r="AQ389" s="98"/>
    </row>
    <row r="390" spans="18:43" s="1" customFormat="1" ht="123" customHeight="1" x14ac:dyDescent="0.25">
      <c r="R390" s="5"/>
      <c r="S390" s="90"/>
      <c r="T390" s="90"/>
      <c r="U390" s="98"/>
      <c r="V390" s="90"/>
      <c r="W390" s="98"/>
      <c r="X390" s="90"/>
      <c r="Y390" s="98"/>
      <c r="Z390" s="90"/>
      <c r="AA390" s="98"/>
      <c r="AB390" s="90"/>
      <c r="AC390" s="98"/>
      <c r="AD390" s="90"/>
      <c r="AE390" s="98"/>
      <c r="AF390" s="90"/>
      <c r="AG390" s="98"/>
      <c r="AH390" s="90"/>
      <c r="AI390" s="98"/>
      <c r="AJ390" s="90"/>
      <c r="AK390" s="98"/>
      <c r="AL390" s="90"/>
      <c r="AM390" s="98"/>
      <c r="AN390" s="90"/>
      <c r="AO390" s="98"/>
      <c r="AP390" s="90"/>
      <c r="AQ390" s="98"/>
    </row>
    <row r="391" spans="18:43" s="1" customFormat="1" ht="123" customHeight="1" x14ac:dyDescent="0.25">
      <c r="R391" s="5"/>
      <c r="S391" s="90"/>
      <c r="T391" s="90"/>
      <c r="U391" s="98"/>
      <c r="V391" s="90"/>
      <c r="W391" s="98"/>
      <c r="X391" s="90"/>
      <c r="Y391" s="98"/>
      <c r="Z391" s="90"/>
      <c r="AA391" s="98"/>
      <c r="AB391" s="90"/>
      <c r="AC391" s="98"/>
      <c r="AD391" s="90"/>
      <c r="AE391" s="98"/>
      <c r="AF391" s="90"/>
      <c r="AG391" s="98"/>
      <c r="AH391" s="90"/>
      <c r="AI391" s="98"/>
      <c r="AJ391" s="90"/>
      <c r="AK391" s="98"/>
      <c r="AL391" s="90"/>
      <c r="AM391" s="98"/>
      <c r="AN391" s="90"/>
      <c r="AO391" s="98"/>
      <c r="AP391" s="90"/>
      <c r="AQ391" s="98"/>
    </row>
    <row r="392" spans="18:43" s="1" customFormat="1" ht="123" customHeight="1" x14ac:dyDescent="0.25">
      <c r="R392" s="5"/>
      <c r="S392" s="90"/>
      <c r="T392" s="90"/>
      <c r="U392" s="98"/>
      <c r="V392" s="90"/>
      <c r="W392" s="98"/>
      <c r="X392" s="90"/>
      <c r="Y392" s="98"/>
      <c r="Z392" s="90"/>
      <c r="AA392" s="98"/>
      <c r="AB392" s="90"/>
      <c r="AC392" s="98"/>
      <c r="AD392" s="90"/>
      <c r="AE392" s="98"/>
      <c r="AF392" s="90"/>
      <c r="AG392" s="98"/>
      <c r="AH392" s="90"/>
      <c r="AI392" s="98"/>
      <c r="AJ392" s="90"/>
      <c r="AK392" s="98"/>
      <c r="AL392" s="90"/>
      <c r="AM392" s="98"/>
      <c r="AN392" s="90"/>
      <c r="AO392" s="98"/>
      <c r="AP392" s="90"/>
      <c r="AQ392" s="98"/>
    </row>
    <row r="393" spans="18:43" s="1" customFormat="1" ht="123" customHeight="1" x14ac:dyDescent="0.25">
      <c r="R393" s="5"/>
      <c r="S393" s="90"/>
      <c r="T393" s="90"/>
      <c r="U393" s="98"/>
      <c r="V393" s="90"/>
      <c r="W393" s="98"/>
      <c r="X393" s="90"/>
      <c r="Y393" s="98"/>
      <c r="Z393" s="90"/>
      <c r="AA393" s="98"/>
      <c r="AB393" s="90"/>
      <c r="AC393" s="98"/>
      <c r="AD393" s="90"/>
      <c r="AE393" s="98"/>
      <c r="AF393" s="90"/>
      <c r="AG393" s="98"/>
      <c r="AH393" s="90"/>
      <c r="AI393" s="98"/>
      <c r="AJ393" s="90"/>
      <c r="AK393" s="98"/>
      <c r="AL393" s="90"/>
      <c r="AM393" s="98"/>
      <c r="AN393" s="90"/>
      <c r="AO393" s="98"/>
      <c r="AP393" s="90"/>
      <c r="AQ393" s="98"/>
    </row>
    <row r="394" spans="18:43" s="1" customFormat="1" ht="123" customHeight="1" x14ac:dyDescent="0.25">
      <c r="R394" s="5"/>
      <c r="S394" s="90"/>
      <c r="T394" s="90"/>
      <c r="U394" s="98"/>
      <c r="V394" s="90"/>
      <c r="W394" s="98"/>
      <c r="X394" s="90"/>
      <c r="Y394" s="98"/>
      <c r="Z394" s="90"/>
      <c r="AA394" s="98"/>
      <c r="AB394" s="90"/>
      <c r="AC394" s="98"/>
      <c r="AD394" s="90"/>
      <c r="AE394" s="98"/>
      <c r="AF394" s="90"/>
      <c r="AG394" s="98"/>
      <c r="AH394" s="90"/>
      <c r="AI394" s="98"/>
      <c r="AJ394" s="90"/>
      <c r="AK394" s="98"/>
      <c r="AL394" s="90"/>
      <c r="AM394" s="98"/>
      <c r="AN394" s="90"/>
      <c r="AO394" s="98"/>
      <c r="AP394" s="90"/>
      <c r="AQ394" s="98"/>
    </row>
    <row r="395" spans="18:43" s="1" customFormat="1" ht="123" customHeight="1" x14ac:dyDescent="0.25">
      <c r="R395" s="5"/>
      <c r="S395" s="90"/>
      <c r="T395" s="90"/>
      <c r="U395" s="98"/>
      <c r="V395" s="90"/>
      <c r="W395" s="98"/>
      <c r="X395" s="90"/>
      <c r="Y395" s="98"/>
      <c r="Z395" s="90"/>
      <c r="AA395" s="98"/>
      <c r="AB395" s="90"/>
      <c r="AC395" s="98"/>
      <c r="AD395" s="90"/>
      <c r="AE395" s="98"/>
      <c r="AF395" s="90"/>
      <c r="AG395" s="98"/>
      <c r="AH395" s="90"/>
      <c r="AI395" s="98"/>
      <c r="AJ395" s="90"/>
      <c r="AK395" s="98"/>
      <c r="AL395" s="90"/>
      <c r="AM395" s="98"/>
      <c r="AN395" s="90"/>
      <c r="AO395" s="98"/>
      <c r="AP395" s="90"/>
      <c r="AQ395" s="98"/>
    </row>
    <row r="396" spans="18:43" s="1" customFormat="1" ht="123" customHeight="1" x14ac:dyDescent="0.25">
      <c r="R396" s="5"/>
      <c r="S396" s="90"/>
      <c r="T396" s="90"/>
      <c r="U396" s="98"/>
      <c r="V396" s="90"/>
      <c r="W396" s="98"/>
      <c r="X396" s="90"/>
      <c r="Y396" s="98"/>
      <c r="Z396" s="90"/>
      <c r="AA396" s="98"/>
      <c r="AB396" s="90"/>
      <c r="AC396" s="98"/>
      <c r="AD396" s="90"/>
      <c r="AE396" s="98"/>
      <c r="AF396" s="90"/>
      <c r="AG396" s="98"/>
      <c r="AH396" s="90"/>
      <c r="AI396" s="98"/>
      <c r="AJ396" s="90"/>
      <c r="AK396" s="98"/>
      <c r="AL396" s="90"/>
      <c r="AM396" s="98"/>
      <c r="AN396" s="90"/>
      <c r="AO396" s="98"/>
      <c r="AP396" s="90"/>
      <c r="AQ396" s="98"/>
    </row>
    <row r="397" spans="18:43" s="1" customFormat="1" ht="123" customHeight="1" x14ac:dyDescent="0.25">
      <c r="R397" s="5"/>
      <c r="S397" s="90"/>
      <c r="T397" s="90"/>
      <c r="U397" s="98"/>
      <c r="V397" s="90"/>
      <c r="W397" s="98"/>
      <c r="X397" s="90"/>
      <c r="Y397" s="98"/>
      <c r="Z397" s="90"/>
      <c r="AA397" s="98"/>
      <c r="AB397" s="90"/>
      <c r="AC397" s="98"/>
      <c r="AD397" s="90"/>
      <c r="AE397" s="98"/>
      <c r="AF397" s="90"/>
      <c r="AG397" s="98"/>
      <c r="AH397" s="90"/>
      <c r="AI397" s="98"/>
      <c r="AJ397" s="90"/>
      <c r="AK397" s="98"/>
      <c r="AL397" s="90"/>
      <c r="AM397" s="98"/>
      <c r="AN397" s="90"/>
      <c r="AO397" s="98"/>
      <c r="AP397" s="90"/>
      <c r="AQ397" s="98"/>
    </row>
    <row r="398" spans="18:43" s="1" customFormat="1" ht="123" customHeight="1" x14ac:dyDescent="0.25">
      <c r="R398" s="5"/>
      <c r="S398" s="90"/>
      <c r="T398" s="90"/>
      <c r="U398" s="98"/>
      <c r="V398" s="90"/>
      <c r="W398" s="98"/>
      <c r="X398" s="90"/>
      <c r="Y398" s="98"/>
      <c r="Z398" s="90"/>
      <c r="AA398" s="98"/>
      <c r="AB398" s="90"/>
      <c r="AC398" s="98"/>
      <c r="AD398" s="90"/>
      <c r="AE398" s="98"/>
      <c r="AF398" s="90"/>
      <c r="AG398" s="98"/>
      <c r="AH398" s="90"/>
      <c r="AI398" s="98"/>
      <c r="AJ398" s="90"/>
      <c r="AK398" s="98"/>
      <c r="AL398" s="90"/>
      <c r="AM398" s="98"/>
      <c r="AN398" s="90"/>
      <c r="AO398" s="98"/>
      <c r="AP398" s="90"/>
      <c r="AQ398" s="98"/>
    </row>
    <row r="399" spans="18:43" s="1" customFormat="1" ht="123" customHeight="1" x14ac:dyDescent="0.25">
      <c r="R399" s="5"/>
      <c r="S399" s="90"/>
      <c r="T399" s="90"/>
      <c r="U399" s="98"/>
      <c r="V399" s="90"/>
      <c r="W399" s="98"/>
      <c r="X399" s="90"/>
      <c r="Y399" s="98"/>
      <c r="Z399" s="90"/>
      <c r="AA399" s="98"/>
      <c r="AB399" s="90"/>
      <c r="AC399" s="98"/>
      <c r="AD399" s="90"/>
      <c r="AE399" s="98"/>
      <c r="AF399" s="90"/>
      <c r="AG399" s="98"/>
      <c r="AH399" s="90"/>
      <c r="AI399" s="98"/>
      <c r="AJ399" s="90"/>
      <c r="AK399" s="98"/>
      <c r="AL399" s="90"/>
      <c r="AM399" s="98"/>
      <c r="AN399" s="90"/>
      <c r="AO399" s="98"/>
      <c r="AP399" s="90"/>
      <c r="AQ399" s="98"/>
    </row>
    <row r="400" spans="18:43" s="1" customFormat="1" ht="123" customHeight="1" x14ac:dyDescent="0.25">
      <c r="R400" s="5"/>
      <c r="S400" s="90"/>
      <c r="T400" s="90"/>
      <c r="U400" s="98"/>
      <c r="V400" s="90"/>
      <c r="W400" s="98"/>
      <c r="X400" s="90"/>
      <c r="Y400" s="98"/>
      <c r="Z400" s="90"/>
      <c r="AA400" s="98"/>
      <c r="AB400" s="90"/>
      <c r="AC400" s="98"/>
      <c r="AD400" s="90"/>
      <c r="AE400" s="98"/>
      <c r="AF400" s="90"/>
      <c r="AG400" s="98"/>
      <c r="AH400" s="90"/>
      <c r="AI400" s="98"/>
      <c r="AJ400" s="90"/>
      <c r="AK400" s="98"/>
      <c r="AL400" s="90"/>
      <c r="AM400" s="98"/>
      <c r="AN400" s="90"/>
      <c r="AO400" s="98"/>
      <c r="AP400" s="90"/>
      <c r="AQ400" s="98"/>
    </row>
    <row r="401" spans="18:43" s="1" customFormat="1" ht="123" customHeight="1" x14ac:dyDescent="0.25">
      <c r="R401" s="5"/>
      <c r="S401" s="90"/>
      <c r="T401" s="90"/>
      <c r="U401" s="98"/>
      <c r="V401" s="90"/>
      <c r="W401" s="98"/>
      <c r="X401" s="90"/>
      <c r="Y401" s="98"/>
      <c r="Z401" s="90"/>
      <c r="AA401" s="98"/>
      <c r="AB401" s="90"/>
      <c r="AC401" s="98"/>
      <c r="AD401" s="90"/>
      <c r="AE401" s="98"/>
      <c r="AF401" s="90"/>
      <c r="AG401" s="98"/>
      <c r="AH401" s="90"/>
      <c r="AI401" s="98"/>
      <c r="AJ401" s="90"/>
      <c r="AK401" s="98"/>
      <c r="AL401" s="90"/>
      <c r="AM401" s="98"/>
      <c r="AN401" s="90"/>
      <c r="AO401" s="98"/>
      <c r="AP401" s="90"/>
      <c r="AQ401" s="98"/>
    </row>
    <row r="402" spans="18:43" s="1" customFormat="1" ht="123" customHeight="1" x14ac:dyDescent="0.25">
      <c r="R402" s="5"/>
      <c r="S402" s="90"/>
      <c r="T402" s="90"/>
      <c r="U402" s="98"/>
      <c r="V402" s="90"/>
      <c r="W402" s="98"/>
      <c r="X402" s="90"/>
      <c r="Y402" s="98"/>
      <c r="Z402" s="90"/>
      <c r="AA402" s="98"/>
      <c r="AB402" s="90"/>
      <c r="AC402" s="98"/>
      <c r="AD402" s="90"/>
      <c r="AE402" s="98"/>
      <c r="AF402" s="90"/>
      <c r="AG402" s="98"/>
      <c r="AH402" s="90"/>
      <c r="AI402" s="98"/>
      <c r="AJ402" s="90"/>
      <c r="AK402" s="98"/>
      <c r="AL402" s="90"/>
      <c r="AM402" s="98"/>
      <c r="AN402" s="90"/>
      <c r="AO402" s="98"/>
      <c r="AP402" s="90"/>
      <c r="AQ402" s="98"/>
    </row>
    <row r="403" spans="18:43" s="1" customFormat="1" ht="123" customHeight="1" x14ac:dyDescent="0.25">
      <c r="R403" s="5"/>
      <c r="S403" s="90"/>
      <c r="T403" s="90"/>
      <c r="U403" s="98"/>
      <c r="V403" s="90"/>
      <c r="W403" s="98"/>
      <c r="X403" s="90"/>
      <c r="Y403" s="98"/>
      <c r="Z403" s="90"/>
      <c r="AA403" s="98"/>
      <c r="AB403" s="90"/>
      <c r="AC403" s="98"/>
      <c r="AD403" s="90"/>
      <c r="AE403" s="98"/>
      <c r="AF403" s="90"/>
      <c r="AG403" s="98"/>
      <c r="AH403" s="90"/>
      <c r="AI403" s="98"/>
      <c r="AJ403" s="90"/>
      <c r="AK403" s="98"/>
      <c r="AL403" s="90"/>
      <c r="AM403" s="98"/>
      <c r="AN403" s="90"/>
      <c r="AO403" s="98"/>
      <c r="AP403" s="90"/>
      <c r="AQ403" s="98"/>
    </row>
    <row r="404" spans="18:43" s="1" customFormat="1" ht="123" customHeight="1" x14ac:dyDescent="0.25">
      <c r="R404" s="5"/>
      <c r="S404" s="90"/>
      <c r="T404" s="90"/>
      <c r="U404" s="98"/>
      <c r="V404" s="90"/>
      <c r="W404" s="98"/>
      <c r="X404" s="90"/>
      <c r="Y404" s="98"/>
      <c r="Z404" s="90"/>
      <c r="AA404" s="98"/>
      <c r="AB404" s="90"/>
      <c r="AC404" s="98"/>
      <c r="AD404" s="90"/>
      <c r="AE404" s="98"/>
      <c r="AF404" s="90"/>
      <c r="AG404" s="98"/>
      <c r="AH404" s="90"/>
      <c r="AI404" s="98"/>
      <c r="AJ404" s="90"/>
      <c r="AK404" s="98"/>
      <c r="AL404" s="90"/>
      <c r="AM404" s="98"/>
      <c r="AN404" s="90"/>
      <c r="AO404" s="98"/>
      <c r="AP404" s="90"/>
      <c r="AQ404" s="98"/>
    </row>
    <row r="405" spans="18:43" s="1" customFormat="1" ht="123" customHeight="1" x14ac:dyDescent="0.25">
      <c r="R405" s="5"/>
      <c r="S405" s="90"/>
      <c r="T405" s="90"/>
      <c r="U405" s="98"/>
      <c r="V405" s="90"/>
      <c r="W405" s="98"/>
      <c r="X405" s="90"/>
      <c r="Y405" s="98"/>
      <c r="Z405" s="90"/>
      <c r="AA405" s="98"/>
      <c r="AB405" s="90"/>
      <c r="AC405" s="98"/>
      <c r="AD405" s="90"/>
      <c r="AE405" s="98"/>
      <c r="AF405" s="90"/>
      <c r="AG405" s="98"/>
      <c r="AH405" s="90"/>
      <c r="AI405" s="98"/>
      <c r="AJ405" s="90"/>
      <c r="AK405" s="98"/>
      <c r="AL405" s="90"/>
      <c r="AM405" s="98"/>
      <c r="AN405" s="90"/>
      <c r="AO405" s="98"/>
      <c r="AP405" s="90"/>
      <c r="AQ405" s="98"/>
    </row>
    <row r="406" spans="18:43" s="1" customFormat="1" ht="123" customHeight="1" x14ac:dyDescent="0.25">
      <c r="R406" s="5"/>
      <c r="S406" s="90"/>
      <c r="T406" s="90"/>
      <c r="U406" s="98"/>
      <c r="V406" s="90"/>
      <c r="W406" s="98"/>
      <c r="X406" s="90"/>
      <c r="Y406" s="98"/>
      <c r="Z406" s="90"/>
      <c r="AA406" s="98"/>
      <c r="AB406" s="90"/>
      <c r="AC406" s="98"/>
      <c r="AD406" s="90"/>
      <c r="AE406" s="98"/>
      <c r="AF406" s="90"/>
      <c r="AG406" s="98"/>
      <c r="AH406" s="90"/>
      <c r="AI406" s="98"/>
      <c r="AJ406" s="90"/>
      <c r="AK406" s="98"/>
      <c r="AL406" s="90"/>
      <c r="AM406" s="98"/>
      <c r="AN406" s="90"/>
      <c r="AO406" s="98"/>
      <c r="AP406" s="90"/>
      <c r="AQ406" s="98"/>
    </row>
    <row r="407" spans="18:43" s="1" customFormat="1" ht="123" customHeight="1" x14ac:dyDescent="0.25">
      <c r="R407" s="5"/>
      <c r="S407" s="90"/>
      <c r="T407" s="90"/>
      <c r="U407" s="98"/>
      <c r="V407" s="90"/>
      <c r="W407" s="98"/>
      <c r="X407" s="90"/>
      <c r="Y407" s="98"/>
      <c r="Z407" s="90"/>
      <c r="AA407" s="98"/>
      <c r="AB407" s="90"/>
      <c r="AC407" s="98"/>
      <c r="AD407" s="90"/>
      <c r="AE407" s="98"/>
      <c r="AF407" s="90"/>
      <c r="AG407" s="98"/>
      <c r="AH407" s="90"/>
      <c r="AI407" s="98"/>
      <c r="AJ407" s="90"/>
      <c r="AK407" s="98"/>
      <c r="AL407" s="90"/>
      <c r="AM407" s="98"/>
      <c r="AN407" s="90"/>
      <c r="AO407" s="98"/>
      <c r="AP407" s="90"/>
      <c r="AQ407" s="98"/>
    </row>
    <row r="408" spans="18:43" s="1" customFormat="1" ht="123" customHeight="1" x14ac:dyDescent="0.25">
      <c r="R408" s="5"/>
      <c r="S408" s="90"/>
      <c r="T408" s="90"/>
      <c r="U408" s="98"/>
      <c r="V408" s="90"/>
      <c r="W408" s="98"/>
      <c r="X408" s="90"/>
      <c r="Y408" s="98"/>
      <c r="Z408" s="90"/>
      <c r="AA408" s="98"/>
      <c r="AB408" s="90"/>
      <c r="AC408" s="98"/>
      <c r="AD408" s="90"/>
      <c r="AE408" s="98"/>
      <c r="AF408" s="90"/>
      <c r="AG408" s="98"/>
      <c r="AH408" s="90"/>
      <c r="AI408" s="98"/>
      <c r="AJ408" s="90"/>
      <c r="AK408" s="98"/>
      <c r="AL408" s="90"/>
      <c r="AM408" s="98"/>
      <c r="AN408" s="90"/>
      <c r="AO408" s="98"/>
      <c r="AP408" s="90"/>
      <c r="AQ408" s="98"/>
    </row>
    <row r="409" spans="18:43" s="1" customFormat="1" ht="123" customHeight="1" x14ac:dyDescent="0.25">
      <c r="R409" s="5"/>
      <c r="S409" s="90"/>
      <c r="T409" s="90"/>
      <c r="U409" s="98"/>
      <c r="V409" s="90"/>
      <c r="W409" s="98"/>
      <c r="X409" s="90"/>
      <c r="Y409" s="98"/>
      <c r="Z409" s="90"/>
      <c r="AA409" s="98"/>
      <c r="AB409" s="90"/>
      <c r="AC409" s="98"/>
      <c r="AD409" s="90"/>
      <c r="AE409" s="98"/>
      <c r="AF409" s="90"/>
      <c r="AG409" s="98"/>
      <c r="AH409" s="90"/>
      <c r="AI409" s="98"/>
      <c r="AJ409" s="90"/>
      <c r="AK409" s="98"/>
      <c r="AL409" s="90"/>
      <c r="AM409" s="98"/>
      <c r="AN409" s="90"/>
      <c r="AO409" s="98"/>
      <c r="AP409" s="90"/>
      <c r="AQ409" s="98"/>
    </row>
    <row r="410" spans="18:43" s="1" customFormat="1" ht="123" customHeight="1" x14ac:dyDescent="0.25">
      <c r="R410" s="5"/>
      <c r="S410" s="90"/>
      <c r="T410" s="90"/>
      <c r="U410" s="98"/>
      <c r="V410" s="90"/>
      <c r="W410" s="98"/>
      <c r="X410" s="90"/>
      <c r="Y410" s="98"/>
      <c r="Z410" s="90"/>
      <c r="AA410" s="98"/>
      <c r="AB410" s="90"/>
      <c r="AC410" s="98"/>
      <c r="AD410" s="90"/>
      <c r="AE410" s="98"/>
      <c r="AF410" s="90"/>
      <c r="AG410" s="98"/>
      <c r="AH410" s="90"/>
      <c r="AI410" s="98"/>
      <c r="AJ410" s="90"/>
      <c r="AK410" s="98"/>
      <c r="AL410" s="90"/>
      <c r="AM410" s="98"/>
      <c r="AN410" s="90"/>
      <c r="AO410" s="98"/>
      <c r="AP410" s="90"/>
      <c r="AQ410" s="98"/>
    </row>
    <row r="411" spans="18:43" s="1" customFormat="1" ht="123" customHeight="1" x14ac:dyDescent="0.25">
      <c r="R411" s="5"/>
      <c r="S411" s="90"/>
      <c r="T411" s="90"/>
      <c r="U411" s="98"/>
      <c r="V411" s="90"/>
      <c r="W411" s="98"/>
      <c r="X411" s="90"/>
      <c r="Y411" s="98"/>
      <c r="Z411" s="90"/>
      <c r="AA411" s="98"/>
      <c r="AB411" s="90"/>
      <c r="AC411" s="98"/>
      <c r="AD411" s="90"/>
      <c r="AE411" s="98"/>
      <c r="AF411" s="90"/>
      <c r="AG411" s="98"/>
      <c r="AH411" s="90"/>
      <c r="AI411" s="98"/>
      <c r="AJ411" s="90"/>
      <c r="AK411" s="98"/>
      <c r="AL411" s="90"/>
      <c r="AM411" s="98"/>
      <c r="AN411" s="90"/>
      <c r="AO411" s="98"/>
      <c r="AP411" s="90"/>
      <c r="AQ411" s="98"/>
    </row>
    <row r="412" spans="18:43" s="1" customFormat="1" ht="123" customHeight="1" x14ac:dyDescent="0.25">
      <c r="R412" s="5"/>
      <c r="S412" s="90"/>
      <c r="T412" s="90"/>
      <c r="U412" s="98"/>
      <c r="V412" s="90"/>
      <c r="W412" s="98"/>
      <c r="X412" s="90"/>
      <c r="Y412" s="98"/>
      <c r="Z412" s="90"/>
      <c r="AA412" s="98"/>
      <c r="AB412" s="90"/>
      <c r="AC412" s="98"/>
      <c r="AD412" s="90"/>
      <c r="AE412" s="98"/>
      <c r="AF412" s="90"/>
      <c r="AG412" s="98"/>
      <c r="AH412" s="90"/>
      <c r="AI412" s="98"/>
      <c r="AJ412" s="90"/>
      <c r="AK412" s="98"/>
      <c r="AL412" s="90"/>
      <c r="AM412" s="98"/>
      <c r="AN412" s="90"/>
      <c r="AO412" s="98"/>
      <c r="AP412" s="90"/>
      <c r="AQ412" s="98"/>
    </row>
    <row r="413" spans="18:43" s="1" customFormat="1" ht="123" customHeight="1" x14ac:dyDescent="0.25">
      <c r="R413" s="5"/>
      <c r="S413" s="90"/>
      <c r="T413" s="90"/>
      <c r="U413" s="98"/>
      <c r="V413" s="90"/>
      <c r="W413" s="98"/>
      <c r="X413" s="90"/>
      <c r="Y413" s="98"/>
      <c r="Z413" s="90"/>
      <c r="AA413" s="98"/>
      <c r="AB413" s="90"/>
      <c r="AC413" s="98"/>
      <c r="AD413" s="90"/>
      <c r="AE413" s="98"/>
      <c r="AF413" s="90"/>
      <c r="AG413" s="98"/>
      <c r="AH413" s="90"/>
      <c r="AI413" s="98"/>
      <c r="AJ413" s="90"/>
      <c r="AK413" s="98"/>
      <c r="AL413" s="90"/>
      <c r="AM413" s="98"/>
      <c r="AN413" s="90"/>
      <c r="AO413" s="98"/>
      <c r="AP413" s="90"/>
      <c r="AQ413" s="98"/>
    </row>
    <row r="414" spans="18:43" s="1" customFormat="1" ht="123" customHeight="1" x14ac:dyDescent="0.25">
      <c r="R414" s="5"/>
      <c r="S414" s="90"/>
      <c r="T414" s="90"/>
      <c r="U414" s="98"/>
      <c r="V414" s="90"/>
      <c r="W414" s="98"/>
      <c r="X414" s="90"/>
      <c r="Y414" s="98"/>
      <c r="Z414" s="90"/>
      <c r="AA414" s="98"/>
      <c r="AB414" s="90"/>
      <c r="AC414" s="98"/>
      <c r="AD414" s="90"/>
      <c r="AE414" s="98"/>
      <c r="AF414" s="90"/>
      <c r="AG414" s="98"/>
      <c r="AH414" s="90"/>
      <c r="AI414" s="98"/>
      <c r="AJ414" s="90"/>
      <c r="AK414" s="98"/>
      <c r="AL414" s="90"/>
      <c r="AM414" s="98"/>
      <c r="AN414" s="90"/>
      <c r="AO414" s="98"/>
      <c r="AP414" s="90"/>
      <c r="AQ414" s="98"/>
    </row>
    <row r="415" spans="18:43" s="1" customFormat="1" ht="123" customHeight="1" x14ac:dyDescent="0.25">
      <c r="R415" s="5"/>
      <c r="S415" s="90"/>
      <c r="T415" s="90"/>
      <c r="U415" s="98"/>
      <c r="V415" s="90"/>
      <c r="W415" s="98"/>
      <c r="X415" s="90"/>
      <c r="Y415" s="98"/>
      <c r="Z415" s="90"/>
      <c r="AA415" s="98"/>
      <c r="AB415" s="90"/>
      <c r="AC415" s="98"/>
      <c r="AD415" s="90"/>
      <c r="AE415" s="98"/>
      <c r="AF415" s="90"/>
      <c r="AG415" s="98"/>
      <c r="AH415" s="90"/>
      <c r="AI415" s="98"/>
      <c r="AJ415" s="90"/>
      <c r="AK415" s="98"/>
      <c r="AL415" s="90"/>
      <c r="AM415" s="98"/>
      <c r="AN415" s="90"/>
      <c r="AO415" s="98"/>
      <c r="AP415" s="90"/>
      <c r="AQ415" s="98"/>
    </row>
    <row r="416" spans="18:43" s="1" customFormat="1" ht="123" customHeight="1" x14ac:dyDescent="0.25">
      <c r="R416" s="5"/>
      <c r="S416" s="90"/>
      <c r="T416" s="90"/>
      <c r="U416" s="98"/>
      <c r="V416" s="90"/>
      <c r="W416" s="98"/>
      <c r="X416" s="90"/>
      <c r="Y416" s="98"/>
      <c r="Z416" s="90"/>
      <c r="AA416" s="98"/>
      <c r="AB416" s="90"/>
      <c r="AC416" s="98"/>
      <c r="AD416" s="90"/>
      <c r="AE416" s="98"/>
      <c r="AF416" s="90"/>
      <c r="AG416" s="98"/>
      <c r="AH416" s="90"/>
      <c r="AI416" s="98"/>
      <c r="AJ416" s="90"/>
      <c r="AK416" s="98"/>
      <c r="AL416" s="90"/>
      <c r="AM416" s="98"/>
      <c r="AN416" s="90"/>
      <c r="AO416" s="98"/>
      <c r="AP416" s="90"/>
      <c r="AQ416" s="98"/>
    </row>
    <row r="417" spans="18:43" s="1" customFormat="1" ht="123" customHeight="1" x14ac:dyDescent="0.25">
      <c r="R417" s="5"/>
      <c r="S417" s="90"/>
      <c r="T417" s="90"/>
      <c r="U417" s="98"/>
      <c r="V417" s="90"/>
      <c r="W417" s="98"/>
      <c r="X417" s="90"/>
      <c r="Y417" s="98"/>
      <c r="Z417" s="90"/>
      <c r="AA417" s="98"/>
      <c r="AB417" s="90"/>
      <c r="AC417" s="98"/>
      <c r="AD417" s="90"/>
      <c r="AE417" s="98"/>
      <c r="AF417" s="90"/>
      <c r="AG417" s="98"/>
      <c r="AH417" s="90"/>
      <c r="AI417" s="98"/>
      <c r="AJ417" s="90"/>
      <c r="AK417" s="98"/>
      <c r="AL417" s="90"/>
      <c r="AM417" s="98"/>
      <c r="AN417" s="90"/>
      <c r="AO417" s="98"/>
      <c r="AP417" s="90"/>
      <c r="AQ417" s="98"/>
    </row>
    <row r="418" spans="18:43" s="1" customFormat="1" ht="123" customHeight="1" x14ac:dyDescent="0.25">
      <c r="R418" s="5"/>
      <c r="S418" s="90"/>
      <c r="T418" s="90"/>
      <c r="U418" s="98"/>
      <c r="V418" s="90"/>
      <c r="W418" s="98"/>
      <c r="X418" s="90"/>
      <c r="Y418" s="98"/>
      <c r="Z418" s="90"/>
      <c r="AA418" s="98"/>
      <c r="AB418" s="90"/>
      <c r="AC418" s="98"/>
      <c r="AD418" s="90"/>
      <c r="AE418" s="98"/>
      <c r="AF418" s="90"/>
      <c r="AG418" s="98"/>
      <c r="AH418" s="90"/>
      <c r="AI418" s="98"/>
      <c r="AJ418" s="90"/>
      <c r="AK418" s="98"/>
      <c r="AL418" s="90"/>
      <c r="AM418" s="98"/>
      <c r="AN418" s="90"/>
      <c r="AO418" s="98"/>
      <c r="AP418" s="90"/>
      <c r="AQ418" s="98"/>
    </row>
    <row r="419" spans="18:43" s="1" customFormat="1" ht="123" customHeight="1" x14ac:dyDescent="0.25">
      <c r="R419" s="5"/>
      <c r="S419" s="90"/>
      <c r="T419" s="90"/>
      <c r="U419" s="98"/>
      <c r="V419" s="90"/>
      <c r="W419" s="98"/>
      <c r="X419" s="90"/>
      <c r="Y419" s="98"/>
      <c r="Z419" s="90"/>
      <c r="AA419" s="98"/>
      <c r="AB419" s="90"/>
      <c r="AC419" s="98"/>
      <c r="AD419" s="90"/>
      <c r="AE419" s="98"/>
      <c r="AF419" s="90"/>
      <c r="AG419" s="98"/>
      <c r="AH419" s="90"/>
      <c r="AI419" s="98"/>
      <c r="AJ419" s="90"/>
      <c r="AK419" s="98"/>
      <c r="AL419" s="90"/>
      <c r="AM419" s="98"/>
      <c r="AN419" s="90"/>
      <c r="AO419" s="98"/>
      <c r="AP419" s="90"/>
      <c r="AQ419" s="98"/>
    </row>
    <row r="420" spans="18:43" s="1" customFormat="1" ht="123" customHeight="1" x14ac:dyDescent="0.25">
      <c r="R420" s="5"/>
      <c r="S420" s="90"/>
      <c r="T420" s="90"/>
      <c r="U420" s="98"/>
      <c r="V420" s="90"/>
      <c r="W420" s="98"/>
      <c r="X420" s="90"/>
      <c r="Y420" s="98"/>
      <c r="Z420" s="90"/>
      <c r="AA420" s="98"/>
      <c r="AB420" s="90"/>
      <c r="AC420" s="98"/>
      <c r="AD420" s="90"/>
      <c r="AE420" s="98"/>
      <c r="AF420" s="90"/>
      <c r="AG420" s="98"/>
      <c r="AH420" s="90"/>
      <c r="AI420" s="98"/>
      <c r="AJ420" s="90"/>
      <c r="AK420" s="98"/>
      <c r="AL420" s="90"/>
      <c r="AM420" s="98"/>
      <c r="AN420" s="90"/>
      <c r="AO420" s="98"/>
      <c r="AP420" s="90"/>
      <c r="AQ420" s="98"/>
    </row>
    <row r="421" spans="18:43" s="1" customFormat="1" ht="123" customHeight="1" x14ac:dyDescent="0.25">
      <c r="R421" s="5"/>
      <c r="S421" s="90"/>
      <c r="T421" s="90"/>
      <c r="U421" s="98"/>
      <c r="V421" s="90"/>
      <c r="W421" s="98"/>
      <c r="X421" s="90"/>
      <c r="Y421" s="98"/>
      <c r="Z421" s="90"/>
      <c r="AA421" s="98"/>
      <c r="AB421" s="90"/>
      <c r="AC421" s="98"/>
      <c r="AD421" s="90"/>
      <c r="AE421" s="98"/>
      <c r="AF421" s="90"/>
      <c r="AG421" s="98"/>
      <c r="AH421" s="90"/>
      <c r="AI421" s="98"/>
      <c r="AJ421" s="90"/>
      <c r="AK421" s="98"/>
      <c r="AL421" s="90"/>
      <c r="AM421" s="98"/>
      <c r="AN421" s="90"/>
      <c r="AO421" s="98"/>
      <c r="AP421" s="90"/>
      <c r="AQ421" s="98"/>
    </row>
    <row r="422" spans="18:43" s="1" customFormat="1" ht="123" customHeight="1" x14ac:dyDescent="0.25">
      <c r="R422" s="5"/>
      <c r="S422" s="90"/>
      <c r="T422" s="90"/>
      <c r="U422" s="98"/>
      <c r="V422" s="90"/>
      <c r="W422" s="98"/>
      <c r="X422" s="90"/>
      <c r="Y422" s="98"/>
      <c r="Z422" s="90"/>
      <c r="AA422" s="98"/>
      <c r="AB422" s="90"/>
      <c r="AC422" s="98"/>
      <c r="AD422" s="90"/>
      <c r="AE422" s="98"/>
      <c r="AF422" s="90"/>
      <c r="AG422" s="98"/>
      <c r="AH422" s="90"/>
      <c r="AI422" s="98"/>
      <c r="AJ422" s="90"/>
      <c r="AK422" s="98"/>
      <c r="AL422" s="90"/>
      <c r="AM422" s="98"/>
      <c r="AN422" s="90"/>
      <c r="AO422" s="98"/>
      <c r="AP422" s="90"/>
      <c r="AQ422" s="98"/>
    </row>
    <row r="423" spans="18:43" s="1" customFormat="1" ht="123" customHeight="1" x14ac:dyDescent="0.25">
      <c r="R423" s="5"/>
      <c r="S423" s="90"/>
      <c r="T423" s="90"/>
      <c r="U423" s="98"/>
      <c r="V423" s="90"/>
      <c r="W423" s="98"/>
      <c r="X423" s="90"/>
      <c r="Y423" s="98"/>
      <c r="Z423" s="90"/>
      <c r="AA423" s="98"/>
      <c r="AB423" s="90"/>
      <c r="AC423" s="98"/>
      <c r="AD423" s="90"/>
      <c r="AE423" s="98"/>
      <c r="AF423" s="90"/>
      <c r="AG423" s="98"/>
      <c r="AH423" s="90"/>
      <c r="AI423" s="98"/>
      <c r="AJ423" s="90"/>
      <c r="AK423" s="98"/>
      <c r="AL423" s="90"/>
      <c r="AM423" s="98"/>
      <c r="AN423" s="90"/>
      <c r="AO423" s="98"/>
      <c r="AP423" s="90"/>
      <c r="AQ423" s="98"/>
    </row>
    <row r="424" spans="18:43" s="1" customFormat="1" ht="123" customHeight="1" x14ac:dyDescent="0.25">
      <c r="R424" s="5"/>
      <c r="S424" s="90"/>
      <c r="T424" s="90"/>
      <c r="U424" s="98"/>
      <c r="V424" s="90"/>
      <c r="W424" s="98"/>
      <c r="X424" s="90"/>
      <c r="Y424" s="98"/>
      <c r="Z424" s="90"/>
      <c r="AA424" s="98"/>
      <c r="AB424" s="90"/>
      <c r="AC424" s="98"/>
      <c r="AD424" s="90"/>
      <c r="AE424" s="98"/>
      <c r="AF424" s="90"/>
      <c r="AG424" s="98"/>
      <c r="AH424" s="90"/>
      <c r="AI424" s="98"/>
      <c r="AJ424" s="90"/>
      <c r="AK424" s="98"/>
      <c r="AL424" s="90"/>
      <c r="AM424" s="98"/>
      <c r="AN424" s="90"/>
      <c r="AO424" s="98"/>
      <c r="AP424" s="90"/>
      <c r="AQ424" s="98"/>
    </row>
    <row r="425" spans="18:43" s="1" customFormat="1" ht="123" customHeight="1" x14ac:dyDescent="0.25">
      <c r="R425" s="5"/>
      <c r="S425" s="90"/>
      <c r="T425" s="90"/>
      <c r="U425" s="98"/>
      <c r="V425" s="90"/>
      <c r="W425" s="98"/>
      <c r="X425" s="90"/>
      <c r="Y425" s="98"/>
      <c r="Z425" s="90"/>
      <c r="AA425" s="98"/>
      <c r="AB425" s="90"/>
      <c r="AC425" s="98"/>
      <c r="AD425" s="90"/>
      <c r="AE425" s="98"/>
      <c r="AF425" s="90"/>
      <c r="AG425" s="98"/>
      <c r="AH425" s="90"/>
      <c r="AI425" s="98"/>
      <c r="AJ425" s="90"/>
      <c r="AK425" s="98"/>
      <c r="AL425" s="90"/>
      <c r="AM425" s="98"/>
      <c r="AN425" s="90"/>
      <c r="AO425" s="98"/>
      <c r="AP425" s="90"/>
      <c r="AQ425" s="98"/>
    </row>
    <row r="426" spans="18:43" s="1" customFormat="1" ht="123" customHeight="1" x14ac:dyDescent="0.25">
      <c r="R426" s="5"/>
      <c r="S426" s="90"/>
      <c r="T426" s="90"/>
      <c r="U426" s="98"/>
      <c r="V426" s="90"/>
      <c r="W426" s="98"/>
      <c r="X426" s="90"/>
      <c r="Y426" s="98"/>
      <c r="Z426" s="90"/>
      <c r="AA426" s="98"/>
      <c r="AB426" s="90"/>
      <c r="AC426" s="98"/>
      <c r="AD426" s="90"/>
      <c r="AE426" s="98"/>
      <c r="AF426" s="90"/>
      <c r="AG426" s="98"/>
      <c r="AH426" s="90"/>
      <c r="AI426" s="98"/>
      <c r="AJ426" s="90"/>
      <c r="AK426" s="98"/>
      <c r="AL426" s="90"/>
      <c r="AM426" s="98"/>
      <c r="AN426" s="90"/>
      <c r="AO426" s="98"/>
      <c r="AP426" s="90"/>
      <c r="AQ426" s="98"/>
    </row>
    <row r="427" spans="18:43" s="1" customFormat="1" ht="123" customHeight="1" x14ac:dyDescent="0.25">
      <c r="R427" s="5"/>
      <c r="S427" s="90"/>
      <c r="T427" s="90"/>
      <c r="U427" s="98"/>
      <c r="V427" s="90"/>
      <c r="W427" s="98"/>
      <c r="X427" s="90"/>
      <c r="Y427" s="98"/>
      <c r="Z427" s="90"/>
      <c r="AA427" s="98"/>
      <c r="AB427" s="90"/>
      <c r="AC427" s="98"/>
      <c r="AD427" s="90"/>
      <c r="AE427" s="98"/>
      <c r="AF427" s="90"/>
      <c r="AG427" s="98"/>
      <c r="AH427" s="90"/>
      <c r="AI427" s="98"/>
      <c r="AJ427" s="90"/>
      <c r="AK427" s="98"/>
      <c r="AL427" s="90"/>
      <c r="AM427" s="98"/>
      <c r="AN427" s="90"/>
      <c r="AO427" s="98"/>
      <c r="AP427" s="90"/>
      <c r="AQ427" s="98"/>
    </row>
    <row r="428" spans="18:43" s="1" customFormat="1" ht="123" customHeight="1" x14ac:dyDescent="0.25">
      <c r="R428" s="5"/>
      <c r="S428" s="90"/>
      <c r="T428" s="90"/>
      <c r="U428" s="98"/>
      <c r="V428" s="90"/>
      <c r="W428" s="98"/>
      <c r="X428" s="90"/>
      <c r="Y428" s="98"/>
      <c r="Z428" s="90"/>
      <c r="AA428" s="98"/>
      <c r="AB428" s="90"/>
      <c r="AC428" s="98"/>
      <c r="AD428" s="90"/>
      <c r="AE428" s="98"/>
      <c r="AF428" s="90"/>
      <c r="AG428" s="98"/>
      <c r="AH428" s="90"/>
      <c r="AI428" s="98"/>
      <c r="AJ428" s="90"/>
      <c r="AK428" s="98"/>
      <c r="AL428" s="90"/>
      <c r="AM428" s="98"/>
      <c r="AN428" s="90"/>
      <c r="AO428" s="98"/>
      <c r="AP428" s="90"/>
      <c r="AQ428" s="98"/>
    </row>
    <row r="429" spans="18:43" s="1" customFormat="1" ht="123" customHeight="1" x14ac:dyDescent="0.25">
      <c r="R429" s="5"/>
      <c r="S429" s="90"/>
      <c r="T429" s="90"/>
      <c r="U429" s="98"/>
      <c r="V429" s="90"/>
      <c r="W429" s="98"/>
      <c r="X429" s="90"/>
      <c r="Y429" s="98"/>
      <c r="Z429" s="90"/>
      <c r="AA429" s="98"/>
      <c r="AB429" s="90"/>
      <c r="AC429" s="98"/>
      <c r="AD429" s="90"/>
      <c r="AE429" s="98"/>
      <c r="AF429" s="90"/>
      <c r="AG429" s="98"/>
      <c r="AH429" s="90"/>
      <c r="AI429" s="98"/>
      <c r="AJ429" s="90"/>
      <c r="AK429" s="98"/>
      <c r="AL429" s="90"/>
      <c r="AM429" s="98"/>
      <c r="AN429" s="90"/>
      <c r="AO429" s="98"/>
      <c r="AP429" s="90"/>
      <c r="AQ429" s="98"/>
    </row>
    <row r="430" spans="18:43" s="1" customFormat="1" ht="123" customHeight="1" x14ac:dyDescent="0.25">
      <c r="R430" s="5"/>
      <c r="S430" s="90"/>
      <c r="T430" s="90"/>
      <c r="U430" s="98"/>
      <c r="V430" s="90"/>
      <c r="W430" s="98"/>
      <c r="X430" s="90"/>
      <c r="Y430" s="98"/>
      <c r="Z430" s="90"/>
      <c r="AA430" s="98"/>
      <c r="AB430" s="90"/>
      <c r="AC430" s="98"/>
      <c r="AD430" s="90"/>
      <c r="AE430" s="98"/>
      <c r="AF430" s="90"/>
      <c r="AG430" s="98"/>
      <c r="AH430" s="90"/>
      <c r="AI430" s="98"/>
      <c r="AJ430" s="90"/>
      <c r="AK430" s="98"/>
      <c r="AL430" s="90"/>
      <c r="AM430" s="98"/>
      <c r="AN430" s="90"/>
      <c r="AO430" s="98"/>
      <c r="AP430" s="90"/>
      <c r="AQ430" s="98"/>
    </row>
    <row r="431" spans="18:43" s="1" customFormat="1" ht="123" customHeight="1" x14ac:dyDescent="0.25">
      <c r="R431" s="5"/>
      <c r="S431" s="90"/>
      <c r="T431" s="90"/>
      <c r="U431" s="98"/>
      <c r="V431" s="90"/>
      <c r="W431" s="98"/>
      <c r="X431" s="90"/>
      <c r="Y431" s="98"/>
      <c r="Z431" s="90"/>
      <c r="AA431" s="98"/>
      <c r="AB431" s="90"/>
      <c r="AC431" s="98"/>
      <c r="AD431" s="90"/>
      <c r="AE431" s="98"/>
      <c r="AF431" s="90"/>
      <c r="AG431" s="98"/>
      <c r="AH431" s="90"/>
      <c r="AI431" s="98"/>
      <c r="AJ431" s="90"/>
      <c r="AK431" s="98"/>
      <c r="AL431" s="90"/>
      <c r="AM431" s="98"/>
      <c r="AN431" s="90"/>
      <c r="AO431" s="98"/>
      <c r="AP431" s="90"/>
      <c r="AQ431" s="98"/>
    </row>
    <row r="432" spans="18:43" s="1" customFormat="1" ht="123" customHeight="1" x14ac:dyDescent="0.25">
      <c r="R432" s="5"/>
      <c r="S432" s="90"/>
      <c r="T432" s="90"/>
      <c r="U432" s="98"/>
      <c r="V432" s="90"/>
      <c r="W432" s="98"/>
      <c r="X432" s="90"/>
      <c r="Y432" s="98"/>
      <c r="Z432" s="90"/>
      <c r="AA432" s="98"/>
      <c r="AB432" s="90"/>
      <c r="AC432" s="98"/>
      <c r="AD432" s="90"/>
      <c r="AE432" s="98"/>
      <c r="AF432" s="90"/>
      <c r="AG432" s="98"/>
      <c r="AH432" s="90"/>
      <c r="AI432" s="98"/>
      <c r="AJ432" s="90"/>
      <c r="AK432" s="98"/>
      <c r="AL432" s="90"/>
      <c r="AM432" s="98"/>
      <c r="AN432" s="90"/>
      <c r="AO432" s="98"/>
      <c r="AP432" s="90"/>
      <c r="AQ432" s="98"/>
    </row>
    <row r="433" spans="18:43" s="1" customFormat="1" ht="123" customHeight="1" x14ac:dyDescent="0.25">
      <c r="R433" s="5"/>
      <c r="S433" s="90"/>
      <c r="T433" s="90"/>
      <c r="U433" s="98"/>
      <c r="V433" s="90"/>
      <c r="W433" s="98"/>
      <c r="X433" s="90"/>
      <c r="Y433" s="98"/>
      <c r="Z433" s="90"/>
      <c r="AA433" s="98"/>
      <c r="AB433" s="90"/>
      <c r="AC433" s="98"/>
      <c r="AD433" s="90"/>
      <c r="AE433" s="98"/>
      <c r="AF433" s="90"/>
      <c r="AG433" s="98"/>
      <c r="AH433" s="90"/>
      <c r="AI433" s="98"/>
      <c r="AJ433" s="90"/>
      <c r="AK433" s="98"/>
      <c r="AL433" s="90"/>
      <c r="AM433" s="98"/>
      <c r="AN433" s="90"/>
      <c r="AO433" s="98"/>
      <c r="AP433" s="90"/>
      <c r="AQ433" s="98"/>
    </row>
    <row r="434" spans="18:43" s="1" customFormat="1" ht="123" customHeight="1" x14ac:dyDescent="0.25">
      <c r="R434" s="5"/>
      <c r="S434" s="90"/>
      <c r="T434" s="90"/>
      <c r="U434" s="98"/>
      <c r="V434" s="90"/>
      <c r="W434" s="98"/>
      <c r="X434" s="90"/>
      <c r="Y434" s="98"/>
      <c r="Z434" s="90"/>
      <c r="AA434" s="98"/>
      <c r="AB434" s="90"/>
      <c r="AC434" s="98"/>
      <c r="AD434" s="90"/>
      <c r="AE434" s="98"/>
      <c r="AF434" s="90"/>
      <c r="AG434" s="98"/>
      <c r="AH434" s="90"/>
      <c r="AI434" s="98"/>
      <c r="AJ434" s="90"/>
      <c r="AK434" s="98"/>
      <c r="AL434" s="90"/>
      <c r="AM434" s="98"/>
      <c r="AN434" s="90"/>
      <c r="AO434" s="98"/>
      <c r="AP434" s="90"/>
      <c r="AQ434" s="98"/>
    </row>
    <row r="435" spans="18:43" s="1" customFormat="1" ht="123" customHeight="1" x14ac:dyDescent="0.25">
      <c r="R435" s="5"/>
      <c r="S435" s="90"/>
      <c r="T435" s="90"/>
      <c r="U435" s="98"/>
      <c r="V435" s="90"/>
      <c r="W435" s="98"/>
      <c r="X435" s="90"/>
      <c r="Y435" s="98"/>
      <c r="Z435" s="90"/>
      <c r="AA435" s="98"/>
      <c r="AB435" s="90"/>
      <c r="AC435" s="98"/>
      <c r="AD435" s="90"/>
      <c r="AE435" s="98"/>
      <c r="AF435" s="90"/>
      <c r="AG435" s="98"/>
      <c r="AH435" s="90"/>
      <c r="AI435" s="98"/>
      <c r="AJ435" s="90"/>
      <c r="AK435" s="98"/>
      <c r="AL435" s="90"/>
      <c r="AM435" s="98"/>
      <c r="AN435" s="90"/>
      <c r="AO435" s="98"/>
      <c r="AP435" s="90"/>
      <c r="AQ435" s="98"/>
    </row>
    <row r="436" spans="18:43" s="1" customFormat="1" ht="123" customHeight="1" x14ac:dyDescent="0.25">
      <c r="R436" s="5"/>
      <c r="S436" s="90"/>
      <c r="T436" s="90"/>
      <c r="U436" s="98"/>
      <c r="V436" s="90"/>
      <c r="W436" s="98"/>
      <c r="X436" s="90"/>
      <c r="Y436" s="98"/>
      <c r="Z436" s="90"/>
      <c r="AA436" s="98"/>
      <c r="AB436" s="90"/>
      <c r="AC436" s="98"/>
      <c r="AD436" s="90"/>
      <c r="AE436" s="98"/>
      <c r="AF436" s="90"/>
      <c r="AG436" s="98"/>
      <c r="AH436" s="90"/>
      <c r="AI436" s="98"/>
      <c r="AJ436" s="90"/>
      <c r="AK436" s="98"/>
      <c r="AL436" s="90"/>
      <c r="AM436" s="98"/>
      <c r="AN436" s="90"/>
      <c r="AO436" s="98"/>
      <c r="AP436" s="90"/>
      <c r="AQ436" s="98"/>
    </row>
    <row r="437" spans="18:43" s="1" customFormat="1" ht="123" customHeight="1" x14ac:dyDescent="0.25">
      <c r="R437" s="5"/>
      <c r="S437" s="90"/>
      <c r="T437" s="90"/>
      <c r="U437" s="98"/>
      <c r="V437" s="90"/>
      <c r="W437" s="98"/>
      <c r="X437" s="90"/>
      <c r="Y437" s="98"/>
      <c r="Z437" s="90"/>
      <c r="AA437" s="98"/>
      <c r="AB437" s="90"/>
      <c r="AC437" s="98"/>
      <c r="AD437" s="90"/>
      <c r="AE437" s="98"/>
      <c r="AF437" s="90"/>
      <c r="AG437" s="98"/>
      <c r="AH437" s="90"/>
      <c r="AI437" s="98"/>
      <c r="AJ437" s="90"/>
      <c r="AK437" s="98"/>
      <c r="AL437" s="90"/>
      <c r="AM437" s="98"/>
      <c r="AN437" s="90"/>
      <c r="AO437" s="98"/>
      <c r="AP437" s="90"/>
      <c r="AQ437" s="98"/>
    </row>
    <row r="438" spans="18:43" s="1" customFormat="1" ht="123" customHeight="1" x14ac:dyDescent="0.25">
      <c r="R438" s="5"/>
      <c r="S438" s="90"/>
      <c r="T438" s="90"/>
      <c r="U438" s="98"/>
      <c r="V438" s="90"/>
      <c r="W438" s="98"/>
      <c r="X438" s="90"/>
      <c r="Y438" s="98"/>
      <c r="Z438" s="90"/>
      <c r="AA438" s="98"/>
      <c r="AB438" s="90"/>
      <c r="AC438" s="98"/>
      <c r="AD438" s="90"/>
      <c r="AE438" s="98"/>
      <c r="AF438" s="90"/>
      <c r="AG438" s="98"/>
      <c r="AH438" s="90"/>
      <c r="AI438" s="98"/>
      <c r="AJ438" s="90"/>
      <c r="AK438" s="98"/>
      <c r="AL438" s="90"/>
      <c r="AM438" s="98"/>
      <c r="AN438" s="90"/>
      <c r="AO438" s="98"/>
      <c r="AP438" s="90"/>
      <c r="AQ438" s="98"/>
    </row>
    <row r="439" spans="18:43" s="1" customFormat="1" ht="123" customHeight="1" x14ac:dyDescent="0.25">
      <c r="R439" s="5"/>
      <c r="S439" s="90"/>
      <c r="T439" s="90"/>
      <c r="U439" s="98"/>
      <c r="V439" s="90"/>
      <c r="W439" s="98"/>
      <c r="X439" s="90"/>
      <c r="Y439" s="98"/>
      <c r="Z439" s="90"/>
      <c r="AA439" s="98"/>
      <c r="AB439" s="90"/>
      <c r="AC439" s="98"/>
      <c r="AD439" s="90"/>
      <c r="AE439" s="98"/>
      <c r="AF439" s="90"/>
      <c r="AG439" s="98"/>
      <c r="AH439" s="90"/>
      <c r="AI439" s="98"/>
      <c r="AJ439" s="90"/>
      <c r="AK439" s="98"/>
      <c r="AL439" s="90"/>
      <c r="AM439" s="98"/>
      <c r="AN439" s="90"/>
      <c r="AO439" s="98"/>
      <c r="AP439" s="90"/>
      <c r="AQ439" s="98"/>
    </row>
    <row r="440" spans="18:43" s="1" customFormat="1" ht="123" customHeight="1" x14ac:dyDescent="0.25">
      <c r="R440" s="5"/>
      <c r="S440" s="90"/>
      <c r="T440" s="90"/>
      <c r="U440" s="98"/>
      <c r="V440" s="90"/>
      <c r="W440" s="98"/>
      <c r="X440" s="90"/>
      <c r="Y440" s="98"/>
      <c r="Z440" s="90"/>
      <c r="AA440" s="98"/>
      <c r="AB440" s="90"/>
      <c r="AC440" s="98"/>
      <c r="AD440" s="90"/>
      <c r="AE440" s="98"/>
      <c r="AF440" s="90"/>
      <c r="AG440" s="98"/>
      <c r="AH440" s="90"/>
      <c r="AI440" s="98"/>
      <c r="AJ440" s="90"/>
      <c r="AK440" s="98"/>
      <c r="AL440" s="90"/>
      <c r="AM440" s="98"/>
      <c r="AN440" s="90"/>
      <c r="AO440" s="98"/>
      <c r="AP440" s="90"/>
      <c r="AQ440" s="98"/>
    </row>
    <row r="441" spans="18:43" s="1" customFormat="1" ht="123" customHeight="1" x14ac:dyDescent="0.25">
      <c r="R441" s="5"/>
      <c r="S441" s="90"/>
      <c r="T441" s="90"/>
      <c r="U441" s="98"/>
      <c r="V441" s="90"/>
      <c r="W441" s="98"/>
      <c r="X441" s="90"/>
      <c r="Y441" s="98"/>
      <c r="Z441" s="90"/>
      <c r="AA441" s="98"/>
      <c r="AB441" s="90"/>
      <c r="AC441" s="98"/>
      <c r="AD441" s="90"/>
      <c r="AE441" s="98"/>
      <c r="AF441" s="90"/>
      <c r="AG441" s="98"/>
      <c r="AH441" s="90"/>
      <c r="AI441" s="98"/>
      <c r="AJ441" s="90"/>
      <c r="AK441" s="98"/>
      <c r="AL441" s="90"/>
      <c r="AM441" s="98"/>
      <c r="AN441" s="90"/>
      <c r="AO441" s="98"/>
      <c r="AP441" s="90"/>
      <c r="AQ441" s="98"/>
    </row>
    <row r="442" spans="18:43" s="1" customFormat="1" ht="123" customHeight="1" x14ac:dyDescent="0.25">
      <c r="R442" s="5"/>
      <c r="S442" s="90"/>
      <c r="T442" s="90"/>
      <c r="U442" s="98"/>
      <c r="V442" s="90"/>
      <c r="W442" s="98"/>
      <c r="X442" s="90"/>
      <c r="Y442" s="98"/>
      <c r="Z442" s="90"/>
      <c r="AA442" s="98"/>
      <c r="AB442" s="90"/>
      <c r="AC442" s="98"/>
      <c r="AD442" s="90"/>
      <c r="AE442" s="98"/>
      <c r="AF442" s="90"/>
      <c r="AG442" s="98"/>
      <c r="AH442" s="90"/>
      <c r="AI442" s="98"/>
      <c r="AJ442" s="90"/>
      <c r="AK442" s="98"/>
      <c r="AL442" s="90"/>
      <c r="AM442" s="98"/>
      <c r="AN442" s="90"/>
      <c r="AO442" s="98"/>
      <c r="AP442" s="90"/>
      <c r="AQ442" s="98"/>
    </row>
    <row r="443" spans="18:43" s="1" customFormat="1" ht="123" customHeight="1" x14ac:dyDescent="0.25">
      <c r="R443" s="5"/>
      <c r="S443" s="90"/>
      <c r="T443" s="90"/>
      <c r="U443" s="98"/>
      <c r="V443" s="90"/>
      <c r="W443" s="98"/>
      <c r="X443" s="90"/>
      <c r="Y443" s="98"/>
      <c r="Z443" s="90"/>
      <c r="AA443" s="98"/>
      <c r="AB443" s="90"/>
      <c r="AC443" s="98"/>
      <c r="AD443" s="90"/>
      <c r="AE443" s="98"/>
      <c r="AF443" s="90"/>
      <c r="AG443" s="98"/>
      <c r="AH443" s="90"/>
      <c r="AI443" s="98"/>
      <c r="AJ443" s="90"/>
      <c r="AK443" s="98"/>
      <c r="AL443" s="90"/>
      <c r="AM443" s="98"/>
      <c r="AN443" s="90"/>
      <c r="AO443" s="98"/>
      <c r="AP443" s="90"/>
      <c r="AQ443" s="98"/>
    </row>
    <row r="444" spans="18:43" s="1" customFormat="1" ht="123" customHeight="1" x14ac:dyDescent="0.25">
      <c r="R444" s="5"/>
      <c r="S444" s="90"/>
      <c r="T444" s="90"/>
      <c r="U444" s="98"/>
      <c r="V444" s="90"/>
      <c r="W444" s="98"/>
      <c r="X444" s="90"/>
      <c r="Y444" s="98"/>
      <c r="Z444" s="90"/>
      <c r="AA444" s="98"/>
      <c r="AB444" s="90"/>
      <c r="AC444" s="98"/>
      <c r="AD444" s="90"/>
      <c r="AE444" s="98"/>
      <c r="AF444" s="90"/>
      <c r="AG444" s="98"/>
      <c r="AH444" s="90"/>
      <c r="AI444" s="98"/>
      <c r="AJ444" s="90"/>
      <c r="AK444" s="98"/>
      <c r="AL444" s="90"/>
      <c r="AM444" s="98"/>
      <c r="AN444" s="90"/>
      <c r="AO444" s="98"/>
      <c r="AP444" s="90"/>
      <c r="AQ444" s="98"/>
    </row>
    <row r="445" spans="18:43" s="1" customFormat="1" ht="123" customHeight="1" x14ac:dyDescent="0.25">
      <c r="R445" s="5"/>
      <c r="S445" s="90"/>
      <c r="T445" s="90"/>
      <c r="U445" s="98"/>
      <c r="V445" s="90"/>
      <c r="W445" s="98"/>
      <c r="X445" s="90"/>
      <c r="Y445" s="98"/>
      <c r="Z445" s="90"/>
      <c r="AA445" s="98"/>
      <c r="AB445" s="90"/>
      <c r="AC445" s="98"/>
      <c r="AD445" s="90"/>
      <c r="AE445" s="98"/>
      <c r="AF445" s="90"/>
      <c r="AG445" s="98"/>
      <c r="AH445" s="90"/>
      <c r="AI445" s="98"/>
      <c r="AJ445" s="90"/>
      <c r="AK445" s="98"/>
      <c r="AL445" s="90"/>
      <c r="AM445" s="98"/>
      <c r="AN445" s="90"/>
      <c r="AO445" s="98"/>
      <c r="AP445" s="90"/>
      <c r="AQ445" s="98"/>
    </row>
    <row r="446" spans="18:43" s="1" customFormat="1" ht="123" customHeight="1" x14ac:dyDescent="0.25">
      <c r="R446" s="5"/>
      <c r="S446" s="90"/>
      <c r="T446" s="90"/>
      <c r="U446" s="98"/>
      <c r="V446" s="90"/>
      <c r="W446" s="98"/>
      <c r="X446" s="90"/>
      <c r="Y446" s="98"/>
      <c r="Z446" s="90"/>
      <c r="AA446" s="98"/>
      <c r="AB446" s="90"/>
      <c r="AC446" s="98"/>
      <c r="AD446" s="90"/>
      <c r="AE446" s="98"/>
      <c r="AF446" s="90"/>
      <c r="AG446" s="98"/>
      <c r="AH446" s="90"/>
      <c r="AI446" s="98"/>
      <c r="AJ446" s="90"/>
      <c r="AK446" s="98"/>
      <c r="AL446" s="90"/>
      <c r="AM446" s="98"/>
      <c r="AN446" s="90"/>
      <c r="AO446" s="98"/>
      <c r="AP446" s="90"/>
      <c r="AQ446" s="98"/>
    </row>
    <row r="447" spans="18:43" s="1" customFormat="1" ht="123" customHeight="1" x14ac:dyDescent="0.25">
      <c r="R447" s="5"/>
      <c r="S447" s="90"/>
      <c r="T447" s="90"/>
      <c r="U447" s="98"/>
      <c r="V447" s="90"/>
      <c r="W447" s="98"/>
      <c r="X447" s="90"/>
      <c r="Y447" s="98"/>
      <c r="Z447" s="90"/>
      <c r="AA447" s="98"/>
      <c r="AB447" s="90"/>
      <c r="AC447" s="98"/>
      <c r="AD447" s="90"/>
      <c r="AE447" s="98"/>
      <c r="AF447" s="90"/>
      <c r="AG447" s="98"/>
      <c r="AH447" s="90"/>
      <c r="AI447" s="98"/>
      <c r="AJ447" s="90"/>
      <c r="AK447" s="98"/>
      <c r="AL447" s="90"/>
      <c r="AM447" s="98"/>
      <c r="AN447" s="90"/>
      <c r="AO447" s="98"/>
      <c r="AP447" s="90"/>
      <c r="AQ447" s="98"/>
    </row>
    <row r="448" spans="18:43" s="1" customFormat="1" ht="123" customHeight="1" x14ac:dyDescent="0.25">
      <c r="R448" s="5"/>
      <c r="S448" s="90"/>
      <c r="T448" s="90"/>
      <c r="U448" s="98"/>
      <c r="V448" s="90"/>
      <c r="W448" s="98"/>
      <c r="X448" s="90"/>
      <c r="Y448" s="98"/>
      <c r="Z448" s="90"/>
      <c r="AA448" s="98"/>
      <c r="AB448" s="90"/>
      <c r="AC448" s="98"/>
      <c r="AD448" s="90"/>
      <c r="AE448" s="98"/>
      <c r="AF448" s="90"/>
      <c r="AG448" s="98"/>
      <c r="AH448" s="90"/>
      <c r="AI448" s="98"/>
      <c r="AJ448" s="90"/>
      <c r="AK448" s="98"/>
      <c r="AL448" s="90"/>
      <c r="AM448" s="98"/>
      <c r="AN448" s="90"/>
      <c r="AO448" s="98"/>
      <c r="AP448" s="90"/>
      <c r="AQ448" s="98"/>
    </row>
    <row r="449" spans="18:43" s="1" customFormat="1" ht="123" customHeight="1" x14ac:dyDescent="0.25">
      <c r="R449" s="5"/>
      <c r="S449" s="90"/>
      <c r="T449" s="90"/>
      <c r="U449" s="98"/>
      <c r="V449" s="90"/>
      <c r="W449" s="98"/>
      <c r="X449" s="90"/>
      <c r="Y449" s="98"/>
      <c r="Z449" s="90"/>
      <c r="AA449" s="98"/>
      <c r="AB449" s="90"/>
      <c r="AC449" s="98"/>
      <c r="AD449" s="90"/>
      <c r="AE449" s="98"/>
      <c r="AF449" s="90"/>
      <c r="AG449" s="98"/>
      <c r="AH449" s="90"/>
      <c r="AI449" s="98"/>
      <c r="AJ449" s="90"/>
      <c r="AK449" s="98"/>
      <c r="AL449" s="90"/>
      <c r="AM449" s="98"/>
      <c r="AN449" s="90"/>
      <c r="AO449" s="98"/>
      <c r="AP449" s="90"/>
      <c r="AQ449" s="98"/>
    </row>
    <row r="450" spans="18:43" s="1" customFormat="1" ht="123" customHeight="1" x14ac:dyDescent="0.25">
      <c r="R450" s="5"/>
      <c r="S450" s="90"/>
      <c r="T450" s="90"/>
      <c r="U450" s="98"/>
      <c r="V450" s="90"/>
      <c r="W450" s="98"/>
      <c r="X450" s="90"/>
      <c r="Y450" s="98"/>
      <c r="Z450" s="90"/>
      <c r="AA450" s="98"/>
      <c r="AB450" s="90"/>
      <c r="AC450" s="98"/>
      <c r="AD450" s="90"/>
      <c r="AE450" s="98"/>
      <c r="AF450" s="90"/>
      <c r="AG450" s="98"/>
      <c r="AH450" s="90"/>
      <c r="AI450" s="98"/>
      <c r="AJ450" s="90"/>
      <c r="AK450" s="98"/>
      <c r="AL450" s="90"/>
      <c r="AM450" s="98"/>
      <c r="AN450" s="90"/>
      <c r="AO450" s="98"/>
      <c r="AP450" s="90"/>
      <c r="AQ450" s="98"/>
    </row>
    <row r="451" spans="18:43" s="1" customFormat="1" ht="123" customHeight="1" x14ac:dyDescent="0.25">
      <c r="R451" s="5"/>
      <c r="S451" s="90"/>
      <c r="T451" s="90"/>
      <c r="U451" s="98"/>
      <c r="V451" s="90"/>
      <c r="W451" s="98"/>
      <c r="X451" s="90"/>
      <c r="Y451" s="98"/>
      <c r="Z451" s="90"/>
      <c r="AA451" s="98"/>
      <c r="AB451" s="90"/>
      <c r="AC451" s="98"/>
      <c r="AD451" s="90"/>
      <c r="AE451" s="98"/>
      <c r="AF451" s="90"/>
      <c r="AG451" s="98"/>
      <c r="AH451" s="90"/>
      <c r="AI451" s="98"/>
      <c r="AJ451" s="90"/>
      <c r="AK451" s="98"/>
      <c r="AL451" s="90"/>
      <c r="AM451" s="98"/>
      <c r="AN451" s="90"/>
      <c r="AO451" s="98"/>
      <c r="AP451" s="90"/>
      <c r="AQ451" s="98"/>
    </row>
    <row r="452" spans="18:43" s="1" customFormat="1" ht="123" customHeight="1" x14ac:dyDescent="0.25">
      <c r="R452" s="5"/>
      <c r="S452" s="90"/>
      <c r="T452" s="90"/>
      <c r="U452" s="98"/>
      <c r="V452" s="90"/>
      <c r="W452" s="98"/>
      <c r="X452" s="90"/>
      <c r="Y452" s="98"/>
      <c r="Z452" s="90"/>
      <c r="AA452" s="98"/>
      <c r="AB452" s="90"/>
      <c r="AC452" s="98"/>
      <c r="AD452" s="90"/>
      <c r="AE452" s="98"/>
      <c r="AF452" s="90"/>
      <c r="AG452" s="98"/>
      <c r="AH452" s="90"/>
      <c r="AI452" s="98"/>
      <c r="AJ452" s="90"/>
      <c r="AK452" s="98"/>
      <c r="AL452" s="90"/>
      <c r="AM452" s="98"/>
      <c r="AN452" s="90"/>
      <c r="AO452" s="98"/>
      <c r="AP452" s="90"/>
      <c r="AQ452" s="98"/>
    </row>
    <row r="453" spans="18:43" s="1" customFormat="1" ht="123" customHeight="1" x14ac:dyDescent="0.25">
      <c r="R453" s="5"/>
      <c r="S453" s="90"/>
      <c r="T453" s="90"/>
      <c r="U453" s="98"/>
      <c r="V453" s="90"/>
      <c r="W453" s="98"/>
      <c r="X453" s="90"/>
      <c r="Y453" s="98"/>
      <c r="Z453" s="90"/>
      <c r="AA453" s="98"/>
      <c r="AB453" s="90"/>
      <c r="AC453" s="98"/>
      <c r="AD453" s="90"/>
      <c r="AE453" s="98"/>
      <c r="AF453" s="90"/>
      <c r="AG453" s="98"/>
      <c r="AH453" s="90"/>
      <c r="AI453" s="98"/>
      <c r="AJ453" s="90"/>
      <c r="AK453" s="98"/>
      <c r="AL453" s="90"/>
      <c r="AM453" s="98"/>
      <c r="AN453" s="90"/>
      <c r="AO453" s="98"/>
      <c r="AP453" s="90"/>
      <c r="AQ453" s="98"/>
    </row>
    <row r="454" spans="18:43" s="1" customFormat="1" ht="123" customHeight="1" x14ac:dyDescent="0.25">
      <c r="R454" s="5"/>
      <c r="S454" s="90"/>
      <c r="T454" s="90"/>
      <c r="U454" s="98"/>
      <c r="V454" s="90"/>
      <c r="W454" s="98"/>
      <c r="X454" s="90"/>
      <c r="Y454" s="98"/>
      <c r="Z454" s="90"/>
      <c r="AA454" s="98"/>
      <c r="AB454" s="90"/>
      <c r="AC454" s="98"/>
      <c r="AD454" s="90"/>
      <c r="AE454" s="98"/>
      <c r="AF454" s="90"/>
      <c r="AG454" s="98"/>
      <c r="AH454" s="90"/>
      <c r="AI454" s="98"/>
      <c r="AJ454" s="90"/>
      <c r="AK454" s="98"/>
      <c r="AL454" s="90"/>
      <c r="AM454" s="98"/>
      <c r="AN454" s="90"/>
      <c r="AO454" s="98"/>
      <c r="AP454" s="90"/>
      <c r="AQ454" s="98"/>
    </row>
    <row r="455" spans="18:43" s="1" customFormat="1" ht="123" customHeight="1" x14ac:dyDescent="0.25">
      <c r="R455" s="5"/>
      <c r="S455" s="90"/>
      <c r="T455" s="90"/>
      <c r="U455" s="98"/>
      <c r="V455" s="90"/>
      <c r="W455" s="98"/>
      <c r="X455" s="90"/>
      <c r="Y455" s="98"/>
      <c r="Z455" s="90"/>
      <c r="AA455" s="98"/>
      <c r="AB455" s="90"/>
      <c r="AC455" s="98"/>
      <c r="AD455" s="90"/>
      <c r="AE455" s="98"/>
      <c r="AF455" s="90"/>
      <c r="AG455" s="98"/>
      <c r="AH455" s="90"/>
      <c r="AI455" s="98"/>
      <c r="AJ455" s="90"/>
      <c r="AK455" s="98"/>
      <c r="AL455" s="90"/>
      <c r="AM455" s="98"/>
      <c r="AN455" s="90"/>
      <c r="AO455" s="98"/>
      <c r="AP455" s="90"/>
      <c r="AQ455" s="98"/>
    </row>
    <row r="456" spans="18:43" s="1" customFormat="1" ht="123" customHeight="1" x14ac:dyDescent="0.25">
      <c r="R456" s="5"/>
      <c r="S456" s="90"/>
      <c r="T456" s="90"/>
      <c r="U456" s="98"/>
      <c r="V456" s="90"/>
      <c r="W456" s="98"/>
      <c r="X456" s="90"/>
      <c r="Y456" s="98"/>
      <c r="Z456" s="90"/>
      <c r="AA456" s="98"/>
      <c r="AB456" s="90"/>
      <c r="AC456" s="98"/>
      <c r="AD456" s="90"/>
      <c r="AE456" s="98"/>
      <c r="AF456" s="90"/>
      <c r="AG456" s="98"/>
      <c r="AH456" s="90"/>
      <c r="AI456" s="98"/>
      <c r="AJ456" s="90"/>
      <c r="AK456" s="98"/>
      <c r="AL456" s="90"/>
      <c r="AM456" s="98"/>
      <c r="AN456" s="90"/>
      <c r="AO456" s="98"/>
      <c r="AP456" s="90"/>
      <c r="AQ456" s="98"/>
    </row>
    <row r="457" spans="18:43" s="1" customFormat="1" ht="123" customHeight="1" x14ac:dyDescent="0.25">
      <c r="R457" s="5"/>
      <c r="S457" s="90"/>
      <c r="T457" s="90"/>
      <c r="U457" s="98"/>
      <c r="V457" s="90"/>
      <c r="W457" s="98"/>
      <c r="X457" s="90"/>
      <c r="Y457" s="98"/>
      <c r="Z457" s="90"/>
      <c r="AA457" s="98"/>
      <c r="AB457" s="90"/>
      <c r="AC457" s="98"/>
      <c r="AD457" s="90"/>
      <c r="AE457" s="98"/>
      <c r="AF457" s="90"/>
      <c r="AG457" s="98"/>
      <c r="AH457" s="90"/>
      <c r="AI457" s="98"/>
      <c r="AJ457" s="90"/>
      <c r="AK457" s="98"/>
      <c r="AL457" s="90"/>
      <c r="AM457" s="98"/>
      <c r="AN457" s="90"/>
      <c r="AO457" s="98"/>
      <c r="AP457" s="90"/>
      <c r="AQ457" s="98"/>
    </row>
    <row r="458" spans="18:43" s="1" customFormat="1" ht="123" customHeight="1" x14ac:dyDescent="0.25">
      <c r="R458" s="5"/>
      <c r="S458" s="90"/>
      <c r="T458" s="90"/>
      <c r="U458" s="98"/>
      <c r="V458" s="90"/>
      <c r="W458" s="98"/>
      <c r="X458" s="90"/>
      <c r="Y458" s="98"/>
      <c r="Z458" s="90"/>
      <c r="AA458" s="98"/>
      <c r="AB458" s="90"/>
      <c r="AC458" s="98"/>
      <c r="AD458" s="90"/>
      <c r="AE458" s="98"/>
      <c r="AF458" s="90"/>
      <c r="AG458" s="98"/>
      <c r="AH458" s="90"/>
      <c r="AI458" s="98"/>
      <c r="AJ458" s="90"/>
      <c r="AK458" s="98"/>
      <c r="AL458" s="90"/>
      <c r="AM458" s="98"/>
      <c r="AN458" s="90"/>
      <c r="AO458" s="98"/>
      <c r="AP458" s="90"/>
      <c r="AQ458" s="98"/>
    </row>
    <row r="459" spans="18:43" s="1" customFormat="1" ht="123" customHeight="1" x14ac:dyDescent="0.25">
      <c r="R459" s="5"/>
      <c r="S459" s="90"/>
      <c r="T459" s="90"/>
      <c r="U459" s="98"/>
      <c r="V459" s="90"/>
      <c r="W459" s="98"/>
      <c r="X459" s="90"/>
      <c r="Y459" s="98"/>
      <c r="Z459" s="90"/>
      <c r="AA459" s="98"/>
      <c r="AB459" s="90"/>
      <c r="AC459" s="98"/>
      <c r="AD459" s="90"/>
      <c r="AE459" s="98"/>
      <c r="AF459" s="90"/>
      <c r="AG459" s="98"/>
      <c r="AH459" s="90"/>
      <c r="AI459" s="98"/>
      <c r="AJ459" s="90"/>
      <c r="AK459" s="98"/>
      <c r="AL459" s="90"/>
      <c r="AM459" s="98"/>
      <c r="AN459" s="90"/>
      <c r="AO459" s="98"/>
      <c r="AP459" s="90"/>
      <c r="AQ459" s="98"/>
    </row>
    <row r="460" spans="18:43" s="1" customFormat="1" ht="123" customHeight="1" x14ac:dyDescent="0.25">
      <c r="R460" s="5"/>
      <c r="S460" s="90"/>
      <c r="T460" s="90"/>
      <c r="U460" s="98"/>
      <c r="V460" s="90"/>
      <c r="W460" s="98"/>
      <c r="X460" s="90"/>
      <c r="Y460" s="98"/>
      <c r="Z460" s="90"/>
      <c r="AA460" s="98"/>
      <c r="AB460" s="90"/>
      <c r="AC460" s="98"/>
      <c r="AD460" s="90"/>
      <c r="AE460" s="98"/>
      <c r="AF460" s="90"/>
      <c r="AG460" s="98"/>
      <c r="AH460" s="90"/>
      <c r="AI460" s="98"/>
      <c r="AJ460" s="90"/>
      <c r="AK460" s="98"/>
      <c r="AL460" s="90"/>
      <c r="AM460" s="98"/>
      <c r="AN460" s="90"/>
      <c r="AO460" s="98"/>
      <c r="AP460" s="90"/>
      <c r="AQ460" s="98"/>
    </row>
    <row r="461" spans="18:43" s="1" customFormat="1" ht="123" customHeight="1" x14ac:dyDescent="0.25">
      <c r="R461" s="5"/>
      <c r="S461" s="90"/>
      <c r="T461" s="90"/>
      <c r="U461" s="98"/>
      <c r="V461" s="90"/>
      <c r="W461" s="98"/>
      <c r="X461" s="90"/>
      <c r="Y461" s="98"/>
      <c r="Z461" s="90"/>
      <c r="AA461" s="98"/>
      <c r="AB461" s="90"/>
      <c r="AC461" s="98"/>
      <c r="AD461" s="90"/>
      <c r="AE461" s="98"/>
      <c r="AF461" s="90"/>
      <c r="AG461" s="98"/>
      <c r="AH461" s="90"/>
      <c r="AI461" s="98"/>
      <c r="AJ461" s="90"/>
      <c r="AK461" s="98"/>
      <c r="AL461" s="90"/>
      <c r="AM461" s="98"/>
      <c r="AN461" s="90"/>
      <c r="AO461" s="98"/>
      <c r="AP461" s="90"/>
      <c r="AQ461" s="98"/>
    </row>
    <row r="462" spans="18:43" s="1" customFormat="1" ht="123" customHeight="1" x14ac:dyDescent="0.25">
      <c r="R462" s="5"/>
      <c r="S462" s="90"/>
      <c r="T462" s="90"/>
      <c r="U462" s="98"/>
      <c r="V462" s="90"/>
      <c r="W462" s="98"/>
      <c r="X462" s="90"/>
      <c r="Y462" s="98"/>
      <c r="Z462" s="90"/>
      <c r="AA462" s="98"/>
      <c r="AB462" s="90"/>
      <c r="AC462" s="98"/>
      <c r="AD462" s="90"/>
      <c r="AE462" s="98"/>
      <c r="AF462" s="90"/>
      <c r="AG462" s="98"/>
      <c r="AH462" s="90"/>
      <c r="AI462" s="98"/>
      <c r="AJ462" s="90"/>
      <c r="AK462" s="98"/>
      <c r="AL462" s="90"/>
      <c r="AM462" s="98"/>
      <c r="AN462" s="90"/>
      <c r="AO462" s="98"/>
      <c r="AP462" s="90"/>
      <c r="AQ462" s="98"/>
    </row>
    <row r="463" spans="18:43" s="1" customFormat="1" ht="123" customHeight="1" x14ac:dyDescent="0.25">
      <c r="R463" s="5"/>
      <c r="S463" s="90"/>
      <c r="T463" s="90"/>
      <c r="U463" s="98"/>
      <c r="V463" s="90"/>
      <c r="W463" s="98"/>
      <c r="X463" s="90"/>
      <c r="Y463" s="98"/>
      <c r="Z463" s="90"/>
      <c r="AA463" s="98"/>
      <c r="AB463" s="90"/>
      <c r="AC463" s="98"/>
      <c r="AD463" s="90"/>
      <c r="AE463" s="98"/>
      <c r="AF463" s="90"/>
      <c r="AG463" s="98"/>
      <c r="AH463" s="90"/>
      <c r="AI463" s="98"/>
      <c r="AJ463" s="90"/>
      <c r="AK463" s="98"/>
      <c r="AL463" s="90"/>
      <c r="AM463" s="98"/>
      <c r="AN463" s="90"/>
      <c r="AO463" s="98"/>
      <c r="AP463" s="90"/>
      <c r="AQ463" s="98"/>
    </row>
    <row r="464" spans="18:43" s="1" customFormat="1" ht="123" customHeight="1" x14ac:dyDescent="0.25">
      <c r="R464" s="5"/>
      <c r="S464" s="90"/>
      <c r="T464" s="90"/>
      <c r="U464" s="98"/>
      <c r="V464" s="90"/>
      <c r="W464" s="98"/>
      <c r="X464" s="90"/>
      <c r="Y464" s="98"/>
      <c r="Z464" s="90"/>
      <c r="AA464" s="98"/>
      <c r="AB464" s="90"/>
      <c r="AC464" s="98"/>
      <c r="AD464" s="90"/>
      <c r="AE464" s="98"/>
      <c r="AF464" s="90"/>
      <c r="AG464" s="98"/>
      <c r="AH464" s="90"/>
      <c r="AI464" s="98"/>
      <c r="AJ464" s="90"/>
      <c r="AK464" s="98"/>
      <c r="AL464" s="90"/>
      <c r="AM464" s="98"/>
      <c r="AN464" s="90"/>
      <c r="AO464" s="98"/>
      <c r="AP464" s="90"/>
      <c r="AQ464" s="98"/>
    </row>
    <row r="465" spans="18:43" s="1" customFormat="1" ht="123" customHeight="1" x14ac:dyDescent="0.25">
      <c r="R465" s="5"/>
      <c r="S465" s="90"/>
      <c r="T465" s="90"/>
      <c r="U465" s="98"/>
      <c r="V465" s="90"/>
      <c r="W465" s="98"/>
      <c r="X465" s="90"/>
      <c r="Y465" s="98"/>
      <c r="Z465" s="90"/>
      <c r="AA465" s="98"/>
      <c r="AB465" s="90"/>
      <c r="AC465" s="98"/>
      <c r="AD465" s="90"/>
      <c r="AE465" s="98"/>
      <c r="AF465" s="90"/>
      <c r="AG465" s="98"/>
      <c r="AH465" s="90"/>
      <c r="AI465" s="98"/>
      <c r="AJ465" s="90"/>
      <c r="AK465" s="98"/>
      <c r="AL465" s="90"/>
      <c r="AM465" s="98"/>
      <c r="AN465" s="90"/>
      <c r="AO465" s="98"/>
      <c r="AP465" s="90"/>
      <c r="AQ465" s="98"/>
    </row>
    <row r="466" spans="18:43" s="1" customFormat="1" ht="123" customHeight="1" x14ac:dyDescent="0.25">
      <c r="R466" s="5"/>
      <c r="S466" s="90"/>
      <c r="T466" s="90"/>
      <c r="U466" s="98"/>
      <c r="V466" s="90"/>
      <c r="W466" s="98"/>
      <c r="X466" s="90"/>
      <c r="Y466" s="98"/>
      <c r="Z466" s="90"/>
      <c r="AA466" s="98"/>
      <c r="AB466" s="90"/>
      <c r="AC466" s="98"/>
      <c r="AD466" s="90"/>
      <c r="AE466" s="98"/>
      <c r="AF466" s="90"/>
      <c r="AG466" s="98"/>
      <c r="AH466" s="90"/>
      <c r="AI466" s="98"/>
      <c r="AJ466" s="90"/>
      <c r="AK466" s="98"/>
      <c r="AL466" s="90"/>
      <c r="AM466" s="98"/>
      <c r="AN466" s="90"/>
      <c r="AO466" s="98"/>
      <c r="AP466" s="90"/>
      <c r="AQ466" s="98"/>
    </row>
    <row r="467" spans="18:43" s="1" customFormat="1" ht="123" customHeight="1" x14ac:dyDescent="0.25">
      <c r="R467" s="5"/>
      <c r="S467" s="90"/>
      <c r="T467" s="90"/>
      <c r="U467" s="98"/>
      <c r="V467" s="90"/>
      <c r="W467" s="98"/>
      <c r="X467" s="90"/>
      <c r="Y467" s="98"/>
      <c r="Z467" s="90"/>
      <c r="AA467" s="98"/>
      <c r="AB467" s="90"/>
      <c r="AC467" s="98"/>
      <c r="AD467" s="90"/>
      <c r="AE467" s="98"/>
      <c r="AF467" s="90"/>
      <c r="AG467" s="98"/>
      <c r="AH467" s="90"/>
      <c r="AI467" s="98"/>
      <c r="AJ467" s="90"/>
      <c r="AK467" s="98"/>
      <c r="AL467" s="90"/>
      <c r="AM467" s="98"/>
      <c r="AN467" s="90"/>
      <c r="AO467" s="98"/>
      <c r="AP467" s="90"/>
      <c r="AQ467" s="98"/>
    </row>
    <row r="468" spans="18:43" s="1" customFormat="1" ht="123" customHeight="1" x14ac:dyDescent="0.25">
      <c r="R468" s="5"/>
      <c r="S468" s="90"/>
      <c r="T468" s="90"/>
      <c r="U468" s="98"/>
      <c r="V468" s="90"/>
      <c r="W468" s="98"/>
      <c r="X468" s="90"/>
      <c r="Y468" s="98"/>
      <c r="Z468" s="90"/>
      <c r="AA468" s="98"/>
      <c r="AB468" s="90"/>
      <c r="AC468" s="98"/>
      <c r="AD468" s="90"/>
      <c r="AE468" s="98"/>
      <c r="AF468" s="90"/>
      <c r="AG468" s="98"/>
      <c r="AH468" s="90"/>
      <c r="AI468" s="98"/>
      <c r="AJ468" s="90"/>
      <c r="AK468" s="98"/>
      <c r="AL468" s="90"/>
      <c r="AM468" s="98"/>
      <c r="AN468" s="90"/>
      <c r="AO468" s="98"/>
      <c r="AP468" s="90"/>
      <c r="AQ468" s="98"/>
    </row>
    <row r="469" spans="18:43" s="1" customFormat="1" ht="123" customHeight="1" x14ac:dyDescent="0.25">
      <c r="R469" s="5"/>
      <c r="S469" s="90"/>
      <c r="T469" s="90"/>
      <c r="U469" s="98"/>
      <c r="V469" s="90"/>
      <c r="W469" s="98"/>
      <c r="X469" s="90"/>
      <c r="Y469" s="98"/>
      <c r="Z469" s="90"/>
      <c r="AA469" s="98"/>
      <c r="AB469" s="90"/>
      <c r="AC469" s="98"/>
      <c r="AD469" s="90"/>
      <c r="AE469" s="98"/>
      <c r="AF469" s="90"/>
      <c r="AG469" s="98"/>
      <c r="AH469" s="90"/>
      <c r="AI469" s="98"/>
      <c r="AJ469" s="90"/>
      <c r="AK469" s="98"/>
      <c r="AL469" s="90"/>
      <c r="AM469" s="98"/>
      <c r="AN469" s="90"/>
      <c r="AO469" s="98"/>
      <c r="AP469" s="90"/>
      <c r="AQ469" s="98"/>
    </row>
    <row r="470" spans="18:43" s="1" customFormat="1" ht="123" customHeight="1" x14ac:dyDescent="0.25">
      <c r="R470" s="5"/>
      <c r="S470" s="90"/>
      <c r="T470" s="90"/>
      <c r="U470" s="98"/>
      <c r="V470" s="90"/>
      <c r="W470" s="98"/>
      <c r="X470" s="90"/>
      <c r="Y470" s="98"/>
      <c r="Z470" s="90"/>
      <c r="AA470" s="98"/>
      <c r="AB470" s="90"/>
      <c r="AC470" s="98"/>
      <c r="AD470" s="90"/>
      <c r="AE470" s="98"/>
      <c r="AF470" s="90"/>
      <c r="AG470" s="98"/>
      <c r="AH470" s="90"/>
      <c r="AI470" s="98"/>
      <c r="AJ470" s="90"/>
      <c r="AK470" s="98"/>
      <c r="AL470" s="90"/>
      <c r="AM470" s="98"/>
      <c r="AN470" s="90"/>
      <c r="AO470" s="98"/>
      <c r="AP470" s="90"/>
      <c r="AQ470" s="98"/>
    </row>
    <row r="471" spans="18:43" s="1" customFormat="1" ht="123" customHeight="1" x14ac:dyDescent="0.25">
      <c r="R471" s="5"/>
      <c r="S471" s="90"/>
      <c r="T471" s="90"/>
      <c r="U471" s="98"/>
      <c r="V471" s="90"/>
      <c r="W471" s="98"/>
      <c r="X471" s="90"/>
      <c r="Y471" s="98"/>
      <c r="Z471" s="90"/>
      <c r="AA471" s="98"/>
      <c r="AB471" s="90"/>
      <c r="AC471" s="98"/>
      <c r="AD471" s="90"/>
      <c r="AE471" s="98"/>
      <c r="AF471" s="90"/>
      <c r="AG471" s="98"/>
      <c r="AH471" s="90"/>
      <c r="AI471" s="98"/>
      <c r="AJ471" s="90"/>
      <c r="AK471" s="98"/>
      <c r="AL471" s="90"/>
      <c r="AM471" s="98"/>
      <c r="AN471" s="90"/>
      <c r="AO471" s="98"/>
      <c r="AP471" s="90"/>
      <c r="AQ471" s="98"/>
    </row>
    <row r="472" spans="18:43" s="1" customFormat="1" ht="123" customHeight="1" x14ac:dyDescent="0.25">
      <c r="R472" s="5"/>
      <c r="S472" s="90"/>
      <c r="T472" s="90"/>
      <c r="U472" s="98"/>
      <c r="V472" s="90"/>
      <c r="W472" s="98"/>
      <c r="X472" s="90"/>
      <c r="Y472" s="98"/>
      <c r="Z472" s="90"/>
      <c r="AA472" s="98"/>
      <c r="AB472" s="90"/>
      <c r="AC472" s="98"/>
      <c r="AD472" s="90"/>
      <c r="AE472" s="98"/>
      <c r="AF472" s="90"/>
      <c r="AG472" s="98"/>
      <c r="AH472" s="90"/>
      <c r="AI472" s="98"/>
      <c r="AJ472" s="90"/>
      <c r="AK472" s="98"/>
      <c r="AL472" s="90"/>
      <c r="AM472" s="98"/>
      <c r="AN472" s="90"/>
      <c r="AO472" s="98"/>
      <c r="AP472" s="90"/>
      <c r="AQ472" s="98"/>
    </row>
    <row r="473" spans="18:43" s="1" customFormat="1" ht="123" customHeight="1" x14ac:dyDescent="0.25">
      <c r="R473" s="5"/>
      <c r="S473" s="90"/>
      <c r="T473" s="90"/>
      <c r="U473" s="98"/>
      <c r="V473" s="90"/>
      <c r="W473" s="98"/>
      <c r="X473" s="90"/>
      <c r="Y473" s="98"/>
      <c r="Z473" s="90"/>
      <c r="AA473" s="98"/>
      <c r="AB473" s="90"/>
      <c r="AC473" s="98"/>
      <c r="AD473" s="90"/>
      <c r="AE473" s="98"/>
      <c r="AF473" s="90"/>
      <c r="AG473" s="98"/>
      <c r="AH473" s="90"/>
      <c r="AI473" s="98"/>
      <c r="AJ473" s="90"/>
      <c r="AK473" s="98"/>
      <c r="AL473" s="90"/>
      <c r="AM473" s="98"/>
      <c r="AN473" s="90"/>
      <c r="AO473" s="98"/>
      <c r="AP473" s="90"/>
      <c r="AQ473" s="98"/>
    </row>
    <row r="474" spans="18:43" s="1" customFormat="1" ht="123" customHeight="1" x14ac:dyDescent="0.25">
      <c r="R474" s="5"/>
      <c r="S474" s="90"/>
      <c r="T474" s="90"/>
      <c r="U474" s="98"/>
      <c r="V474" s="90"/>
      <c r="W474" s="98"/>
      <c r="X474" s="90"/>
      <c r="Y474" s="98"/>
      <c r="Z474" s="90"/>
      <c r="AA474" s="98"/>
      <c r="AB474" s="90"/>
      <c r="AC474" s="98"/>
      <c r="AD474" s="90"/>
      <c r="AE474" s="98"/>
      <c r="AF474" s="90"/>
      <c r="AG474" s="98"/>
      <c r="AH474" s="90"/>
      <c r="AI474" s="98"/>
      <c r="AJ474" s="90"/>
      <c r="AK474" s="98"/>
      <c r="AL474" s="90"/>
      <c r="AM474" s="98"/>
      <c r="AN474" s="90"/>
      <c r="AO474" s="98"/>
      <c r="AP474" s="90"/>
      <c r="AQ474" s="98"/>
    </row>
    <row r="475" spans="18:43" s="1" customFormat="1" ht="123" customHeight="1" x14ac:dyDescent="0.25">
      <c r="R475" s="5"/>
      <c r="S475" s="90"/>
      <c r="T475" s="90"/>
      <c r="U475" s="98"/>
      <c r="V475" s="90"/>
      <c r="W475" s="98"/>
      <c r="X475" s="90"/>
      <c r="Y475" s="98"/>
      <c r="Z475" s="90"/>
      <c r="AA475" s="98"/>
      <c r="AB475" s="90"/>
      <c r="AC475" s="98"/>
      <c r="AD475" s="90"/>
      <c r="AE475" s="98"/>
      <c r="AF475" s="90"/>
      <c r="AG475" s="98"/>
      <c r="AH475" s="90"/>
      <c r="AI475" s="98"/>
      <c r="AJ475" s="90"/>
      <c r="AK475" s="98"/>
      <c r="AL475" s="90"/>
      <c r="AM475" s="98"/>
      <c r="AN475" s="90"/>
      <c r="AO475" s="98"/>
      <c r="AP475" s="90"/>
      <c r="AQ475" s="98"/>
    </row>
    <row r="476" spans="18:43" s="1" customFormat="1" ht="123" customHeight="1" x14ac:dyDescent="0.25">
      <c r="R476" s="5"/>
      <c r="S476" s="90"/>
      <c r="T476" s="90"/>
      <c r="U476" s="98"/>
      <c r="V476" s="90"/>
      <c r="W476" s="98"/>
      <c r="X476" s="90"/>
      <c r="Y476" s="98"/>
      <c r="Z476" s="90"/>
      <c r="AA476" s="98"/>
      <c r="AB476" s="90"/>
      <c r="AC476" s="98"/>
      <c r="AD476" s="90"/>
      <c r="AE476" s="98"/>
      <c r="AF476" s="90"/>
      <c r="AG476" s="98"/>
      <c r="AH476" s="90"/>
      <c r="AI476" s="98"/>
      <c r="AJ476" s="90"/>
      <c r="AK476" s="98"/>
      <c r="AL476" s="90"/>
      <c r="AM476" s="98"/>
      <c r="AN476" s="90"/>
      <c r="AO476" s="98"/>
      <c r="AP476" s="90"/>
      <c r="AQ476" s="98"/>
    </row>
    <row r="477" spans="18:43" s="1" customFormat="1" ht="123" customHeight="1" x14ac:dyDescent="0.25">
      <c r="R477" s="5"/>
      <c r="S477" s="90"/>
      <c r="T477" s="90"/>
      <c r="U477" s="98"/>
      <c r="V477" s="90"/>
      <c r="W477" s="98"/>
      <c r="X477" s="90"/>
      <c r="Y477" s="98"/>
      <c r="Z477" s="90"/>
      <c r="AA477" s="98"/>
      <c r="AB477" s="90"/>
      <c r="AC477" s="98"/>
      <c r="AD477" s="90"/>
      <c r="AE477" s="98"/>
      <c r="AF477" s="90"/>
      <c r="AG477" s="98"/>
      <c r="AH477" s="90"/>
      <c r="AI477" s="98"/>
      <c r="AJ477" s="90"/>
      <c r="AK477" s="98"/>
      <c r="AL477" s="90"/>
      <c r="AM477" s="98"/>
      <c r="AN477" s="90"/>
      <c r="AO477" s="98"/>
      <c r="AP477" s="90"/>
      <c r="AQ477" s="98"/>
    </row>
    <row r="478" spans="18:43" s="1" customFormat="1" ht="123" customHeight="1" x14ac:dyDescent="0.25">
      <c r="R478" s="5"/>
      <c r="S478" s="90"/>
      <c r="T478" s="90"/>
      <c r="U478" s="98"/>
      <c r="V478" s="90"/>
      <c r="W478" s="98"/>
      <c r="X478" s="90"/>
      <c r="Y478" s="98"/>
      <c r="Z478" s="90"/>
      <c r="AA478" s="98"/>
      <c r="AB478" s="90"/>
      <c r="AC478" s="98"/>
      <c r="AD478" s="90"/>
      <c r="AE478" s="98"/>
      <c r="AF478" s="90"/>
      <c r="AG478" s="98"/>
      <c r="AH478" s="90"/>
      <c r="AI478" s="98"/>
      <c r="AJ478" s="90"/>
      <c r="AK478" s="98"/>
      <c r="AL478" s="90"/>
      <c r="AM478" s="98"/>
      <c r="AN478" s="90"/>
      <c r="AO478" s="98"/>
      <c r="AP478" s="90"/>
      <c r="AQ478" s="98"/>
    </row>
    <row r="479" spans="18:43" s="1" customFormat="1" ht="123" customHeight="1" x14ac:dyDescent="0.25">
      <c r="R479" s="5"/>
      <c r="S479" s="90"/>
      <c r="T479" s="90"/>
      <c r="U479" s="98"/>
      <c r="V479" s="90"/>
      <c r="W479" s="98"/>
      <c r="X479" s="90"/>
      <c r="Y479" s="98"/>
      <c r="Z479" s="90"/>
      <c r="AA479" s="98"/>
      <c r="AB479" s="90"/>
      <c r="AC479" s="98"/>
      <c r="AD479" s="90"/>
      <c r="AE479" s="98"/>
      <c r="AF479" s="90"/>
      <c r="AG479" s="98"/>
      <c r="AH479" s="90"/>
      <c r="AI479" s="98"/>
      <c r="AJ479" s="90"/>
      <c r="AK479" s="98"/>
      <c r="AL479" s="90"/>
      <c r="AM479" s="98"/>
      <c r="AN479" s="90"/>
      <c r="AO479" s="98"/>
      <c r="AP479" s="90"/>
      <c r="AQ479" s="98"/>
    </row>
    <row r="480" spans="18:43" s="1" customFormat="1" ht="123" customHeight="1" x14ac:dyDescent="0.25">
      <c r="R480" s="5"/>
      <c r="S480" s="90"/>
      <c r="T480" s="90"/>
      <c r="U480" s="98"/>
      <c r="V480" s="90"/>
      <c r="W480" s="98"/>
      <c r="X480" s="90"/>
      <c r="Y480" s="98"/>
      <c r="Z480" s="90"/>
      <c r="AA480" s="98"/>
      <c r="AB480" s="90"/>
      <c r="AC480" s="98"/>
      <c r="AD480" s="90"/>
      <c r="AE480" s="98"/>
      <c r="AF480" s="90"/>
      <c r="AG480" s="98"/>
      <c r="AH480" s="90"/>
      <c r="AI480" s="98"/>
      <c r="AJ480" s="90"/>
      <c r="AK480" s="98"/>
      <c r="AL480" s="90"/>
      <c r="AM480" s="98"/>
      <c r="AN480" s="90"/>
      <c r="AO480" s="98"/>
      <c r="AP480" s="90"/>
      <c r="AQ480" s="98"/>
    </row>
    <row r="481" spans="18:43" s="1" customFormat="1" ht="123" customHeight="1" x14ac:dyDescent="0.25">
      <c r="R481" s="5"/>
      <c r="S481" s="90"/>
      <c r="T481" s="90"/>
      <c r="U481" s="98"/>
      <c r="V481" s="90"/>
      <c r="W481" s="98"/>
      <c r="X481" s="90"/>
      <c r="Y481" s="98"/>
      <c r="Z481" s="90"/>
      <c r="AA481" s="98"/>
      <c r="AB481" s="90"/>
      <c r="AC481" s="98"/>
      <c r="AD481" s="90"/>
      <c r="AE481" s="98"/>
      <c r="AF481" s="90"/>
      <c r="AG481" s="98"/>
      <c r="AH481" s="90"/>
      <c r="AI481" s="98"/>
      <c r="AJ481" s="90"/>
      <c r="AK481" s="98"/>
      <c r="AL481" s="90"/>
      <c r="AM481" s="98"/>
      <c r="AN481" s="90"/>
      <c r="AO481" s="98"/>
      <c r="AP481" s="90"/>
      <c r="AQ481" s="98"/>
    </row>
    <row r="482" spans="18:43" s="1" customFormat="1" ht="123" customHeight="1" x14ac:dyDescent="0.25">
      <c r="R482" s="5"/>
      <c r="S482" s="90"/>
      <c r="T482" s="90"/>
      <c r="U482" s="98"/>
      <c r="V482" s="90"/>
      <c r="W482" s="98"/>
      <c r="X482" s="90"/>
      <c r="Y482" s="98"/>
      <c r="Z482" s="90"/>
      <c r="AA482" s="98"/>
      <c r="AB482" s="90"/>
      <c r="AC482" s="98"/>
      <c r="AD482" s="90"/>
      <c r="AE482" s="98"/>
      <c r="AF482" s="90"/>
      <c r="AG482" s="98"/>
      <c r="AH482" s="90"/>
      <c r="AI482" s="98"/>
      <c r="AJ482" s="90"/>
      <c r="AK482" s="98"/>
      <c r="AL482" s="90"/>
      <c r="AM482" s="98"/>
      <c r="AN482" s="90"/>
      <c r="AO482" s="98"/>
      <c r="AP482" s="90"/>
      <c r="AQ482" s="98"/>
    </row>
    <row r="483" spans="18:43" s="1" customFormat="1" ht="123" customHeight="1" x14ac:dyDescent="0.25">
      <c r="R483" s="5"/>
      <c r="S483" s="90"/>
      <c r="T483" s="90"/>
      <c r="U483" s="98"/>
      <c r="V483" s="90"/>
      <c r="W483" s="98"/>
      <c r="X483" s="90"/>
      <c r="Y483" s="98"/>
      <c r="Z483" s="90"/>
      <c r="AA483" s="98"/>
      <c r="AB483" s="90"/>
      <c r="AC483" s="98"/>
      <c r="AD483" s="90"/>
      <c r="AE483" s="98"/>
      <c r="AF483" s="90"/>
      <c r="AG483" s="98"/>
      <c r="AH483" s="90"/>
      <c r="AI483" s="98"/>
      <c r="AJ483" s="90"/>
      <c r="AK483" s="98"/>
      <c r="AL483" s="90"/>
      <c r="AM483" s="98"/>
      <c r="AN483" s="90"/>
      <c r="AO483" s="98"/>
      <c r="AP483" s="90"/>
      <c r="AQ483" s="98"/>
    </row>
    <row r="484" spans="18:43" s="1" customFormat="1" ht="123" customHeight="1" x14ac:dyDescent="0.25">
      <c r="R484" s="5"/>
      <c r="S484" s="90"/>
      <c r="T484" s="90"/>
      <c r="U484" s="98"/>
      <c r="V484" s="90"/>
      <c r="W484" s="98"/>
      <c r="X484" s="90"/>
      <c r="Y484" s="98"/>
      <c r="Z484" s="90"/>
      <c r="AA484" s="98"/>
      <c r="AB484" s="90"/>
      <c r="AC484" s="98"/>
      <c r="AD484" s="90"/>
      <c r="AE484" s="98"/>
      <c r="AF484" s="90"/>
      <c r="AG484" s="98"/>
      <c r="AH484" s="90"/>
      <c r="AI484" s="98"/>
      <c r="AJ484" s="90"/>
      <c r="AK484" s="98"/>
      <c r="AL484" s="90"/>
      <c r="AM484" s="98"/>
      <c r="AN484" s="90"/>
      <c r="AO484" s="98"/>
      <c r="AP484" s="90"/>
      <c r="AQ484" s="98"/>
    </row>
    <row r="485" spans="18:43" s="1" customFormat="1" ht="123" customHeight="1" x14ac:dyDescent="0.25">
      <c r="R485" s="5"/>
      <c r="S485" s="90"/>
      <c r="T485" s="90"/>
      <c r="U485" s="98"/>
      <c r="V485" s="90"/>
      <c r="W485" s="98"/>
      <c r="X485" s="90"/>
      <c r="Y485" s="98"/>
      <c r="Z485" s="90"/>
      <c r="AA485" s="98"/>
      <c r="AB485" s="90"/>
      <c r="AC485" s="98"/>
      <c r="AD485" s="90"/>
      <c r="AE485" s="98"/>
      <c r="AF485" s="90"/>
      <c r="AG485" s="98"/>
      <c r="AH485" s="90"/>
      <c r="AI485" s="98"/>
      <c r="AJ485" s="90"/>
      <c r="AK485" s="98"/>
      <c r="AL485" s="90"/>
      <c r="AM485" s="98"/>
      <c r="AN485" s="90"/>
      <c r="AO485" s="98"/>
      <c r="AP485" s="90"/>
      <c r="AQ485" s="98"/>
    </row>
    <row r="486" spans="18:43" s="1" customFormat="1" ht="123" customHeight="1" x14ac:dyDescent="0.25">
      <c r="R486" s="5"/>
      <c r="S486" s="90"/>
      <c r="T486" s="90"/>
      <c r="U486" s="98"/>
      <c r="V486" s="90"/>
      <c r="W486" s="98"/>
      <c r="X486" s="90"/>
      <c r="Y486" s="98"/>
      <c r="Z486" s="90"/>
      <c r="AA486" s="98"/>
      <c r="AB486" s="90"/>
      <c r="AC486" s="98"/>
      <c r="AD486" s="90"/>
      <c r="AE486" s="98"/>
      <c r="AF486" s="90"/>
      <c r="AG486" s="98"/>
      <c r="AH486" s="90"/>
      <c r="AI486" s="98"/>
      <c r="AJ486" s="90"/>
      <c r="AK486" s="98"/>
      <c r="AL486" s="90"/>
      <c r="AM486" s="98"/>
      <c r="AN486" s="90"/>
      <c r="AO486" s="98"/>
      <c r="AP486" s="90"/>
      <c r="AQ486" s="98"/>
    </row>
    <row r="487" spans="18:43" s="1" customFormat="1" ht="123" customHeight="1" x14ac:dyDescent="0.25">
      <c r="R487" s="5"/>
      <c r="S487" s="90"/>
      <c r="T487" s="90"/>
      <c r="U487" s="98"/>
      <c r="V487" s="90"/>
      <c r="W487" s="98"/>
      <c r="X487" s="90"/>
      <c r="Y487" s="98"/>
      <c r="Z487" s="90"/>
      <c r="AA487" s="98"/>
      <c r="AB487" s="90"/>
      <c r="AC487" s="98"/>
      <c r="AD487" s="90"/>
      <c r="AE487" s="98"/>
      <c r="AF487" s="90"/>
      <c r="AG487" s="98"/>
      <c r="AH487" s="90"/>
      <c r="AI487" s="98"/>
      <c r="AJ487" s="90"/>
      <c r="AK487" s="98"/>
      <c r="AL487" s="90"/>
      <c r="AM487" s="98"/>
      <c r="AN487" s="90"/>
      <c r="AO487" s="98"/>
      <c r="AP487" s="90"/>
      <c r="AQ487" s="98"/>
    </row>
    <row r="488" spans="18:43" s="1" customFormat="1" ht="123" customHeight="1" x14ac:dyDescent="0.25">
      <c r="R488" s="5"/>
      <c r="S488" s="90"/>
      <c r="T488" s="90"/>
      <c r="U488" s="98"/>
      <c r="V488" s="90"/>
      <c r="W488" s="98"/>
      <c r="X488" s="90"/>
      <c r="Y488" s="98"/>
      <c r="Z488" s="90"/>
      <c r="AA488" s="98"/>
      <c r="AB488" s="90"/>
      <c r="AC488" s="98"/>
      <c r="AD488" s="90"/>
      <c r="AE488" s="98"/>
      <c r="AF488" s="90"/>
      <c r="AG488" s="98"/>
      <c r="AH488" s="90"/>
      <c r="AI488" s="98"/>
      <c r="AJ488" s="90"/>
      <c r="AK488" s="98"/>
      <c r="AL488" s="90"/>
      <c r="AM488" s="98"/>
      <c r="AN488" s="90"/>
      <c r="AO488" s="98"/>
      <c r="AP488" s="90"/>
      <c r="AQ488" s="98"/>
    </row>
    <row r="489" spans="18:43" s="1" customFormat="1" ht="123" customHeight="1" x14ac:dyDescent="0.25">
      <c r="R489" s="5"/>
      <c r="S489" s="90"/>
      <c r="T489" s="90"/>
      <c r="U489" s="98"/>
      <c r="V489" s="90"/>
      <c r="W489" s="98"/>
      <c r="X489" s="90"/>
      <c r="Y489" s="98"/>
      <c r="Z489" s="90"/>
      <c r="AA489" s="98"/>
      <c r="AB489" s="90"/>
      <c r="AC489" s="98"/>
      <c r="AD489" s="90"/>
      <c r="AE489" s="98"/>
      <c r="AF489" s="90"/>
      <c r="AG489" s="98"/>
      <c r="AH489" s="90"/>
      <c r="AI489" s="98"/>
      <c r="AJ489" s="90"/>
      <c r="AK489" s="98"/>
      <c r="AL489" s="90"/>
      <c r="AM489" s="98"/>
      <c r="AN489" s="90"/>
      <c r="AO489" s="98"/>
      <c r="AP489" s="90"/>
      <c r="AQ489" s="98"/>
    </row>
    <row r="490" spans="18:43" s="1" customFormat="1" ht="123" customHeight="1" x14ac:dyDescent="0.25">
      <c r="R490" s="5"/>
      <c r="S490" s="90"/>
      <c r="T490" s="90"/>
      <c r="U490" s="98"/>
      <c r="V490" s="90"/>
      <c r="W490" s="98"/>
      <c r="X490" s="90"/>
      <c r="Y490" s="98"/>
      <c r="Z490" s="90"/>
      <c r="AA490" s="98"/>
      <c r="AB490" s="90"/>
      <c r="AC490" s="98"/>
      <c r="AD490" s="90"/>
      <c r="AE490" s="98"/>
      <c r="AF490" s="90"/>
      <c r="AG490" s="98"/>
      <c r="AH490" s="90"/>
      <c r="AI490" s="98"/>
      <c r="AJ490" s="90"/>
      <c r="AK490" s="98"/>
      <c r="AL490" s="90"/>
      <c r="AM490" s="98"/>
      <c r="AN490" s="90"/>
      <c r="AO490" s="98"/>
      <c r="AP490" s="90"/>
      <c r="AQ490" s="98"/>
    </row>
    <row r="491" spans="18:43" s="1" customFormat="1" ht="123" customHeight="1" x14ac:dyDescent="0.25">
      <c r="R491" s="5"/>
      <c r="S491" s="90"/>
      <c r="T491" s="90"/>
      <c r="U491" s="98"/>
      <c r="V491" s="90"/>
      <c r="W491" s="98"/>
      <c r="X491" s="90"/>
      <c r="Y491" s="98"/>
      <c r="Z491" s="90"/>
      <c r="AA491" s="98"/>
      <c r="AB491" s="90"/>
      <c r="AC491" s="98"/>
      <c r="AD491" s="90"/>
      <c r="AE491" s="98"/>
      <c r="AF491" s="90"/>
      <c r="AG491" s="98"/>
      <c r="AH491" s="90"/>
      <c r="AI491" s="98"/>
      <c r="AJ491" s="90"/>
      <c r="AK491" s="98"/>
      <c r="AL491" s="90"/>
      <c r="AM491" s="98"/>
      <c r="AN491" s="90"/>
      <c r="AO491" s="98"/>
      <c r="AP491" s="90"/>
      <c r="AQ491" s="98"/>
    </row>
    <row r="492" spans="18:43" s="1" customFormat="1" ht="123" customHeight="1" x14ac:dyDescent="0.25">
      <c r="R492" s="5"/>
      <c r="S492" s="90"/>
      <c r="T492" s="90"/>
      <c r="U492" s="98"/>
      <c r="V492" s="90"/>
      <c r="W492" s="98"/>
      <c r="X492" s="90"/>
      <c r="Y492" s="98"/>
      <c r="Z492" s="90"/>
      <c r="AA492" s="98"/>
      <c r="AB492" s="90"/>
      <c r="AC492" s="98"/>
      <c r="AD492" s="90"/>
      <c r="AE492" s="98"/>
      <c r="AF492" s="90"/>
      <c r="AG492" s="98"/>
      <c r="AH492" s="90"/>
      <c r="AI492" s="98"/>
      <c r="AJ492" s="90"/>
      <c r="AK492" s="98"/>
      <c r="AL492" s="90"/>
      <c r="AM492" s="98"/>
      <c r="AN492" s="90"/>
      <c r="AO492" s="98"/>
      <c r="AP492" s="90"/>
      <c r="AQ492" s="98"/>
    </row>
    <row r="493" spans="18:43" s="1" customFormat="1" ht="123" customHeight="1" x14ac:dyDescent="0.25">
      <c r="R493" s="5"/>
      <c r="S493" s="90"/>
      <c r="T493" s="90"/>
      <c r="U493" s="98"/>
      <c r="V493" s="90"/>
      <c r="W493" s="98"/>
      <c r="X493" s="90"/>
      <c r="Y493" s="98"/>
      <c r="Z493" s="90"/>
      <c r="AA493" s="98"/>
      <c r="AB493" s="90"/>
      <c r="AC493" s="98"/>
      <c r="AD493" s="90"/>
      <c r="AE493" s="98"/>
      <c r="AF493" s="90"/>
      <c r="AG493" s="98"/>
      <c r="AH493" s="90"/>
      <c r="AI493" s="98"/>
      <c r="AJ493" s="90"/>
      <c r="AK493" s="98"/>
      <c r="AL493" s="90"/>
      <c r="AM493" s="98"/>
      <c r="AN493" s="90"/>
      <c r="AO493" s="98"/>
      <c r="AP493" s="90"/>
      <c r="AQ493" s="98"/>
    </row>
    <row r="494" spans="18:43" s="1" customFormat="1" ht="123" customHeight="1" x14ac:dyDescent="0.25">
      <c r="R494" s="5"/>
      <c r="S494" s="90"/>
      <c r="T494" s="90"/>
      <c r="U494" s="98"/>
      <c r="V494" s="90"/>
      <c r="W494" s="98"/>
      <c r="X494" s="90"/>
      <c r="Y494" s="98"/>
      <c r="Z494" s="90"/>
      <c r="AA494" s="98"/>
      <c r="AB494" s="90"/>
      <c r="AC494" s="98"/>
      <c r="AD494" s="90"/>
      <c r="AE494" s="98"/>
      <c r="AF494" s="90"/>
      <c r="AG494" s="98"/>
      <c r="AH494" s="90"/>
      <c r="AI494" s="98"/>
      <c r="AJ494" s="90"/>
      <c r="AK494" s="98"/>
      <c r="AL494" s="90"/>
      <c r="AM494" s="98"/>
      <c r="AN494" s="90"/>
      <c r="AO494" s="98"/>
      <c r="AP494" s="90"/>
      <c r="AQ494" s="98"/>
    </row>
    <row r="495" spans="18:43" s="1" customFormat="1" ht="123" customHeight="1" x14ac:dyDescent="0.25">
      <c r="R495" s="5"/>
      <c r="S495" s="90"/>
      <c r="T495" s="90"/>
      <c r="U495" s="98"/>
      <c r="V495" s="90"/>
      <c r="W495" s="98"/>
      <c r="X495" s="90"/>
      <c r="Y495" s="98"/>
      <c r="Z495" s="90"/>
      <c r="AA495" s="98"/>
      <c r="AB495" s="90"/>
      <c r="AC495" s="98"/>
      <c r="AD495" s="90"/>
      <c r="AE495" s="98"/>
      <c r="AF495" s="90"/>
      <c r="AG495" s="98"/>
      <c r="AH495" s="90"/>
      <c r="AI495" s="98"/>
      <c r="AJ495" s="90"/>
      <c r="AK495" s="98"/>
      <c r="AL495" s="90"/>
      <c r="AM495" s="98"/>
      <c r="AN495" s="90"/>
      <c r="AO495" s="98"/>
      <c r="AP495" s="90"/>
      <c r="AQ495" s="98"/>
    </row>
    <row r="496" spans="18:43" s="1" customFormat="1" ht="123" customHeight="1" x14ac:dyDescent="0.25">
      <c r="R496" s="5"/>
      <c r="S496" s="90"/>
      <c r="T496" s="90"/>
      <c r="U496" s="98"/>
      <c r="V496" s="90"/>
      <c r="W496" s="98"/>
      <c r="X496" s="90"/>
      <c r="Y496" s="98"/>
      <c r="Z496" s="90"/>
      <c r="AA496" s="98"/>
      <c r="AB496" s="90"/>
      <c r="AC496" s="98"/>
      <c r="AD496" s="90"/>
      <c r="AE496" s="98"/>
      <c r="AF496" s="90"/>
      <c r="AG496" s="98"/>
      <c r="AH496" s="90"/>
      <c r="AI496" s="98"/>
      <c r="AJ496" s="90"/>
      <c r="AK496" s="98"/>
      <c r="AL496" s="90"/>
      <c r="AM496" s="98"/>
      <c r="AN496" s="90"/>
      <c r="AO496" s="98"/>
      <c r="AP496" s="90"/>
      <c r="AQ496" s="98"/>
    </row>
    <row r="497" spans="18:43" s="1" customFormat="1" ht="123" customHeight="1" x14ac:dyDescent="0.25">
      <c r="R497" s="5"/>
      <c r="S497" s="90"/>
      <c r="T497" s="90"/>
      <c r="U497" s="98"/>
      <c r="V497" s="90"/>
      <c r="W497" s="98"/>
      <c r="X497" s="90"/>
      <c r="Y497" s="98"/>
      <c r="Z497" s="90"/>
      <c r="AA497" s="98"/>
      <c r="AB497" s="90"/>
      <c r="AC497" s="98"/>
      <c r="AD497" s="90"/>
      <c r="AE497" s="98"/>
      <c r="AF497" s="90"/>
      <c r="AG497" s="98"/>
      <c r="AH497" s="90"/>
      <c r="AI497" s="98"/>
      <c r="AJ497" s="90"/>
      <c r="AK497" s="98"/>
      <c r="AL497" s="90"/>
      <c r="AM497" s="98"/>
      <c r="AN497" s="90"/>
      <c r="AO497" s="98"/>
      <c r="AP497" s="90"/>
      <c r="AQ497" s="98"/>
    </row>
    <row r="498" spans="18:43" s="1" customFormat="1" ht="123" customHeight="1" x14ac:dyDescent="0.25">
      <c r="R498" s="5"/>
      <c r="S498" s="90"/>
      <c r="T498" s="90"/>
      <c r="U498" s="98"/>
      <c r="V498" s="90"/>
      <c r="W498" s="98"/>
      <c r="X498" s="90"/>
      <c r="Y498" s="98"/>
      <c r="Z498" s="90"/>
      <c r="AA498" s="98"/>
      <c r="AB498" s="90"/>
      <c r="AC498" s="98"/>
      <c r="AD498" s="90"/>
      <c r="AE498" s="98"/>
      <c r="AF498" s="90"/>
      <c r="AG498" s="98"/>
      <c r="AH498" s="90"/>
      <c r="AI498" s="98"/>
      <c r="AJ498" s="90"/>
      <c r="AK498" s="98"/>
      <c r="AL498" s="90"/>
      <c r="AM498" s="98"/>
      <c r="AN498" s="90"/>
      <c r="AO498" s="98"/>
      <c r="AP498" s="90"/>
      <c r="AQ498" s="98"/>
    </row>
    <row r="499" spans="18:43" s="1" customFormat="1" ht="123" customHeight="1" x14ac:dyDescent="0.25">
      <c r="R499" s="5"/>
      <c r="S499" s="90"/>
      <c r="T499" s="90"/>
      <c r="U499" s="98"/>
      <c r="V499" s="90"/>
      <c r="W499" s="98"/>
      <c r="X499" s="90"/>
      <c r="Y499" s="98"/>
      <c r="Z499" s="90"/>
      <c r="AA499" s="98"/>
      <c r="AB499" s="90"/>
      <c r="AC499" s="98"/>
      <c r="AD499" s="90"/>
      <c r="AE499" s="98"/>
      <c r="AF499" s="90"/>
      <c r="AG499" s="98"/>
      <c r="AH499" s="90"/>
      <c r="AI499" s="98"/>
      <c r="AJ499" s="90"/>
      <c r="AK499" s="98"/>
      <c r="AL499" s="90"/>
      <c r="AM499" s="98"/>
      <c r="AN499" s="90"/>
      <c r="AO499" s="98"/>
      <c r="AP499" s="90"/>
      <c r="AQ499" s="98"/>
    </row>
    <row r="500" spans="18:43" s="1" customFormat="1" ht="123" customHeight="1" x14ac:dyDescent="0.25">
      <c r="R500" s="5"/>
      <c r="S500" s="90"/>
      <c r="T500" s="90"/>
      <c r="U500" s="98"/>
      <c r="V500" s="90"/>
      <c r="W500" s="98"/>
      <c r="X500" s="90"/>
      <c r="Y500" s="98"/>
      <c r="Z500" s="90"/>
      <c r="AA500" s="98"/>
      <c r="AB500" s="90"/>
      <c r="AC500" s="98"/>
      <c r="AD500" s="90"/>
      <c r="AE500" s="98"/>
      <c r="AF500" s="90"/>
      <c r="AG500" s="98"/>
      <c r="AH500" s="90"/>
      <c r="AI500" s="98"/>
      <c r="AJ500" s="90"/>
      <c r="AK500" s="98"/>
      <c r="AL500" s="90"/>
      <c r="AM500" s="98"/>
      <c r="AN500" s="90"/>
      <c r="AO500" s="98"/>
      <c r="AP500" s="90"/>
      <c r="AQ500" s="98"/>
    </row>
    <row r="501" spans="18:43" s="1" customFormat="1" ht="123" customHeight="1" x14ac:dyDescent="0.25">
      <c r="R501" s="5"/>
      <c r="S501" s="90"/>
      <c r="T501" s="90"/>
      <c r="U501" s="98"/>
      <c r="V501" s="90"/>
      <c r="W501" s="98"/>
      <c r="X501" s="90"/>
      <c r="Y501" s="98"/>
      <c r="Z501" s="90"/>
      <c r="AA501" s="98"/>
      <c r="AB501" s="90"/>
      <c r="AC501" s="98"/>
      <c r="AD501" s="90"/>
      <c r="AE501" s="98"/>
      <c r="AF501" s="90"/>
      <c r="AG501" s="98"/>
      <c r="AH501" s="90"/>
      <c r="AI501" s="98"/>
      <c r="AJ501" s="90"/>
      <c r="AK501" s="98"/>
      <c r="AL501" s="90"/>
      <c r="AM501" s="98"/>
      <c r="AN501" s="90"/>
      <c r="AO501" s="98"/>
      <c r="AP501" s="90"/>
      <c r="AQ501" s="98"/>
    </row>
    <row r="502" spans="18:43" s="1" customFormat="1" ht="123" customHeight="1" x14ac:dyDescent="0.25">
      <c r="R502" s="5"/>
      <c r="S502" s="90"/>
      <c r="T502" s="90"/>
      <c r="U502" s="98"/>
      <c r="V502" s="90"/>
      <c r="W502" s="98"/>
      <c r="X502" s="90"/>
      <c r="Y502" s="98"/>
      <c r="Z502" s="90"/>
      <c r="AA502" s="98"/>
      <c r="AB502" s="90"/>
      <c r="AC502" s="98"/>
      <c r="AD502" s="90"/>
      <c r="AE502" s="98"/>
      <c r="AF502" s="90"/>
      <c r="AG502" s="98"/>
      <c r="AH502" s="90"/>
      <c r="AI502" s="98"/>
      <c r="AJ502" s="90"/>
      <c r="AK502" s="98"/>
      <c r="AL502" s="90"/>
      <c r="AM502" s="98"/>
      <c r="AN502" s="90"/>
      <c r="AO502" s="98"/>
      <c r="AP502" s="90"/>
      <c r="AQ502" s="98"/>
    </row>
    <row r="503" spans="18:43" s="1" customFormat="1" ht="123" customHeight="1" x14ac:dyDescent="0.25">
      <c r="R503" s="5"/>
      <c r="S503" s="90"/>
      <c r="T503" s="90"/>
      <c r="U503" s="98"/>
      <c r="V503" s="90"/>
      <c r="W503" s="98"/>
      <c r="X503" s="90"/>
      <c r="Y503" s="98"/>
      <c r="Z503" s="90"/>
      <c r="AA503" s="98"/>
      <c r="AB503" s="90"/>
      <c r="AC503" s="98"/>
      <c r="AD503" s="90"/>
      <c r="AE503" s="98"/>
      <c r="AF503" s="90"/>
      <c r="AG503" s="98"/>
      <c r="AH503" s="90"/>
      <c r="AI503" s="98"/>
      <c r="AJ503" s="90"/>
      <c r="AK503" s="98"/>
      <c r="AL503" s="90"/>
      <c r="AM503" s="98"/>
      <c r="AN503" s="90"/>
      <c r="AO503" s="98"/>
      <c r="AP503" s="90"/>
      <c r="AQ503" s="98"/>
    </row>
    <row r="504" spans="18:43" s="1" customFormat="1" ht="123" customHeight="1" x14ac:dyDescent="0.25">
      <c r="R504" s="5"/>
      <c r="S504" s="90"/>
      <c r="T504" s="90"/>
      <c r="U504" s="98"/>
      <c r="V504" s="90"/>
      <c r="W504" s="98"/>
      <c r="X504" s="90"/>
      <c r="Y504" s="98"/>
      <c r="Z504" s="90"/>
      <c r="AA504" s="98"/>
      <c r="AB504" s="90"/>
      <c r="AC504" s="98"/>
      <c r="AD504" s="90"/>
      <c r="AE504" s="98"/>
      <c r="AF504" s="90"/>
      <c r="AG504" s="98"/>
      <c r="AH504" s="90"/>
      <c r="AI504" s="98"/>
      <c r="AJ504" s="90"/>
      <c r="AK504" s="98"/>
      <c r="AL504" s="90"/>
      <c r="AM504" s="98"/>
      <c r="AN504" s="90"/>
      <c r="AO504" s="98"/>
      <c r="AP504" s="90"/>
      <c r="AQ504" s="98"/>
    </row>
    <row r="505" spans="18:43" s="1" customFormat="1" ht="123" customHeight="1" x14ac:dyDescent="0.25">
      <c r="R505" s="5"/>
      <c r="S505" s="90"/>
      <c r="T505" s="90"/>
      <c r="U505" s="98"/>
      <c r="V505" s="90"/>
      <c r="W505" s="98"/>
      <c r="X505" s="90"/>
      <c r="Y505" s="98"/>
      <c r="Z505" s="90"/>
      <c r="AA505" s="98"/>
      <c r="AB505" s="90"/>
      <c r="AC505" s="98"/>
      <c r="AD505" s="90"/>
      <c r="AE505" s="98"/>
      <c r="AF505" s="90"/>
      <c r="AG505" s="98"/>
      <c r="AH505" s="90"/>
      <c r="AI505" s="98"/>
      <c r="AJ505" s="90"/>
      <c r="AK505" s="98"/>
      <c r="AL505" s="90"/>
      <c r="AM505" s="98"/>
      <c r="AN505" s="90"/>
      <c r="AO505" s="98"/>
      <c r="AP505" s="90"/>
      <c r="AQ505" s="98"/>
    </row>
    <row r="506" spans="18:43" s="1" customFormat="1" ht="123" customHeight="1" x14ac:dyDescent="0.25">
      <c r="R506" s="5"/>
      <c r="S506" s="90"/>
      <c r="T506" s="90"/>
      <c r="U506" s="98"/>
      <c r="V506" s="90"/>
      <c r="W506" s="98"/>
      <c r="X506" s="90"/>
      <c r="Y506" s="98"/>
      <c r="Z506" s="90"/>
      <c r="AA506" s="98"/>
      <c r="AB506" s="90"/>
      <c r="AC506" s="98"/>
      <c r="AD506" s="90"/>
      <c r="AE506" s="98"/>
      <c r="AF506" s="90"/>
      <c r="AG506" s="98"/>
      <c r="AH506" s="90"/>
      <c r="AI506" s="98"/>
      <c r="AJ506" s="90"/>
      <c r="AK506" s="98"/>
      <c r="AL506" s="90"/>
      <c r="AM506" s="98"/>
      <c r="AN506" s="90"/>
      <c r="AO506" s="98"/>
      <c r="AP506" s="90"/>
      <c r="AQ506" s="98"/>
    </row>
    <row r="507" spans="18:43" s="1" customFormat="1" ht="123" customHeight="1" x14ac:dyDescent="0.25">
      <c r="R507" s="5"/>
      <c r="S507" s="90"/>
      <c r="T507" s="90"/>
      <c r="U507" s="98"/>
      <c r="V507" s="90"/>
      <c r="W507" s="98"/>
      <c r="X507" s="90"/>
      <c r="Y507" s="98"/>
      <c r="Z507" s="90"/>
      <c r="AA507" s="98"/>
      <c r="AB507" s="90"/>
      <c r="AC507" s="98"/>
      <c r="AD507" s="90"/>
      <c r="AE507" s="98"/>
      <c r="AF507" s="90"/>
      <c r="AG507" s="98"/>
      <c r="AH507" s="90"/>
      <c r="AI507" s="98"/>
      <c r="AJ507" s="90"/>
      <c r="AK507" s="98"/>
      <c r="AL507" s="90"/>
      <c r="AM507" s="98"/>
      <c r="AN507" s="90"/>
      <c r="AO507" s="98"/>
      <c r="AP507" s="90"/>
      <c r="AQ507" s="98"/>
    </row>
    <row r="508" spans="18:43" s="1" customFormat="1" ht="123" customHeight="1" x14ac:dyDescent="0.25">
      <c r="R508" s="5"/>
      <c r="S508" s="90"/>
      <c r="T508" s="90"/>
      <c r="U508" s="98"/>
      <c r="V508" s="90"/>
      <c r="W508" s="98"/>
      <c r="X508" s="90"/>
      <c r="Y508" s="98"/>
      <c r="Z508" s="90"/>
      <c r="AA508" s="98"/>
      <c r="AB508" s="90"/>
      <c r="AC508" s="98"/>
      <c r="AD508" s="90"/>
      <c r="AE508" s="98"/>
      <c r="AF508" s="90"/>
      <c r="AG508" s="98"/>
      <c r="AH508" s="90"/>
      <c r="AI508" s="98"/>
      <c r="AJ508" s="90"/>
      <c r="AK508" s="98"/>
      <c r="AL508" s="90"/>
      <c r="AM508" s="98"/>
      <c r="AN508" s="90"/>
      <c r="AO508" s="98"/>
      <c r="AP508" s="90"/>
      <c r="AQ508" s="98"/>
    </row>
    <row r="509" spans="18:43" s="1" customFormat="1" ht="123" customHeight="1" x14ac:dyDescent="0.25">
      <c r="R509" s="5"/>
      <c r="S509" s="90"/>
      <c r="T509" s="90"/>
      <c r="U509" s="98"/>
      <c r="V509" s="90"/>
      <c r="W509" s="98"/>
      <c r="X509" s="90"/>
      <c r="Y509" s="98"/>
      <c r="Z509" s="90"/>
      <c r="AA509" s="98"/>
      <c r="AB509" s="90"/>
      <c r="AC509" s="98"/>
      <c r="AD509" s="90"/>
      <c r="AE509" s="98"/>
      <c r="AF509" s="90"/>
      <c r="AG509" s="98"/>
      <c r="AH509" s="90"/>
      <c r="AI509" s="98"/>
      <c r="AJ509" s="90"/>
      <c r="AK509" s="98"/>
      <c r="AL509" s="90"/>
      <c r="AM509" s="98"/>
      <c r="AN509" s="90"/>
      <c r="AO509" s="98"/>
      <c r="AP509" s="90"/>
      <c r="AQ509" s="98"/>
    </row>
    <row r="510" spans="18:43" s="1" customFormat="1" ht="123" customHeight="1" x14ac:dyDescent="0.25">
      <c r="R510" s="5"/>
      <c r="S510" s="90"/>
      <c r="T510" s="90"/>
      <c r="U510" s="98"/>
      <c r="V510" s="90"/>
      <c r="W510" s="98"/>
      <c r="X510" s="90"/>
      <c r="Y510" s="98"/>
      <c r="Z510" s="90"/>
      <c r="AA510" s="98"/>
      <c r="AB510" s="90"/>
      <c r="AC510" s="98"/>
      <c r="AD510" s="90"/>
      <c r="AE510" s="98"/>
      <c r="AF510" s="90"/>
      <c r="AG510" s="98"/>
      <c r="AH510" s="90"/>
      <c r="AI510" s="98"/>
      <c r="AJ510" s="90"/>
      <c r="AK510" s="98"/>
      <c r="AL510" s="90"/>
      <c r="AM510" s="98"/>
      <c r="AN510" s="90"/>
      <c r="AO510" s="98"/>
      <c r="AP510" s="90"/>
      <c r="AQ510" s="98"/>
    </row>
    <row r="511" spans="18:43" s="1" customFormat="1" ht="123" customHeight="1" x14ac:dyDescent="0.25">
      <c r="R511" s="5"/>
      <c r="S511" s="90"/>
      <c r="T511" s="90"/>
      <c r="U511" s="98"/>
      <c r="V511" s="90"/>
      <c r="W511" s="98"/>
      <c r="X511" s="90"/>
      <c r="Y511" s="98"/>
      <c r="Z511" s="90"/>
      <c r="AA511" s="98"/>
      <c r="AB511" s="90"/>
      <c r="AC511" s="98"/>
      <c r="AD511" s="90"/>
      <c r="AE511" s="98"/>
      <c r="AF511" s="90"/>
      <c r="AG511" s="98"/>
      <c r="AH511" s="90"/>
      <c r="AI511" s="98"/>
      <c r="AJ511" s="90"/>
      <c r="AK511" s="98"/>
      <c r="AL511" s="90"/>
      <c r="AM511" s="98"/>
      <c r="AN511" s="90"/>
      <c r="AO511" s="98"/>
      <c r="AP511" s="90"/>
      <c r="AQ511" s="98"/>
    </row>
    <row r="512" spans="18:43" s="1" customFormat="1" ht="123" customHeight="1" x14ac:dyDescent="0.25">
      <c r="R512" s="5"/>
      <c r="S512" s="90"/>
      <c r="T512" s="90"/>
      <c r="U512" s="98"/>
      <c r="V512" s="90"/>
      <c r="W512" s="98"/>
      <c r="X512" s="90"/>
      <c r="Y512" s="98"/>
      <c r="Z512" s="90"/>
      <c r="AA512" s="98"/>
      <c r="AB512" s="90"/>
      <c r="AC512" s="98"/>
      <c r="AD512" s="90"/>
      <c r="AE512" s="98"/>
      <c r="AF512" s="90"/>
      <c r="AG512" s="98"/>
      <c r="AH512" s="90"/>
      <c r="AI512" s="98"/>
      <c r="AJ512" s="90"/>
      <c r="AK512" s="98"/>
      <c r="AL512" s="90"/>
      <c r="AM512" s="98"/>
      <c r="AN512" s="90"/>
      <c r="AO512" s="98"/>
      <c r="AP512" s="90"/>
      <c r="AQ512" s="98"/>
    </row>
    <row r="513" spans="18:43" s="1" customFormat="1" ht="123" customHeight="1" x14ac:dyDescent="0.25">
      <c r="R513" s="5"/>
      <c r="S513" s="90"/>
      <c r="T513" s="90"/>
      <c r="U513" s="98"/>
      <c r="V513" s="90"/>
      <c r="W513" s="98"/>
      <c r="X513" s="90"/>
      <c r="Y513" s="98"/>
      <c r="Z513" s="90"/>
      <c r="AA513" s="98"/>
      <c r="AB513" s="90"/>
      <c r="AC513" s="98"/>
      <c r="AD513" s="90"/>
      <c r="AE513" s="98"/>
      <c r="AF513" s="90"/>
      <c r="AG513" s="98"/>
      <c r="AH513" s="90"/>
      <c r="AI513" s="98"/>
      <c r="AJ513" s="90"/>
      <c r="AK513" s="98"/>
      <c r="AL513" s="90"/>
      <c r="AM513" s="98"/>
      <c r="AN513" s="90"/>
      <c r="AO513" s="98"/>
      <c r="AP513" s="90"/>
      <c r="AQ513" s="98"/>
    </row>
    <row r="514" spans="18:43" s="1" customFormat="1" ht="123" customHeight="1" x14ac:dyDescent="0.25">
      <c r="R514" s="5"/>
      <c r="S514" s="90"/>
      <c r="T514" s="90"/>
      <c r="U514" s="98"/>
      <c r="V514" s="90"/>
      <c r="W514" s="98"/>
      <c r="X514" s="90"/>
      <c r="Y514" s="98"/>
      <c r="Z514" s="90"/>
      <c r="AA514" s="98"/>
      <c r="AB514" s="90"/>
      <c r="AC514" s="98"/>
      <c r="AD514" s="90"/>
      <c r="AE514" s="98"/>
      <c r="AF514" s="90"/>
      <c r="AG514" s="98"/>
      <c r="AH514" s="90"/>
      <c r="AI514" s="98"/>
      <c r="AJ514" s="90"/>
      <c r="AK514" s="98"/>
      <c r="AL514" s="90"/>
      <c r="AM514" s="98"/>
      <c r="AN514" s="90"/>
      <c r="AO514" s="98"/>
      <c r="AP514" s="90"/>
      <c r="AQ514" s="98"/>
    </row>
    <row r="515" spans="18:43" s="1" customFormat="1" ht="123" customHeight="1" x14ac:dyDescent="0.25">
      <c r="R515" s="5"/>
      <c r="S515" s="90"/>
      <c r="T515" s="90"/>
      <c r="U515" s="98"/>
      <c r="V515" s="90"/>
      <c r="W515" s="98"/>
      <c r="X515" s="90"/>
      <c r="Y515" s="98"/>
      <c r="Z515" s="90"/>
      <c r="AA515" s="98"/>
      <c r="AB515" s="90"/>
      <c r="AC515" s="98"/>
      <c r="AD515" s="90"/>
      <c r="AE515" s="98"/>
      <c r="AF515" s="90"/>
      <c r="AG515" s="98"/>
      <c r="AH515" s="90"/>
      <c r="AI515" s="98"/>
      <c r="AJ515" s="90"/>
      <c r="AK515" s="98"/>
      <c r="AL515" s="90"/>
      <c r="AM515" s="98"/>
      <c r="AN515" s="90"/>
      <c r="AO515" s="98"/>
      <c r="AP515" s="90"/>
      <c r="AQ515" s="98"/>
    </row>
    <row r="516" spans="18:43" s="1" customFormat="1" ht="123" customHeight="1" x14ac:dyDescent="0.25">
      <c r="R516" s="5"/>
      <c r="S516" s="90"/>
      <c r="T516" s="90"/>
      <c r="U516" s="98"/>
      <c r="V516" s="90"/>
      <c r="W516" s="98"/>
      <c r="X516" s="90"/>
      <c r="Y516" s="98"/>
      <c r="Z516" s="90"/>
      <c r="AA516" s="98"/>
      <c r="AB516" s="90"/>
      <c r="AC516" s="98"/>
      <c r="AD516" s="90"/>
      <c r="AE516" s="98"/>
      <c r="AF516" s="90"/>
      <c r="AG516" s="98"/>
      <c r="AH516" s="90"/>
      <c r="AI516" s="98"/>
      <c r="AJ516" s="90"/>
      <c r="AK516" s="98"/>
      <c r="AL516" s="90"/>
      <c r="AM516" s="98"/>
      <c r="AN516" s="90"/>
      <c r="AO516" s="98"/>
      <c r="AP516" s="90"/>
      <c r="AQ516" s="98"/>
    </row>
    <row r="517" spans="18:43" s="1" customFormat="1" ht="123" customHeight="1" x14ac:dyDescent="0.25">
      <c r="R517" s="5"/>
      <c r="S517" s="90"/>
      <c r="T517" s="90"/>
      <c r="U517" s="98"/>
      <c r="V517" s="90"/>
      <c r="W517" s="98"/>
      <c r="X517" s="90"/>
      <c r="Y517" s="98"/>
      <c r="Z517" s="90"/>
      <c r="AA517" s="98"/>
      <c r="AB517" s="90"/>
      <c r="AC517" s="98"/>
      <c r="AD517" s="90"/>
      <c r="AE517" s="98"/>
      <c r="AF517" s="90"/>
      <c r="AG517" s="98"/>
      <c r="AH517" s="90"/>
      <c r="AI517" s="98"/>
      <c r="AJ517" s="90"/>
      <c r="AK517" s="98"/>
      <c r="AL517" s="90"/>
      <c r="AM517" s="98"/>
      <c r="AN517" s="90"/>
      <c r="AO517" s="98"/>
      <c r="AP517" s="90"/>
      <c r="AQ517" s="98"/>
    </row>
    <row r="518" spans="18:43" s="1" customFormat="1" ht="123" customHeight="1" x14ac:dyDescent="0.25">
      <c r="R518" s="5"/>
      <c r="S518" s="90"/>
      <c r="T518" s="90"/>
      <c r="U518" s="98"/>
      <c r="V518" s="90"/>
      <c r="W518" s="98"/>
      <c r="X518" s="90"/>
      <c r="Y518" s="98"/>
      <c r="Z518" s="90"/>
      <c r="AA518" s="98"/>
      <c r="AB518" s="90"/>
      <c r="AC518" s="98"/>
      <c r="AD518" s="90"/>
      <c r="AE518" s="98"/>
      <c r="AF518" s="90"/>
      <c r="AG518" s="98"/>
      <c r="AH518" s="90"/>
      <c r="AI518" s="98"/>
      <c r="AJ518" s="90"/>
      <c r="AK518" s="98"/>
      <c r="AL518" s="90"/>
      <c r="AM518" s="98"/>
      <c r="AN518" s="90"/>
      <c r="AO518" s="98"/>
      <c r="AP518" s="90"/>
      <c r="AQ518" s="98"/>
    </row>
    <row r="519" spans="18:43" s="1" customFormat="1" ht="123" customHeight="1" x14ac:dyDescent="0.25">
      <c r="R519" s="5"/>
      <c r="S519" s="90"/>
      <c r="T519" s="90"/>
      <c r="U519" s="98"/>
      <c r="V519" s="90"/>
      <c r="W519" s="98"/>
      <c r="X519" s="90"/>
      <c r="Y519" s="98"/>
      <c r="Z519" s="90"/>
      <c r="AA519" s="98"/>
      <c r="AB519" s="90"/>
      <c r="AC519" s="98"/>
      <c r="AD519" s="90"/>
      <c r="AE519" s="98"/>
      <c r="AF519" s="90"/>
      <c r="AG519" s="98"/>
      <c r="AH519" s="90"/>
      <c r="AI519" s="98"/>
      <c r="AJ519" s="90"/>
      <c r="AK519" s="98"/>
      <c r="AL519" s="90"/>
      <c r="AM519" s="98"/>
      <c r="AN519" s="90"/>
      <c r="AO519" s="98"/>
      <c r="AP519" s="90"/>
      <c r="AQ519" s="98"/>
    </row>
    <row r="520" spans="18:43" s="1" customFormat="1" ht="123" customHeight="1" x14ac:dyDescent="0.25">
      <c r="R520" s="5"/>
      <c r="S520" s="90"/>
      <c r="T520" s="90"/>
      <c r="U520" s="98"/>
      <c r="V520" s="90"/>
      <c r="W520" s="98"/>
      <c r="X520" s="90"/>
      <c r="Y520" s="98"/>
      <c r="Z520" s="90"/>
      <c r="AA520" s="98"/>
      <c r="AB520" s="90"/>
      <c r="AC520" s="98"/>
      <c r="AD520" s="90"/>
      <c r="AE520" s="98"/>
      <c r="AF520" s="90"/>
      <c r="AG520" s="98"/>
      <c r="AH520" s="90"/>
      <c r="AI520" s="98"/>
      <c r="AJ520" s="90"/>
      <c r="AK520" s="98"/>
      <c r="AL520" s="90"/>
      <c r="AM520" s="98"/>
      <c r="AN520" s="90"/>
      <c r="AO520" s="98"/>
      <c r="AP520" s="90"/>
      <c r="AQ520" s="98"/>
    </row>
    <row r="521" spans="18:43" s="1" customFormat="1" ht="123" customHeight="1" x14ac:dyDescent="0.25">
      <c r="R521" s="5"/>
      <c r="S521" s="90"/>
      <c r="T521" s="90"/>
      <c r="U521" s="98"/>
      <c r="V521" s="90"/>
      <c r="W521" s="98"/>
      <c r="X521" s="90"/>
      <c r="Y521" s="98"/>
      <c r="Z521" s="90"/>
      <c r="AA521" s="98"/>
      <c r="AB521" s="90"/>
      <c r="AC521" s="98"/>
      <c r="AD521" s="90"/>
      <c r="AE521" s="98"/>
      <c r="AF521" s="90"/>
      <c r="AG521" s="98"/>
      <c r="AH521" s="90"/>
      <c r="AI521" s="98"/>
      <c r="AJ521" s="90"/>
      <c r="AK521" s="98"/>
      <c r="AL521" s="90"/>
      <c r="AM521" s="98"/>
      <c r="AN521" s="90"/>
      <c r="AO521" s="98"/>
      <c r="AP521" s="90"/>
      <c r="AQ521" s="98"/>
    </row>
    <row r="522" spans="18:43" s="1" customFormat="1" ht="123" customHeight="1" x14ac:dyDescent="0.25">
      <c r="R522" s="5"/>
      <c r="S522" s="90"/>
      <c r="T522" s="90"/>
      <c r="U522" s="98"/>
      <c r="V522" s="90"/>
      <c r="W522" s="98"/>
      <c r="X522" s="90"/>
      <c r="Y522" s="98"/>
      <c r="Z522" s="90"/>
      <c r="AA522" s="98"/>
      <c r="AB522" s="90"/>
      <c r="AC522" s="98"/>
      <c r="AD522" s="90"/>
      <c r="AE522" s="98"/>
      <c r="AF522" s="90"/>
      <c r="AG522" s="98"/>
      <c r="AH522" s="90"/>
      <c r="AI522" s="98"/>
      <c r="AJ522" s="90"/>
      <c r="AK522" s="98"/>
      <c r="AL522" s="90"/>
      <c r="AM522" s="98"/>
      <c r="AN522" s="90"/>
      <c r="AO522" s="98"/>
      <c r="AP522" s="90"/>
      <c r="AQ522" s="98"/>
    </row>
    <row r="523" spans="18:43" s="1" customFormat="1" ht="123" customHeight="1" x14ac:dyDescent="0.25">
      <c r="R523" s="5"/>
      <c r="S523" s="90"/>
      <c r="T523" s="90"/>
      <c r="U523" s="98"/>
      <c r="V523" s="90"/>
      <c r="W523" s="98"/>
      <c r="X523" s="90"/>
      <c r="Y523" s="98"/>
      <c r="Z523" s="90"/>
      <c r="AA523" s="98"/>
      <c r="AB523" s="90"/>
      <c r="AC523" s="98"/>
      <c r="AD523" s="90"/>
      <c r="AE523" s="98"/>
      <c r="AF523" s="90"/>
      <c r="AG523" s="98"/>
      <c r="AH523" s="90"/>
      <c r="AI523" s="98"/>
      <c r="AJ523" s="90"/>
      <c r="AK523" s="98"/>
      <c r="AL523" s="90"/>
      <c r="AM523" s="98"/>
      <c r="AN523" s="90"/>
      <c r="AO523" s="98"/>
      <c r="AP523" s="90"/>
      <c r="AQ523" s="98"/>
    </row>
    <row r="524" spans="18:43" s="1" customFormat="1" ht="123" customHeight="1" x14ac:dyDescent="0.25">
      <c r="R524" s="5"/>
      <c r="S524" s="90"/>
      <c r="T524" s="90"/>
      <c r="U524" s="98"/>
      <c r="V524" s="90"/>
      <c r="W524" s="98"/>
      <c r="X524" s="90"/>
      <c r="Y524" s="98"/>
      <c r="Z524" s="90"/>
      <c r="AA524" s="98"/>
      <c r="AB524" s="90"/>
      <c r="AC524" s="98"/>
      <c r="AD524" s="90"/>
      <c r="AE524" s="98"/>
      <c r="AF524" s="90"/>
      <c r="AG524" s="98"/>
      <c r="AH524" s="90"/>
      <c r="AI524" s="98"/>
      <c r="AJ524" s="90"/>
      <c r="AK524" s="98"/>
      <c r="AL524" s="90"/>
      <c r="AM524" s="98"/>
      <c r="AN524" s="90"/>
      <c r="AO524" s="98"/>
      <c r="AP524" s="90"/>
      <c r="AQ524" s="98"/>
    </row>
    <row r="525" spans="18:43" s="1" customFormat="1" ht="123" customHeight="1" x14ac:dyDescent="0.25">
      <c r="R525" s="5"/>
      <c r="S525" s="90"/>
      <c r="T525" s="90"/>
      <c r="U525" s="98"/>
      <c r="V525" s="90"/>
      <c r="W525" s="98"/>
      <c r="X525" s="90"/>
      <c r="Y525" s="98"/>
      <c r="Z525" s="90"/>
      <c r="AA525" s="98"/>
      <c r="AB525" s="90"/>
      <c r="AC525" s="98"/>
      <c r="AD525" s="90"/>
      <c r="AE525" s="98"/>
      <c r="AF525" s="90"/>
      <c r="AG525" s="98"/>
      <c r="AH525" s="90"/>
      <c r="AI525" s="98"/>
      <c r="AJ525" s="90"/>
      <c r="AK525" s="98"/>
      <c r="AL525" s="90"/>
      <c r="AM525" s="98"/>
      <c r="AN525" s="90"/>
      <c r="AO525" s="98"/>
      <c r="AP525" s="90"/>
      <c r="AQ525" s="98"/>
    </row>
  </sheetData>
  <autoFilter ref="AA1:AQ154"/>
  <sortState ref="A3:W154">
    <sortCondition ref="J3:J154"/>
  </sortState>
  <dataValidations disablePrompts="1" count="1">
    <dataValidation type="list" allowBlank="1" showInputMessage="1" showErrorMessage="1" sqref="J81:J91 J46:J49">
      <formula1>META</formula1>
    </dataValidation>
  </dataValidations>
  <pageMargins left="0.25" right="0.25" top="0.75" bottom="0.75" header="0.3" footer="0.3"/>
  <pageSetup paperSize="12" scale="19" fitToHeight="0" orientation="landscape" r:id="rId1"/>
  <rowBreaks count="1" manualBreakCount="1">
    <brk id="77" max="45" man="1"/>
  </rowBreaks>
  <colBreaks count="1" manualBreakCount="1">
    <brk id="6" max="1048575" man="1"/>
  </colBreaks>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B6" zoomScale="70" zoomScaleNormal="70" zoomScaleSheetLayoutView="70" workbookViewId="0">
      <selection activeCell="H6" sqref="H6"/>
    </sheetView>
  </sheetViews>
  <sheetFormatPr baseColWidth="10" defaultColWidth="11.42578125" defaultRowHeight="15" x14ac:dyDescent="0.25"/>
  <cols>
    <col min="1" max="1" width="12.7109375" style="89" hidden="1" customWidth="1"/>
    <col min="2" max="2" width="34.42578125" customWidth="1"/>
    <col min="3" max="3" width="27.28515625" customWidth="1"/>
    <col min="4" max="4" width="25.28515625" style="96" customWidth="1"/>
    <col min="5" max="5" width="17.28515625" customWidth="1"/>
    <col min="6" max="6" width="15.140625" customWidth="1"/>
    <col min="7" max="7" width="20.85546875" customWidth="1"/>
    <col min="8" max="8" width="21.7109375" customWidth="1"/>
    <col min="9" max="10" width="13.7109375" customWidth="1"/>
    <col min="11" max="13" width="13.7109375" hidden="1" customWidth="1"/>
    <col min="14" max="14" width="39.28515625" customWidth="1"/>
    <col min="15" max="15" width="12" customWidth="1"/>
  </cols>
  <sheetData>
    <row r="1" spans="1:14" ht="46.5" thickBot="1" x14ac:dyDescent="0.3">
      <c r="B1" s="212" t="s">
        <v>383</v>
      </c>
      <c r="C1" s="213"/>
      <c r="D1" s="213"/>
      <c r="E1" s="213"/>
      <c r="F1" s="214"/>
      <c r="G1" s="174" t="s">
        <v>377</v>
      </c>
      <c r="H1" s="174" t="s">
        <v>351</v>
      </c>
      <c r="I1" s="174" t="s">
        <v>384</v>
      </c>
      <c r="J1" s="175" t="s">
        <v>353</v>
      </c>
    </row>
    <row r="2" spans="1:14" ht="52.5" customHeight="1" thickBot="1" x14ac:dyDescent="0.3">
      <c r="B2" s="215"/>
      <c r="C2" s="216"/>
      <c r="D2" s="216"/>
      <c r="E2" s="216"/>
      <c r="F2" s="217"/>
      <c r="G2" s="194">
        <f>AVERAGE(G5:G7)</f>
        <v>0.21665556288976373</v>
      </c>
      <c r="H2" s="195">
        <f>(151280891+104766347)/(1256657732+497142857)</f>
        <v>0.14599563918837297</v>
      </c>
      <c r="I2" s="195">
        <f>151280891/1256657732</f>
        <v>0.12038352778781931</v>
      </c>
      <c r="J2" s="196">
        <f>104766347/497142857</f>
        <v>0.21073690494561406</v>
      </c>
      <c r="K2" s="60"/>
      <c r="L2" s="60"/>
      <c r="M2" s="60"/>
      <c r="N2" s="57"/>
    </row>
    <row r="3" spans="1:14" s="107" customFormat="1" ht="6.75" customHeight="1" x14ac:dyDescent="0.25">
      <c r="A3" s="206"/>
      <c r="B3" s="199"/>
      <c r="C3" s="200"/>
      <c r="D3" s="200"/>
      <c r="E3" s="200"/>
      <c r="F3" s="200"/>
      <c r="G3" s="201"/>
      <c r="H3" s="207"/>
      <c r="I3" s="207"/>
      <c r="J3" s="208"/>
      <c r="K3" s="209"/>
      <c r="L3" s="209"/>
      <c r="M3" s="209"/>
      <c r="N3" s="210"/>
    </row>
    <row r="4" spans="1:14" ht="45" x14ac:dyDescent="0.25">
      <c r="B4" s="176" t="s">
        <v>317</v>
      </c>
      <c r="C4" s="80" t="s">
        <v>318</v>
      </c>
      <c r="D4" s="80" t="s">
        <v>319</v>
      </c>
      <c r="E4" s="81" t="s">
        <v>320</v>
      </c>
      <c r="F4" s="80" t="s">
        <v>365</v>
      </c>
      <c r="G4" s="192" t="s">
        <v>321</v>
      </c>
      <c r="H4" s="192" t="s">
        <v>366</v>
      </c>
      <c r="I4" s="192" t="s">
        <v>367</v>
      </c>
      <c r="J4" s="193" t="s">
        <v>368</v>
      </c>
      <c r="K4" s="171" t="s">
        <v>369</v>
      </c>
      <c r="L4" s="58" t="s">
        <v>370</v>
      </c>
      <c r="M4" s="58" t="s">
        <v>371</v>
      </c>
      <c r="N4" s="82" t="s">
        <v>322</v>
      </c>
    </row>
    <row r="5" spans="1:14" ht="84.75" customHeight="1" x14ac:dyDescent="0.25">
      <c r="A5" s="89">
        <v>2203003</v>
      </c>
      <c r="B5" s="177" t="s">
        <v>49</v>
      </c>
      <c r="C5" s="83" t="s">
        <v>323</v>
      </c>
      <c r="D5" s="84" t="s">
        <v>324</v>
      </c>
      <c r="E5" s="84">
        <v>356</v>
      </c>
      <c r="F5" s="84">
        <v>121</v>
      </c>
      <c r="G5" s="85">
        <f>M5/F5</f>
        <v>0.12396694214876033</v>
      </c>
      <c r="H5" s="87">
        <f>SUM(D35:E35)</f>
        <v>3</v>
      </c>
      <c r="I5" s="109">
        <v>6</v>
      </c>
      <c r="J5" s="188">
        <v>8</v>
      </c>
      <c r="K5" s="187">
        <f>SUM(D35:K35)</f>
        <v>15</v>
      </c>
      <c r="L5" s="87">
        <f>SUM(D35:M35)</f>
        <v>15</v>
      </c>
      <c r="M5" s="109">
        <f>SUM(D35:O35)</f>
        <v>15</v>
      </c>
      <c r="N5" s="61" t="s">
        <v>391</v>
      </c>
    </row>
    <row r="6" spans="1:14" ht="145.5" customHeight="1" x14ac:dyDescent="0.25">
      <c r="A6" s="89">
        <v>2203016</v>
      </c>
      <c r="B6" s="177" t="s">
        <v>81</v>
      </c>
      <c r="C6" s="83" t="s">
        <v>325</v>
      </c>
      <c r="D6" s="84" t="s">
        <v>326</v>
      </c>
      <c r="E6" s="84">
        <v>52</v>
      </c>
      <c r="F6" s="84">
        <v>13</v>
      </c>
      <c r="G6" s="150">
        <f>M6/F6</f>
        <v>0.43076923076923063</v>
      </c>
      <c r="H6" s="87">
        <f>SUM(D41:E41)</f>
        <v>0.04</v>
      </c>
      <c r="I6" s="109">
        <f>SUM(D41:G41)</f>
        <v>1.1800000000000002</v>
      </c>
      <c r="J6" s="188">
        <f>SUM(D41:I41)</f>
        <v>5.5999999999999979</v>
      </c>
      <c r="K6" s="187">
        <f>SUM(D41:K41)</f>
        <v>5.5999999999999979</v>
      </c>
      <c r="L6" s="87">
        <f>SUM(D41:M41)</f>
        <v>5.5999999999999979</v>
      </c>
      <c r="M6" s="109">
        <f>SUM(D41:O41)</f>
        <v>5.5999999999999979</v>
      </c>
      <c r="N6" s="61" t="s">
        <v>390</v>
      </c>
    </row>
    <row r="7" spans="1:14" ht="133.5" customHeight="1" thickBot="1" x14ac:dyDescent="0.3">
      <c r="A7" s="89">
        <v>2203018</v>
      </c>
      <c r="B7" s="179" t="s">
        <v>327</v>
      </c>
      <c r="C7" s="180" t="s">
        <v>328</v>
      </c>
      <c r="D7" s="182" t="s">
        <v>329</v>
      </c>
      <c r="E7" s="182">
        <v>773713</v>
      </c>
      <c r="F7" s="182">
        <v>464914</v>
      </c>
      <c r="G7" s="183">
        <f>M7/F7</f>
        <v>9.5230515751300246E-2</v>
      </c>
      <c r="H7" s="189">
        <f>SUM(D29:E29)</f>
        <v>20572</v>
      </c>
      <c r="I7" s="190">
        <f>SUM(D29:G29)</f>
        <v>33727</v>
      </c>
      <c r="J7" s="191">
        <f>SUM(D29:I29)</f>
        <v>44274</v>
      </c>
      <c r="K7" s="187">
        <f>SUM(D29:K29)</f>
        <v>44274</v>
      </c>
      <c r="L7" s="87">
        <f>SUM(D29:M29)</f>
        <v>44274</v>
      </c>
      <c r="M7" s="109">
        <f>SUM(D29:O29)</f>
        <v>44274</v>
      </c>
      <c r="N7" s="61" t="s">
        <v>385</v>
      </c>
    </row>
    <row r="8" spans="1:14" ht="42" customHeight="1" thickBot="1" x14ac:dyDescent="0.3"/>
    <row r="9" spans="1:14" ht="48" customHeight="1" thickBot="1" x14ac:dyDescent="0.3">
      <c r="B9" s="212" t="s">
        <v>354</v>
      </c>
      <c r="C9" s="213"/>
      <c r="D9" s="213"/>
      <c r="E9" s="213"/>
      <c r="F9" s="214"/>
      <c r="G9" s="174" t="s">
        <v>377</v>
      </c>
      <c r="H9" s="174" t="s">
        <v>351</v>
      </c>
      <c r="I9" s="174" t="s">
        <v>384</v>
      </c>
      <c r="J9" s="175" t="s">
        <v>353</v>
      </c>
    </row>
    <row r="10" spans="1:14" ht="45.75" customHeight="1" thickBot="1" x14ac:dyDescent="0.3">
      <c r="B10" s="215"/>
      <c r="C10" s="216"/>
      <c r="D10" s="216"/>
      <c r="E10" s="216"/>
      <c r="F10" s="217"/>
      <c r="G10" s="194">
        <f>AVERAGE(G13:G17)</f>
        <v>0.10495959595959596</v>
      </c>
      <c r="H10" s="195">
        <v>0.21240991849697854</v>
      </c>
      <c r="I10" s="195">
        <v>0.20985616898747056</v>
      </c>
      <c r="J10" s="196">
        <v>0.21507484770919846</v>
      </c>
      <c r="K10" s="60"/>
      <c r="L10" s="60"/>
      <c r="M10" s="60"/>
      <c r="N10" s="57"/>
    </row>
    <row r="11" spans="1:14" ht="7.5" customHeight="1" x14ac:dyDescent="0.25">
      <c r="B11" s="199"/>
      <c r="C11" s="200"/>
      <c r="D11" s="200"/>
      <c r="E11" s="200"/>
      <c r="F11" s="200"/>
      <c r="G11" s="201"/>
      <c r="H11" s="202"/>
      <c r="I11" s="202"/>
      <c r="J11" s="203"/>
      <c r="K11" s="204"/>
      <c r="L11" s="204"/>
      <c r="M11" s="204"/>
      <c r="N11" s="205"/>
    </row>
    <row r="12" spans="1:14" ht="45" x14ac:dyDescent="0.25">
      <c r="B12" s="176" t="s">
        <v>317</v>
      </c>
      <c r="C12" s="80" t="s">
        <v>318</v>
      </c>
      <c r="D12" s="80" t="s">
        <v>319</v>
      </c>
      <c r="E12" s="81" t="s">
        <v>320</v>
      </c>
      <c r="F12" s="80" t="s">
        <v>365</v>
      </c>
      <c r="G12" s="192" t="s">
        <v>321</v>
      </c>
      <c r="H12" s="192" t="s">
        <v>366</v>
      </c>
      <c r="I12" s="192" t="s">
        <v>367</v>
      </c>
      <c r="J12" s="193" t="s">
        <v>368</v>
      </c>
      <c r="K12" s="171" t="s">
        <v>369</v>
      </c>
      <c r="L12" s="58" t="s">
        <v>370</v>
      </c>
      <c r="M12" s="58" t="s">
        <v>371</v>
      </c>
      <c r="N12" s="82" t="s">
        <v>322</v>
      </c>
    </row>
    <row r="13" spans="1:14" ht="48.75" hidden="1" customHeight="1" x14ac:dyDescent="0.25">
      <c r="A13" s="89">
        <v>2299058</v>
      </c>
      <c r="B13" s="177" t="s">
        <v>182</v>
      </c>
      <c r="C13" s="83" t="s">
        <v>330</v>
      </c>
      <c r="D13" s="84" t="s">
        <v>331</v>
      </c>
      <c r="E13" s="84">
        <v>100</v>
      </c>
      <c r="F13" s="84">
        <v>100</v>
      </c>
      <c r="G13" s="85">
        <f>(H13+I13+J13+K13+L13+M13)/F13</f>
        <v>0</v>
      </c>
      <c r="H13" s="197">
        <v>0</v>
      </c>
      <c r="I13" s="198">
        <v>0</v>
      </c>
      <c r="J13" s="178">
        <v>0</v>
      </c>
      <c r="K13" s="172"/>
      <c r="L13" s="59"/>
      <c r="M13" s="168"/>
      <c r="N13" s="61"/>
    </row>
    <row r="14" spans="1:14" ht="95.25" customHeight="1" x14ac:dyDescent="0.25">
      <c r="A14" s="89">
        <v>2299011</v>
      </c>
      <c r="B14" s="177" t="s">
        <v>215</v>
      </c>
      <c r="C14" s="83" t="s">
        <v>215</v>
      </c>
      <c r="D14" s="115" t="s">
        <v>332</v>
      </c>
      <c r="E14" s="84">
        <v>1</v>
      </c>
      <c r="F14" s="85">
        <v>0.5</v>
      </c>
      <c r="G14" s="85">
        <f>(H14+I14+J14+K14+L14+M14)/6</f>
        <v>7.4999999999999997E-2</v>
      </c>
      <c r="H14" s="111">
        <f>(Final!T92+Final!V92)*0.5</f>
        <v>0</v>
      </c>
      <c r="I14" s="120">
        <f>(Final!T92+Final!V92+Final!X92+Final!Z92)*0.5</f>
        <v>0.05</v>
      </c>
      <c r="J14" s="178">
        <f>(Final!T92+Final!V92+Final!X92+Final!Z92+Final!AB92+Final!AD92)*0.5</f>
        <v>0.1</v>
      </c>
      <c r="K14" s="173">
        <f>(Final!T92+Final!V92+Final!X92+Final!Z92+Final!AB92+Final!AD92+Final!AF92+Final!AH92)*0.5</f>
        <v>0.1</v>
      </c>
      <c r="L14" s="111">
        <f>(Final!AL92+Final!AJ92+Final!AH92+Final!AF92+Final!AD92+Final!AB92+Final!Z92+Final!X92+Final!V92+Final!T92)*0.5</f>
        <v>0.1</v>
      </c>
      <c r="M14" s="120">
        <f>(Final!AP92+Final!AN92+Final!AL92+Final!AJ92+Final!AH92+Final!AF92+Final!AD92+Final!AB92+Final!Z92+Final!X92+Final!V92+Final!T92)*0.5</f>
        <v>0.1</v>
      </c>
      <c r="N14" s="61" t="s">
        <v>386</v>
      </c>
    </row>
    <row r="15" spans="1:14" ht="89.25" customHeight="1" x14ac:dyDescent="0.25">
      <c r="A15" s="89">
        <v>2299052</v>
      </c>
      <c r="B15" s="177" t="s">
        <v>169</v>
      </c>
      <c r="C15" s="83" t="s">
        <v>333</v>
      </c>
      <c r="D15" s="115" t="s">
        <v>334</v>
      </c>
      <c r="E15" s="84">
        <v>1</v>
      </c>
      <c r="F15" s="85">
        <v>0.25</v>
      </c>
      <c r="G15" s="85">
        <f>(H15+I15+J15+K15+L15+M15)/6</f>
        <v>7.1909722222222208E-2</v>
      </c>
      <c r="H15" s="111">
        <f>SUM(Final!T69:T72,Final!V69:V72)*0.125</f>
        <v>4.5208333333333336E-2</v>
      </c>
      <c r="I15" s="120">
        <f>SUM(Final!T69:T72,Final!V69:V72,Final!X69:X72,Final!Z69:Z72)*0.125</f>
        <v>7.166666666666667E-2</v>
      </c>
      <c r="J15" s="178">
        <f>SUM(Final!T69:T72,Final!V69:V72,Final!X69:X72,Final!Z69:Z72,Final!AB69:AB72,Final!AD69:AD72)*0.125</f>
        <v>7.8645833333333331E-2</v>
      </c>
      <c r="K15" s="173">
        <f>SUM(Final!AH69:AH72,Final!AF69:AF72,Final!AD69:AD72,Final!AB69:AB72,Final!Z69:Z72,Final!X69:X72,Final!V69:V72,Final!T69:T72)*0.125</f>
        <v>7.8645833333333331E-2</v>
      </c>
      <c r="L15" s="111">
        <f>SUM(Final!T69:T72,Final!V69:V72,Final!X69:X72,Final!Z69:Z72,Final!AB69:AB72,Final!AD69:AD72,Final!AF69:AF72,Final!AH69:AH72,Final!AJ69:AJ72,Final!AL69:AL72)*0.125</f>
        <v>7.8645833333333331E-2</v>
      </c>
      <c r="M15" s="120">
        <f>SUM(Final!AP69:AP72,Final!AN69:AN72,Final!AL69:AL72,Final!AJ69:AJ72,Final!AH69:AH72,Final!AF69:AF72,Final!AD69:AD72,Final!AB69:AB72,Final!Z69:Z72,Final!X69:X72,Final!V69:V72,Final!T69:T72)*0.125</f>
        <v>7.8645833333333331E-2</v>
      </c>
      <c r="N15" s="61" t="s">
        <v>387</v>
      </c>
    </row>
    <row r="16" spans="1:14" ht="189.75" customHeight="1" x14ac:dyDescent="0.25">
      <c r="A16" s="89">
        <v>2299060</v>
      </c>
      <c r="B16" s="177" t="s">
        <v>194</v>
      </c>
      <c r="C16" s="83" t="s">
        <v>335</v>
      </c>
      <c r="D16" s="115" t="s">
        <v>334</v>
      </c>
      <c r="E16" s="84">
        <v>1</v>
      </c>
      <c r="F16" s="85">
        <v>0.5</v>
      </c>
      <c r="G16" s="85">
        <f>(H16+I16+J16+K16+L16+M16)/6</f>
        <v>0.25031249999999999</v>
      </c>
      <c r="H16" s="111">
        <f>SUM(Final!T78:T91,Final!V78:V91)*0.25</f>
        <v>8.4375000000000006E-2</v>
      </c>
      <c r="I16" s="120">
        <f>SUM(Final!T78:T91,Final!V78:V91,Final!X78:X91,Final!Z78:Z91)*0.25</f>
        <v>0.19749999999999998</v>
      </c>
      <c r="J16" s="178">
        <f>SUM(Final!T78:T91,Final!V78:V91,Final!X78:X91,Final!Z78:Z91,Final!AB78:AB91,Final!AD78:AD91)*0.25</f>
        <v>0.30499999999999999</v>
      </c>
      <c r="K16" s="173">
        <f>SUM(Final!AH78:AH91,Final!AF78:AF91,Final!AD78:AD91,Final!AB78:AB91,Final!Z78:Z91,Final!X78:X91,Final!V78:V91,Final!T78:T91)*0.25</f>
        <v>0.30500000000000005</v>
      </c>
      <c r="L16" s="111">
        <f>SUM(Final!T78:T91,Final!V78:V91,Final!X78:X91,Final!Z78:Z91,Final!AB78:AB91,Final!AD78:AD91,Final!AF78:AF91,Final!AH78:AH91,Final!AJ78:AJ91,Final!AL78:AL91)*0.25</f>
        <v>0.30499999999999999</v>
      </c>
      <c r="M16" s="120">
        <f>SUM(Final!AP78:AP91,Final!AN78:AN91,Final!AL78:AL91,Final!AJ78:AJ91,Final!AH78:AH91,Final!AF78:AF91,Final!AD78:AD91,Final!AB78:AB91,Final!Z78:Z91,Final!X78:X91,Final!V78:V91,Final!T78:T91)*0.25</f>
        <v>0.30500000000000005</v>
      </c>
      <c r="N16" s="61" t="s">
        <v>389</v>
      </c>
    </row>
    <row r="17" spans="1:15" ht="114.75" customHeight="1" thickBot="1" x14ac:dyDescent="0.3">
      <c r="A17" s="89">
        <v>2299062</v>
      </c>
      <c r="B17" s="179" t="s">
        <v>336</v>
      </c>
      <c r="C17" s="180" t="s">
        <v>337</v>
      </c>
      <c r="D17" s="181" t="s">
        <v>338</v>
      </c>
      <c r="E17" s="182">
        <v>1</v>
      </c>
      <c r="F17" s="183">
        <v>0.25</v>
      </c>
      <c r="G17" s="183">
        <f>(H17+I17+J17+K17+L17+M17)/6</f>
        <v>0.12757575757575756</v>
      </c>
      <c r="H17" s="184">
        <f>SUM(Final!T93:T96,Final!V93:V96)*0.125</f>
        <v>9.0454545454545454E-2</v>
      </c>
      <c r="I17" s="185">
        <f>SUM(Final!T93:T96,Final!V93:V96,Final!X93:X96,Final!Z93:Z96)*0.125</f>
        <v>0.12227272727272726</v>
      </c>
      <c r="J17" s="186">
        <f>SUM(Final!T93:T96,Final!V93:V96,Final!X93:X96,Final!Z93:Z96,Final!AB93:AB96,Final!AD93:AD96)*0.125</f>
        <v>0.13818181818181813</v>
      </c>
      <c r="K17" s="173">
        <f>SUM(Final!AH93:AH96,Final!AF93:AF96,Final!AD93:AD96,Final!AB93:AB96,Final!Z93:Z96,Final!X93:X96,Final!V93:V96,Final!T93:T96)*0.125</f>
        <v>0.13818181818181816</v>
      </c>
      <c r="L17" s="111">
        <f>SUM(Final!T93:T96,Final!V93:V96,Final!X93:X96,Final!Z93:Z96,Final!AB93:AB96,Final!AD93:AD96,Final!AF93:AF96,Final!AH93:AH96,Final!AJ93:AJ96,Final!AL93:AL96)*0.125</f>
        <v>0.13818181818181813</v>
      </c>
      <c r="M17" s="120">
        <f>SUM(Final!AP93:AP96,Final!AN93:AN96,Final!AL93:AL96,Final!AJ93:AJ96,Final!AH93:AH96,Final!AF93:AF96,Final!AD93:AD96,Final!AB93:AB96,Final!Z93:Z96,Final!X93:X96,Final!V93:V96,Final!T93:T96)*0.125</f>
        <v>0.13818181818181816</v>
      </c>
      <c r="N17" s="211" t="s">
        <v>388</v>
      </c>
    </row>
    <row r="18" spans="1:15" x14ac:dyDescent="0.25">
      <c r="B18" s="88"/>
      <c r="C18" s="88"/>
      <c r="D18" s="1"/>
      <c r="E18" s="1"/>
      <c r="F18" s="90"/>
      <c r="G18" s="90"/>
      <c r="H18" s="91"/>
      <c r="I18" s="121"/>
      <c r="J18" s="92"/>
      <c r="K18" s="92"/>
      <c r="L18" s="92"/>
      <c r="M18" s="92"/>
      <c r="N18" s="93"/>
    </row>
    <row r="19" spans="1:15" ht="15.75" hidden="1" x14ac:dyDescent="0.25">
      <c r="B19" s="129"/>
      <c r="C19" s="129"/>
      <c r="D19" s="130">
        <v>1</v>
      </c>
      <c r="E19" s="131">
        <v>2</v>
      </c>
      <c r="F19" s="130">
        <v>3</v>
      </c>
      <c r="G19" s="131">
        <v>4</v>
      </c>
      <c r="H19" s="130">
        <v>5</v>
      </c>
      <c r="I19" s="131">
        <v>6</v>
      </c>
      <c r="J19" s="130">
        <v>7</v>
      </c>
      <c r="K19" s="131">
        <v>8</v>
      </c>
      <c r="L19" s="130">
        <v>9</v>
      </c>
      <c r="M19" s="131">
        <v>10</v>
      </c>
      <c r="N19" s="130">
        <v>11</v>
      </c>
      <c r="O19" s="131">
        <v>12</v>
      </c>
    </row>
    <row r="20" spans="1:15" hidden="1" x14ac:dyDescent="0.25">
      <c r="A20" s="104">
        <f>[1]Final!$V$11</f>
        <v>26</v>
      </c>
      <c r="B20" s="132" t="s">
        <v>339</v>
      </c>
      <c r="C20" s="133">
        <f t="shared" ref="C20:C28" si="0">SUM(D20:O20)</f>
        <v>26</v>
      </c>
      <c r="D20" s="134">
        <f>[1]Final!W$11</f>
        <v>0</v>
      </c>
      <c r="E20" s="134">
        <f>[1]Final!Y$11</f>
        <v>0</v>
      </c>
      <c r="F20" s="134">
        <f>[1]Final!AA$11</f>
        <v>26</v>
      </c>
      <c r="G20" s="134">
        <f>[1]Final!AC$11</f>
        <v>0</v>
      </c>
      <c r="H20" s="134">
        <f>[1]Final!AE$11</f>
        <v>0</v>
      </c>
      <c r="I20" s="134">
        <f>[1]Final!AG$11</f>
        <v>0</v>
      </c>
      <c r="J20" s="134">
        <f>[1]Final!AI$11</f>
        <v>0</v>
      </c>
      <c r="K20" s="134">
        <f>[1]Final!AK$11</f>
        <v>0</v>
      </c>
      <c r="L20" s="134">
        <f>[1]Final!AM$11</f>
        <v>0</v>
      </c>
      <c r="M20" s="134">
        <f>[1]Final!AO$11</f>
        <v>0</v>
      </c>
      <c r="N20" s="134">
        <f>[1]Final!AQ$11</f>
        <v>0</v>
      </c>
      <c r="O20" s="134">
        <f>[1]Final!AS$11</f>
        <v>0</v>
      </c>
    </row>
    <row r="21" spans="1:15" hidden="1" x14ac:dyDescent="0.25">
      <c r="A21" s="104">
        <f>[3]Final!$V$5</f>
        <v>521</v>
      </c>
      <c r="B21" s="132" t="s">
        <v>340</v>
      </c>
      <c r="C21" s="133">
        <f t="shared" si="0"/>
        <v>521</v>
      </c>
      <c r="D21" s="135">
        <f>[3]Final!W$5</f>
        <v>55</v>
      </c>
      <c r="E21" s="135">
        <f>[3]Final!Y$5</f>
        <v>86</v>
      </c>
      <c r="F21" s="135">
        <f>[3]Final!AA$5</f>
        <v>71</v>
      </c>
      <c r="G21" s="135">
        <f>[3]Final!AC$5</f>
        <v>132</v>
      </c>
      <c r="H21" s="135">
        <f>[3]Final!AE$5</f>
        <v>102</v>
      </c>
      <c r="I21" s="135">
        <f>[3]Final!AG$5</f>
        <v>75</v>
      </c>
      <c r="J21" s="135">
        <f>[3]Final!AI$5</f>
        <v>0</v>
      </c>
      <c r="K21" s="135">
        <f>[3]Final!AK$5</f>
        <v>0</v>
      </c>
      <c r="L21" s="135">
        <f>[3]Final!AM$5</f>
        <v>0</v>
      </c>
      <c r="M21" s="135">
        <f>[3]Final!AO$5</f>
        <v>0</v>
      </c>
      <c r="N21" s="135">
        <f>[3]Final!AQ$5</f>
        <v>0</v>
      </c>
      <c r="O21" s="135">
        <f>[3]Final!AS$5</f>
        <v>0</v>
      </c>
    </row>
    <row r="22" spans="1:15" hidden="1" x14ac:dyDescent="0.25">
      <c r="A22" s="104">
        <f>[3]Final!$V$8</f>
        <v>42830</v>
      </c>
      <c r="B22" s="132" t="s">
        <v>341</v>
      </c>
      <c r="C22" s="133">
        <f t="shared" si="0"/>
        <v>42830</v>
      </c>
      <c r="D22" s="136">
        <f>[3]Final!$W$8</f>
        <v>5654</v>
      </c>
      <c r="E22" s="136">
        <f>[3]Final!$Y$8</f>
        <v>14626</v>
      </c>
      <c r="F22" s="136">
        <f>[3]Final!$AA$8</f>
        <v>5269</v>
      </c>
      <c r="G22" s="136">
        <f>[3]Final!$AC$8</f>
        <v>7262</v>
      </c>
      <c r="H22" s="136">
        <f>[3]Final!$AE$8</f>
        <v>7404</v>
      </c>
      <c r="I22" s="136">
        <f>[3]Final!$AG$8</f>
        <v>2615</v>
      </c>
      <c r="J22" s="136">
        <f>[3]Final!$AI$8</f>
        <v>0</v>
      </c>
      <c r="K22" s="136">
        <f>[3]Final!$AK$8</f>
        <v>0</v>
      </c>
      <c r="L22" s="136">
        <f>[3]Final!$AM$8</f>
        <v>0</v>
      </c>
      <c r="M22" s="136">
        <f>[3]Final!$AO$8</f>
        <v>0</v>
      </c>
      <c r="N22" s="136">
        <f>[3]Final!$AQ$8</f>
        <v>0</v>
      </c>
      <c r="O22" s="136">
        <f>[3]Final!$AS$8</f>
        <v>0</v>
      </c>
    </row>
    <row r="23" spans="1:15" hidden="1" x14ac:dyDescent="0.25">
      <c r="A23" s="104">
        <f>[4]Final!$V$6</f>
        <v>31</v>
      </c>
      <c r="B23" s="132" t="s">
        <v>342</v>
      </c>
      <c r="C23" s="133">
        <f t="shared" si="0"/>
        <v>31</v>
      </c>
      <c r="D23" s="135">
        <f>[4]Final!$W$6</f>
        <v>2</v>
      </c>
      <c r="E23" s="135">
        <f>[4]Final!$Y$6</f>
        <v>4</v>
      </c>
      <c r="F23" s="135">
        <f>[4]Final!$AA$6</f>
        <v>5</v>
      </c>
      <c r="G23" s="135">
        <f>[4]Final!$AC$6</f>
        <v>6</v>
      </c>
      <c r="H23" s="135">
        <f>[4]Final!$AE$6</f>
        <v>8</v>
      </c>
      <c r="I23" s="135">
        <f>[4]Final!$AG$6</f>
        <v>6</v>
      </c>
      <c r="J23" s="135">
        <f>[4]Final!$AI$6</f>
        <v>0</v>
      </c>
      <c r="K23" s="135">
        <f>[4]Final!$AK$6</f>
        <v>0</v>
      </c>
      <c r="L23" s="135">
        <f>[4]Final!$AM$6</f>
        <v>0</v>
      </c>
      <c r="M23" s="135">
        <f>[4]Final!$AO$6</f>
        <v>0</v>
      </c>
      <c r="N23" s="135">
        <f>[4]Final!$AQ$6</f>
        <v>0</v>
      </c>
      <c r="O23" s="135">
        <f>[4]Final!$AS$6</f>
        <v>0</v>
      </c>
    </row>
    <row r="24" spans="1:15" hidden="1" x14ac:dyDescent="0.25">
      <c r="A24" s="104">
        <f>[4]Final!$V$8</f>
        <v>204</v>
      </c>
      <c r="B24" s="132" t="s">
        <v>343</v>
      </c>
      <c r="C24" s="133">
        <f t="shared" si="0"/>
        <v>204</v>
      </c>
      <c r="D24" s="137">
        <f>[4]Final!$W$8</f>
        <v>0</v>
      </c>
      <c r="E24" s="137">
        <f>[4]Final!$Y$8</f>
        <v>0</v>
      </c>
      <c r="F24" s="137">
        <f>[4]Final!$AA$8</f>
        <v>51</v>
      </c>
      <c r="G24" s="137">
        <f>[4]Final!$AC$8</f>
        <v>51</v>
      </c>
      <c r="H24" s="137">
        <f>[4]Final!$AE$8</f>
        <v>51</v>
      </c>
      <c r="I24" s="137">
        <f>[4]Final!$AG$8</f>
        <v>51</v>
      </c>
      <c r="J24" s="137">
        <f>[4]Final!$AI$8</f>
        <v>0</v>
      </c>
      <c r="K24" s="137">
        <f>[4]Final!$AK$8</f>
        <v>0</v>
      </c>
      <c r="L24" s="137">
        <f>[4]Final!$AM$8</f>
        <v>0</v>
      </c>
      <c r="M24" s="137">
        <f>[4]Final!$AO$8</f>
        <v>0</v>
      </c>
      <c r="N24" s="137">
        <f>[4]Final!$AQ$8</f>
        <v>0</v>
      </c>
      <c r="O24" s="137">
        <f>[4]Final!$AS$8</f>
        <v>0</v>
      </c>
    </row>
    <row r="25" spans="1:15" ht="14.25" hidden="1" customHeight="1" x14ac:dyDescent="0.25">
      <c r="A25" s="104">
        <f>[4]Final!$V$13</f>
        <v>0</v>
      </c>
      <c r="B25" s="132" t="s">
        <v>344</v>
      </c>
      <c r="C25" s="133">
        <f t="shared" si="0"/>
        <v>0</v>
      </c>
      <c r="D25" s="135">
        <f>[4]Final!$W$13</f>
        <v>0</v>
      </c>
      <c r="E25" s="135">
        <f>[4]Final!$Y$13</f>
        <v>0</v>
      </c>
      <c r="F25" s="135">
        <f>[4]Final!$AA$13</f>
        <v>0</v>
      </c>
      <c r="G25" s="135">
        <f>[4]Final!$AC$13</f>
        <v>0</v>
      </c>
      <c r="H25" s="135">
        <f>[4]Final!$AE$13</f>
        <v>0</v>
      </c>
      <c r="I25" s="135">
        <f>[4]Final!$AG$13</f>
        <v>0</v>
      </c>
      <c r="J25" s="135">
        <f>[4]Final!$AI$13</f>
        <v>0</v>
      </c>
      <c r="K25" s="135">
        <f>[4]Final!$AK$13</f>
        <v>0</v>
      </c>
      <c r="L25" s="135">
        <f>[4]Final!$AM$13</f>
        <v>0</v>
      </c>
      <c r="M25" s="135">
        <f>[4]Final!$AO$13</f>
        <v>0</v>
      </c>
      <c r="N25" s="135">
        <f>[4]Final!$AQ$13</f>
        <v>0</v>
      </c>
      <c r="O25" s="135">
        <f>[4]Final!$AS$13</f>
        <v>0</v>
      </c>
    </row>
    <row r="26" spans="1:15" hidden="1" x14ac:dyDescent="0.25">
      <c r="A26" s="104">
        <f>'[2]E-IR'!$V$4</f>
        <v>27</v>
      </c>
      <c r="B26" s="132" t="s">
        <v>373</v>
      </c>
      <c r="C26" s="133">
        <f t="shared" si="0"/>
        <v>27</v>
      </c>
      <c r="D26" s="137">
        <f>'[2]E-IR'!W$4</f>
        <v>2</v>
      </c>
      <c r="E26" s="137">
        <f>'[2]E-IR'!Y$4</f>
        <v>10</v>
      </c>
      <c r="F26" s="137">
        <f>'[2]E-IR'!AA$4</f>
        <v>6</v>
      </c>
      <c r="G26" s="137">
        <f>'[2]E-IR'!AC$4</f>
        <v>3</v>
      </c>
      <c r="H26" s="137">
        <f>'[2]E-IR'!AE$4</f>
        <v>4</v>
      </c>
      <c r="I26" s="137">
        <f>'[2]E-IR'!AG$4</f>
        <v>2</v>
      </c>
      <c r="J26" s="137">
        <f>'[2]E-IR'!AI$4</f>
        <v>0</v>
      </c>
      <c r="K26" s="137">
        <f>'[2]E-IR'!AK$4</f>
        <v>0</v>
      </c>
      <c r="L26" s="137">
        <f>'[2]E-IR'!AM$4</f>
        <v>0</v>
      </c>
      <c r="M26" s="137">
        <f>'[2]E-IR'!AO$4</f>
        <v>0</v>
      </c>
      <c r="N26" s="137">
        <f>'[2]E-IR'!AQ$4</f>
        <v>0</v>
      </c>
      <c r="O26" s="137">
        <f>'[2]E-IR'!AS$4</f>
        <v>0</v>
      </c>
    </row>
    <row r="27" spans="1:15" s="101" customFormat="1" ht="15.75" hidden="1" x14ac:dyDescent="0.25">
      <c r="A27" s="104">
        <f>'[2]E-IR'!$V$8</f>
        <v>421</v>
      </c>
      <c r="B27" s="147" t="s">
        <v>375</v>
      </c>
      <c r="C27" s="133">
        <f>SUM(D27:O27)</f>
        <v>421</v>
      </c>
      <c r="D27" s="143">
        <f>'[2]E-IR'!$W8</f>
        <v>13</v>
      </c>
      <c r="E27" s="143">
        <f>'[2]E-IR'!Y8</f>
        <v>77</v>
      </c>
      <c r="F27" s="143">
        <f>'[2]E-IR'!AA8</f>
        <v>85</v>
      </c>
      <c r="G27" s="143">
        <f>'[2]E-IR'!AC$8</f>
        <v>84</v>
      </c>
      <c r="H27" s="143">
        <f>'[2]E-IR'!AE$8</f>
        <v>92</v>
      </c>
      <c r="I27" s="143">
        <f>'[2]E-IR'!AG$8</f>
        <v>70</v>
      </c>
      <c r="J27" s="143">
        <f>'[2]E-IR'!AI$8</f>
        <v>0</v>
      </c>
      <c r="K27" s="143">
        <f>'[2]E-IR'!AK$8</f>
        <v>0</v>
      </c>
      <c r="L27" s="143">
        <f>'[2]E-IR'!AM$8</f>
        <v>0</v>
      </c>
      <c r="M27" s="143">
        <f>'[2]E-IR'!AO$8</f>
        <v>0</v>
      </c>
      <c r="N27" s="143">
        <f>'[2]E-IR'!AQ$8</f>
        <v>0</v>
      </c>
      <c r="O27" s="143">
        <f>'[2]E-IR'!AS$8</f>
        <v>0</v>
      </c>
    </row>
    <row r="28" spans="1:15" s="101" customFormat="1" ht="30" hidden="1" x14ac:dyDescent="0.25">
      <c r="A28" s="104">
        <f>'[2]E-IR'!$V$9</f>
        <v>214</v>
      </c>
      <c r="B28" s="147" t="s">
        <v>376</v>
      </c>
      <c r="C28" s="133">
        <f t="shared" si="0"/>
        <v>214</v>
      </c>
      <c r="D28" s="143">
        <f>'[2]E-IR'!$W9</f>
        <v>4</v>
      </c>
      <c r="E28" s="143">
        <f>'[2]E-IR'!Y9</f>
        <v>39</v>
      </c>
      <c r="F28" s="143">
        <f>'[2]E-IR'!AA9</f>
        <v>59</v>
      </c>
      <c r="G28" s="143">
        <f>'[2]E-IR'!AC$9</f>
        <v>45</v>
      </c>
      <c r="H28" s="143">
        <f>'[2]E-IR'!AE$9</f>
        <v>39</v>
      </c>
      <c r="I28" s="143">
        <f>'[2]E-IR'!AG$9</f>
        <v>28</v>
      </c>
      <c r="J28" s="143">
        <f>'[2]E-IR'!AI$9</f>
        <v>0</v>
      </c>
      <c r="K28" s="143">
        <f>'[2]E-IR'!AK$9</f>
        <v>0</v>
      </c>
      <c r="L28" s="143">
        <f>'[2]E-IR'!AM$9</f>
        <v>0</v>
      </c>
      <c r="M28" s="143">
        <f>'[2]E-IR'!AO$9</f>
        <v>0</v>
      </c>
      <c r="N28" s="143">
        <f>'[2]E-IR'!AQ$9</f>
        <v>0</v>
      </c>
      <c r="O28" s="143">
        <f>'[2]E-IR'!AS$9</f>
        <v>0</v>
      </c>
    </row>
    <row r="29" spans="1:15" ht="15.75" hidden="1" x14ac:dyDescent="0.25">
      <c r="A29" s="110">
        <v>464914</v>
      </c>
      <c r="B29" s="88" t="s">
        <v>345</v>
      </c>
      <c r="C29" s="138">
        <f>SUM(C20:C28)</f>
        <v>44274</v>
      </c>
      <c r="D29" s="138">
        <f>SUM(D20:D28)</f>
        <v>5730</v>
      </c>
      <c r="E29" s="138">
        <f>SUM(E20:E28)</f>
        <v>14842</v>
      </c>
      <c r="F29" s="138">
        <f t="shared" ref="F29:O29" si="1">SUM(F20:F28)</f>
        <v>5572</v>
      </c>
      <c r="G29" s="138">
        <f t="shared" si="1"/>
        <v>7583</v>
      </c>
      <c r="H29" s="138">
        <f t="shared" si="1"/>
        <v>7700</v>
      </c>
      <c r="I29" s="138">
        <f t="shared" si="1"/>
        <v>2847</v>
      </c>
      <c r="J29" s="138">
        <f t="shared" si="1"/>
        <v>0</v>
      </c>
      <c r="K29" s="138">
        <f t="shared" si="1"/>
        <v>0</v>
      </c>
      <c r="L29" s="138">
        <f t="shared" si="1"/>
        <v>0</v>
      </c>
      <c r="M29" s="138">
        <f t="shared" si="1"/>
        <v>0</v>
      </c>
      <c r="N29" s="138">
        <f t="shared" si="1"/>
        <v>0</v>
      </c>
      <c r="O29" s="138">
        <f t="shared" si="1"/>
        <v>0</v>
      </c>
    </row>
    <row r="30" spans="1:15" ht="15.75" hidden="1" x14ac:dyDescent="0.25">
      <c r="A30" s="105"/>
      <c r="B30" s="139"/>
      <c r="C30" s="170"/>
      <c r="D30" s="140"/>
      <c r="E30" s="139"/>
      <c r="F30" s="139"/>
      <c r="G30" s="139"/>
      <c r="H30" s="139"/>
      <c r="I30" s="139"/>
      <c r="J30" s="139"/>
      <c r="K30" s="139"/>
      <c r="L30" s="139"/>
      <c r="M30" s="139"/>
      <c r="N30" s="139"/>
      <c r="O30" s="139"/>
    </row>
    <row r="31" spans="1:15" ht="15.75" hidden="1" x14ac:dyDescent="0.25">
      <c r="A31" s="104">
        <f>[1]Final!$V$7</f>
        <v>0</v>
      </c>
      <c r="B31" s="132" t="s">
        <v>378</v>
      </c>
      <c r="C31" s="141">
        <f>SUM(D31:O31)</f>
        <v>0</v>
      </c>
      <c r="D31" s="142">
        <f>[1]Final!$W$7</f>
        <v>0</v>
      </c>
      <c r="E31" s="143">
        <f>[1]Final!$Y$7</f>
        <v>0</v>
      </c>
      <c r="F31" s="143">
        <f>[1]Final!$AA$7</f>
        <v>0</v>
      </c>
      <c r="G31" s="143">
        <f>[1]Final!$AC$7</f>
        <v>0</v>
      </c>
      <c r="H31" s="143">
        <f>[1]Final!$AE$7</f>
        <v>0</v>
      </c>
      <c r="I31" s="143">
        <f>[1]Final!$AG$7</f>
        <v>0</v>
      </c>
      <c r="J31" s="143">
        <f>[1]Final!$AI$7</f>
        <v>0</v>
      </c>
      <c r="K31" s="143">
        <f>[1]Final!$AK$7</f>
        <v>0</v>
      </c>
      <c r="L31" s="143">
        <f>[1]Final!$AM$7</f>
        <v>0</v>
      </c>
      <c r="M31" s="143">
        <f>[1]Final!$AO$7</f>
        <v>0</v>
      </c>
      <c r="N31" s="143">
        <f>[1]Final!$AQ$7</f>
        <v>0</v>
      </c>
      <c r="O31" s="143">
        <f>[1]Final!$AS$7</f>
        <v>0</v>
      </c>
    </row>
    <row r="32" spans="1:15" s="100" customFormat="1" hidden="1" x14ac:dyDescent="0.2">
      <c r="A32" s="104">
        <f>[1]Final!$V$18</f>
        <v>1</v>
      </c>
      <c r="B32" s="132" t="s">
        <v>379</v>
      </c>
      <c r="C32" s="141">
        <f>SUM(D32:O32)</f>
        <v>1</v>
      </c>
      <c r="D32" s="144">
        <f>[1]Final!$W$18</f>
        <v>0</v>
      </c>
      <c r="E32" s="144">
        <f>[1]Final!$Y$18</f>
        <v>0</v>
      </c>
      <c r="F32" s="144">
        <f>[1]Final!$AA$18</f>
        <v>0</v>
      </c>
      <c r="G32" s="144">
        <f>[1]Final!$AC$18</f>
        <v>0</v>
      </c>
      <c r="H32" s="144">
        <f>[1]Final!$AE$18</f>
        <v>0</v>
      </c>
      <c r="I32" s="144">
        <f>[1]Final!$AG$18</f>
        <v>1</v>
      </c>
      <c r="J32" s="144">
        <f>[1]Final!$AI$18</f>
        <v>0</v>
      </c>
      <c r="K32" s="144">
        <f>[1]Final!$AK$18</f>
        <v>0</v>
      </c>
      <c r="L32" s="144">
        <f>[1]Final!$AM$18</f>
        <v>0</v>
      </c>
      <c r="M32" s="144">
        <f>[1]Final!$AO$18</f>
        <v>0</v>
      </c>
      <c r="N32" s="144">
        <f>[1]Final!$AQ$18</f>
        <v>0</v>
      </c>
      <c r="O32" s="144">
        <f>[1]Final!$AS$18</f>
        <v>0</v>
      </c>
    </row>
    <row r="33" spans="1:15" ht="15.75" hidden="1" x14ac:dyDescent="0.25">
      <c r="A33" s="123">
        <f>[1]Final!$V$28</f>
        <v>2</v>
      </c>
      <c r="B33" s="145" t="s">
        <v>380</v>
      </c>
      <c r="C33" s="141">
        <f>SUM(D33:O33)</f>
        <v>2</v>
      </c>
      <c r="D33" s="142">
        <f>[1]Final!$W$28</f>
        <v>0</v>
      </c>
      <c r="E33" s="143">
        <f>[1]Final!$Y$28</f>
        <v>0</v>
      </c>
      <c r="F33" s="143">
        <f>[1]Final!$AA$28</f>
        <v>1</v>
      </c>
      <c r="G33" s="143">
        <f>[1]Final!$AC$28</f>
        <v>0</v>
      </c>
      <c r="H33" s="143">
        <f>[1]Final!$AE$28</f>
        <v>1</v>
      </c>
      <c r="I33" s="143">
        <f>[1]Final!$AG$28</f>
        <v>0</v>
      </c>
      <c r="J33" s="143">
        <f>[1]Final!$AI$28</f>
        <v>0</v>
      </c>
      <c r="K33" s="143">
        <f>[1]Final!$AK$28</f>
        <v>0</v>
      </c>
      <c r="L33" s="143">
        <f>[1]Final!$AM$28</f>
        <v>0</v>
      </c>
      <c r="M33" s="143">
        <f>[1]Final!$AO$28</f>
        <v>0</v>
      </c>
      <c r="N33" s="143">
        <f>[1]Final!$AQ$28</f>
        <v>0</v>
      </c>
      <c r="O33" s="143">
        <f>[1]Final!$AS$28</f>
        <v>0</v>
      </c>
    </row>
    <row r="34" spans="1:15" ht="15.75" hidden="1" x14ac:dyDescent="0.25">
      <c r="A34" s="123">
        <f>[2]C!$V$5</f>
        <v>12</v>
      </c>
      <c r="B34" s="146" t="s">
        <v>346</v>
      </c>
      <c r="C34" s="141">
        <f>SUM(D34:O34)</f>
        <v>12</v>
      </c>
      <c r="D34" s="144">
        <f>[2]C!$W$5</f>
        <v>1</v>
      </c>
      <c r="E34" s="144">
        <f>[2]C!$Y$5</f>
        <v>2</v>
      </c>
      <c r="F34" s="144">
        <f>[2]C!$AA$5</f>
        <v>4</v>
      </c>
      <c r="G34" s="144">
        <f>[2]C!$AC$5</f>
        <v>5</v>
      </c>
      <c r="H34" s="144">
        <f>[2]C!$AE$5</f>
        <v>0</v>
      </c>
      <c r="I34" s="144">
        <f>[2]C!$AG$5</f>
        <v>0</v>
      </c>
      <c r="J34" s="144">
        <f>[2]C!$AI$5</f>
        <v>0</v>
      </c>
      <c r="K34" s="144">
        <f>[2]C!$AK$5</f>
        <v>0</v>
      </c>
      <c r="L34" s="144">
        <f>[2]C!$AM$5</f>
        <v>0</v>
      </c>
      <c r="M34" s="144">
        <f>[2]C!$AO$5</f>
        <v>0</v>
      </c>
      <c r="N34" s="144">
        <f>[2]C!$AQ$5</f>
        <v>0</v>
      </c>
      <c r="O34" s="144">
        <f>[2]C!$AS$5</f>
        <v>0</v>
      </c>
    </row>
    <row r="35" spans="1:15" ht="15.75" hidden="1" x14ac:dyDescent="0.25">
      <c r="A35" s="110">
        <v>121</v>
      </c>
      <c r="B35" s="88" t="s">
        <v>345</v>
      </c>
      <c r="C35" s="138">
        <f>SUM(C31:C34)</f>
        <v>15</v>
      </c>
      <c r="D35" s="138">
        <f t="shared" ref="D35:O35" si="2">SUM(D31:D34)</f>
        <v>1</v>
      </c>
      <c r="E35" s="138">
        <f t="shared" si="2"/>
        <v>2</v>
      </c>
      <c r="F35" s="138">
        <f t="shared" si="2"/>
        <v>5</v>
      </c>
      <c r="G35" s="138">
        <f t="shared" si="2"/>
        <v>5</v>
      </c>
      <c r="H35" s="138">
        <f t="shared" si="2"/>
        <v>1</v>
      </c>
      <c r="I35" s="138">
        <f t="shared" si="2"/>
        <v>1</v>
      </c>
      <c r="J35" s="138">
        <f t="shared" si="2"/>
        <v>0</v>
      </c>
      <c r="K35" s="138">
        <f t="shared" si="2"/>
        <v>0</v>
      </c>
      <c r="L35" s="138">
        <f t="shared" si="2"/>
        <v>0</v>
      </c>
      <c r="M35" s="138">
        <f t="shared" si="2"/>
        <v>0</v>
      </c>
      <c r="N35" s="138">
        <f t="shared" si="2"/>
        <v>0</v>
      </c>
      <c r="O35" s="138">
        <f t="shared" si="2"/>
        <v>0</v>
      </c>
    </row>
    <row r="36" spans="1:15" ht="15.75" hidden="1" x14ac:dyDescent="0.25">
      <c r="A36" s="105"/>
      <c r="B36" s="139"/>
      <c r="C36" s="170"/>
      <c r="D36" s="140"/>
      <c r="E36" s="139"/>
      <c r="F36" s="139"/>
      <c r="G36" s="139"/>
      <c r="H36" s="139"/>
      <c r="I36" s="139"/>
      <c r="J36" s="139"/>
      <c r="K36" s="139"/>
      <c r="L36" s="139"/>
      <c r="M36" s="139"/>
      <c r="N36" s="139"/>
      <c r="O36" s="139"/>
    </row>
    <row r="37" spans="1:15" s="101" customFormat="1" ht="15.75" hidden="1" x14ac:dyDescent="0.25">
      <c r="A37" s="104">
        <f>[1]Final!$V$22</f>
        <v>0</v>
      </c>
      <c r="B37" s="147" t="s">
        <v>347</v>
      </c>
      <c r="C37" s="149">
        <f>SUM(D37:O37)</f>
        <v>0</v>
      </c>
      <c r="D37" s="144">
        <f>[1]Final!$W$22</f>
        <v>0</v>
      </c>
      <c r="E37" s="144">
        <f>[1]Final!$Y$22</f>
        <v>0</v>
      </c>
      <c r="F37" s="144">
        <f>[1]Final!$AA$22</f>
        <v>0</v>
      </c>
      <c r="G37" s="144">
        <f>[1]Final!$AC$22</f>
        <v>0</v>
      </c>
      <c r="H37" s="144">
        <f>[1]Final!$AE$22</f>
        <v>0</v>
      </c>
      <c r="I37" s="144">
        <f>[1]Final!$AG$22</f>
        <v>0</v>
      </c>
      <c r="J37" s="144">
        <f>[1]Final!$AI$22</f>
        <v>0</v>
      </c>
      <c r="K37" s="144">
        <f>[1]Final!$AK$22</f>
        <v>0</v>
      </c>
      <c r="L37" s="144">
        <f>[1]Final!$AM$22</f>
        <v>0</v>
      </c>
      <c r="M37" s="144">
        <f>[1]Final!$AO$22</f>
        <v>0</v>
      </c>
      <c r="N37" s="144">
        <f>[1]Final!$AQ$22</f>
        <v>0</v>
      </c>
      <c r="O37" s="144">
        <f>[1]Final!$AS$22</f>
        <v>0</v>
      </c>
    </row>
    <row r="38" spans="1:15" s="101" customFormat="1" ht="30" hidden="1" x14ac:dyDescent="0.25">
      <c r="A38" s="106">
        <f>[1]Final!$V$32</f>
        <v>0.05</v>
      </c>
      <c r="B38" s="147" t="s">
        <v>348</v>
      </c>
      <c r="C38" s="149">
        <f>SUM(D38:O38)</f>
        <v>0.1</v>
      </c>
      <c r="D38" s="142">
        <f>[1]Final!$W$32/0.5</f>
        <v>0</v>
      </c>
      <c r="E38" s="143">
        <f>[1]Final!$Y$32/0.5</f>
        <v>0.04</v>
      </c>
      <c r="F38" s="143">
        <f>[1]Final!$AA$32/0.5</f>
        <v>0</v>
      </c>
      <c r="G38" s="143">
        <f>[1]Final!$AC$32/0.5</f>
        <v>0.04</v>
      </c>
      <c r="H38" s="143">
        <f>[1]Final!$AE$32/0.5</f>
        <v>0</v>
      </c>
      <c r="I38" s="143">
        <f>[1]Final!$AG$32/0.5</f>
        <v>0.02</v>
      </c>
      <c r="J38" s="143">
        <f>[1]Final!$AI$32/0.5</f>
        <v>0</v>
      </c>
      <c r="K38" s="143">
        <f>[1]Final!$AK$32/0.5</f>
        <v>0</v>
      </c>
      <c r="L38" s="143">
        <f>[1]Final!$AM$32/0.5</f>
        <v>0</v>
      </c>
      <c r="M38" s="143">
        <f>[1]Final!$AO$32/0.5</f>
        <v>0</v>
      </c>
      <c r="N38" s="143">
        <f>[1]Final!$AQ$32/0.5</f>
        <v>0</v>
      </c>
      <c r="O38" s="143">
        <f>[1]Final!$AS$32/0.5</f>
        <v>0</v>
      </c>
    </row>
    <row r="39" spans="1:15" s="101" customFormat="1" ht="30" hidden="1" x14ac:dyDescent="0.25">
      <c r="A39" s="106">
        <f>[1]Final!$V$33</f>
        <v>0.25</v>
      </c>
      <c r="B39" s="147" t="s">
        <v>381</v>
      </c>
      <c r="C39" s="149">
        <f>SUM(D39:O39)</f>
        <v>0.5</v>
      </c>
      <c r="D39" s="144">
        <f>[1]Final!$W$33/0.5</f>
        <v>0</v>
      </c>
      <c r="E39" s="144">
        <f>[1]Final!$Y$33/0.5</f>
        <v>0</v>
      </c>
      <c r="F39" s="144">
        <f>[1]Final!$AA$33/0.5</f>
        <v>0.1</v>
      </c>
      <c r="G39" s="144">
        <f>[1]Final!$AC$33/0.5</f>
        <v>0</v>
      </c>
      <c r="H39" s="144">
        <f>[1]Final!$AE$33/0.5</f>
        <v>0.3</v>
      </c>
      <c r="I39" s="144">
        <f>[1]Final!$AG$33/0.5</f>
        <v>0.1</v>
      </c>
      <c r="J39" s="144">
        <f>[1]Final!$AI$33/0.5</f>
        <v>0</v>
      </c>
      <c r="K39" s="144">
        <f>[1]Final!$AK$33/0.5</f>
        <v>0</v>
      </c>
      <c r="L39" s="144">
        <f>[1]Final!$AM$33/0.5</f>
        <v>0</v>
      </c>
      <c r="M39" s="144">
        <f>[1]Final!$AO$33/0.5</f>
        <v>0</v>
      </c>
      <c r="N39" s="144">
        <f>[1]Final!$AQ$33/0.5</f>
        <v>0</v>
      </c>
      <c r="O39" s="144">
        <f>[1]Final!$AS$33/0.5</f>
        <v>0</v>
      </c>
    </row>
    <row r="40" spans="1:15" ht="15.75" hidden="1" x14ac:dyDescent="0.25">
      <c r="A40" s="104">
        <f>[1]Final!$V$36</f>
        <v>0</v>
      </c>
      <c r="B40" s="148" t="s">
        <v>382</v>
      </c>
      <c r="C40" s="141">
        <f>SUM(D40:O40)</f>
        <v>54</v>
      </c>
      <c r="D40" s="142">
        <f>[1]Final!$W$36</f>
        <v>0</v>
      </c>
      <c r="E40" s="142">
        <f>[1]Final!$Y$36</f>
        <v>0</v>
      </c>
      <c r="F40" s="142">
        <f>[1]Final!$AA$36</f>
        <v>0</v>
      </c>
      <c r="G40" s="142">
        <f>[1]Final!$AC$36</f>
        <v>1</v>
      </c>
      <c r="H40" s="142">
        <f>[1]Final!$AE$36</f>
        <v>3</v>
      </c>
      <c r="I40" s="142">
        <f>[1]Final!$AG$36</f>
        <v>50</v>
      </c>
      <c r="J40" s="142">
        <f>[1]Final!$AI$36</f>
        <v>0</v>
      </c>
      <c r="K40" s="142">
        <f>[1]Final!$AK$36</f>
        <v>0</v>
      </c>
      <c r="L40" s="142">
        <f>[1]Final!$AM$36</f>
        <v>0</v>
      </c>
      <c r="M40" s="142">
        <f>[1]Final!$AO$36</f>
        <v>0</v>
      </c>
      <c r="N40" s="142">
        <f>[1]Final!$AQ$36</f>
        <v>0</v>
      </c>
      <c r="O40" s="142">
        <f>[1]Final!$AS$36</f>
        <v>0</v>
      </c>
    </row>
    <row r="41" spans="1:15" ht="15.75" hidden="1" x14ac:dyDescent="0.25">
      <c r="A41" s="110">
        <v>13</v>
      </c>
      <c r="B41" s="88" t="s">
        <v>345</v>
      </c>
      <c r="C41" s="138">
        <f>SUM(C37:C40)</f>
        <v>54.6</v>
      </c>
      <c r="D41" s="138">
        <f t="shared" ref="D41:O41" si="3">SUM(D37:D40)</f>
        <v>0</v>
      </c>
      <c r="E41" s="138">
        <f t="shared" si="3"/>
        <v>0.04</v>
      </c>
      <c r="F41" s="138">
        <f t="shared" si="3"/>
        <v>0.1</v>
      </c>
      <c r="G41" s="138">
        <f t="shared" si="3"/>
        <v>1.04</v>
      </c>
      <c r="H41" s="138">
        <f t="shared" si="3"/>
        <v>3.3</v>
      </c>
      <c r="I41" s="138">
        <f>SUM(I37:I40)-49</f>
        <v>1.1199999999999974</v>
      </c>
      <c r="J41" s="138">
        <f t="shared" si="3"/>
        <v>0</v>
      </c>
      <c r="K41" s="138">
        <f t="shared" si="3"/>
        <v>0</v>
      </c>
      <c r="L41" s="138">
        <f t="shared" si="3"/>
        <v>0</v>
      </c>
      <c r="M41" s="138">
        <f t="shared" si="3"/>
        <v>0</v>
      </c>
      <c r="N41" s="138">
        <f t="shared" si="3"/>
        <v>0</v>
      </c>
      <c r="O41" s="138">
        <f t="shared" si="3"/>
        <v>0</v>
      </c>
    </row>
    <row r="42" spans="1:15" hidden="1" x14ac:dyDescent="0.25">
      <c r="C42" s="107"/>
      <c r="D42" s="108"/>
    </row>
  </sheetData>
  <mergeCells count="2">
    <mergeCell ref="B1:F2"/>
    <mergeCell ref="B9:F10"/>
  </mergeCells>
  <conditionalFormatting sqref="H2:J3">
    <cfRule type="iconSet" priority="2">
      <iconSet>
        <cfvo type="percent" val="0"/>
        <cfvo type="percent" val="33"/>
        <cfvo type="percent" val="67"/>
      </iconSet>
    </cfRule>
  </conditionalFormatting>
  <conditionalFormatting sqref="H10:J11">
    <cfRule type="iconSet" priority="1">
      <iconSet>
        <cfvo type="percent" val="0"/>
        <cfvo type="percent" val="33"/>
        <cfvo type="percent" val="67"/>
      </iconSet>
    </cfRule>
  </conditionalFormatting>
  <pageMargins left="0.7" right="0.7" top="0.75" bottom="0.75" header="0.3" footer="0.3"/>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view="pageBreakPreview" zoomScale="96" zoomScaleNormal="100" zoomScaleSheetLayoutView="96" workbookViewId="0">
      <selection activeCell="C3" activeCellId="1" sqref="C1:E1 C3:E3"/>
    </sheetView>
  </sheetViews>
  <sheetFormatPr baseColWidth="10" defaultColWidth="38.28515625" defaultRowHeight="15.75" x14ac:dyDescent="0.25"/>
  <cols>
    <col min="1" max="1" width="38.28515625" style="71"/>
    <col min="2" max="2" width="19.85546875" style="71" customWidth="1"/>
    <col min="3" max="3" width="19.140625" style="71" customWidth="1"/>
    <col min="4" max="4" width="13.140625" style="71" customWidth="1"/>
    <col min="5" max="5" width="14.5703125" style="71" customWidth="1"/>
    <col min="6" max="16384" width="38.28515625" style="71"/>
  </cols>
  <sheetData>
    <row r="1" spans="1:5" ht="63" customHeight="1" thickBot="1" x14ac:dyDescent="0.3">
      <c r="A1" s="72" t="s">
        <v>349</v>
      </c>
      <c r="B1" s="73" t="s">
        <v>350</v>
      </c>
      <c r="C1" s="74" t="s">
        <v>351</v>
      </c>
      <c r="D1" s="73" t="s">
        <v>352</v>
      </c>
      <c r="E1" s="75" t="s">
        <v>353</v>
      </c>
    </row>
    <row r="2" spans="1:5" ht="88.5" hidden="1" customHeight="1" thickBot="1" x14ac:dyDescent="0.3">
      <c r="A2" s="76" t="s">
        <v>316</v>
      </c>
      <c r="B2" s="62">
        <f>'Proyectos '!G2</f>
        <v>0.21665556288976373</v>
      </c>
      <c r="C2" s="62">
        <f>(151280891+104766347)/(1256657732+497142857)</f>
        <v>0.14599563918837297</v>
      </c>
      <c r="D2" s="62">
        <f>151280891/1256657732</f>
        <v>0.12038352778781931</v>
      </c>
      <c r="E2" s="62">
        <f>104766347/497142857</f>
        <v>0.21073690494561406</v>
      </c>
    </row>
    <row r="3" spans="1:5" ht="104.25" customHeight="1" x14ac:dyDescent="0.25">
      <c r="A3" s="77" t="s">
        <v>354</v>
      </c>
      <c r="B3" s="62">
        <f>'Proyectos '!G10</f>
        <v>0.10495959595959596</v>
      </c>
      <c r="C3" s="62">
        <f>(57563727+56533960)/(274300857+262857143)</f>
        <v>0.21240991849697854</v>
      </c>
      <c r="D3" s="62">
        <f>57563727/274300857</f>
        <v>0.20985616898747056</v>
      </c>
      <c r="E3" s="62">
        <f>56533960/262857143</f>
        <v>0.21507484770919846</v>
      </c>
    </row>
    <row r="4" spans="1:5" x14ac:dyDescent="0.25">
      <c r="A4" s="78" t="s">
        <v>355</v>
      </c>
      <c r="B4" s="79">
        <f>AVERAGE(B2:B3)</f>
        <v>0.16080757942467985</v>
      </c>
      <c r="C4" s="79">
        <f>AVERAGE(C2:C3)</f>
        <v>0.17920277884267577</v>
      </c>
      <c r="D4" s="79">
        <f>AVERAGE(D2:D3)</f>
        <v>0.16511984838764493</v>
      </c>
      <c r="E4" s="79">
        <f>AVERAGE(E2:E3)</f>
        <v>0.21290587632740626</v>
      </c>
    </row>
    <row r="5" spans="1:5" ht="16.5" hidden="1" thickBot="1" x14ac:dyDescent="0.3">
      <c r="A5" s="63" t="s">
        <v>356</v>
      </c>
      <c r="B5" s="64" t="s">
        <v>357</v>
      </c>
      <c r="C5" s="64" t="s">
        <v>357</v>
      </c>
      <c r="D5" s="64" t="s">
        <v>357</v>
      </c>
      <c r="E5" s="64" t="s">
        <v>357</v>
      </c>
    </row>
    <row r="6" spans="1:5" hidden="1" x14ac:dyDescent="0.25">
      <c r="A6" s="65" t="s">
        <v>358</v>
      </c>
      <c r="B6" s="66">
        <v>0.85</v>
      </c>
      <c r="C6" s="66">
        <v>0.8</v>
      </c>
      <c r="D6" s="66">
        <v>0.85</v>
      </c>
      <c r="E6" s="66">
        <v>0.8</v>
      </c>
    </row>
    <row r="7" spans="1:5" hidden="1" x14ac:dyDescent="0.25">
      <c r="A7" s="67" t="s">
        <v>359</v>
      </c>
      <c r="B7" s="68">
        <v>0.65</v>
      </c>
      <c r="C7" s="68">
        <v>0.6</v>
      </c>
      <c r="D7" s="68">
        <v>0.65</v>
      </c>
      <c r="E7" s="68">
        <v>0.6</v>
      </c>
    </row>
    <row r="8" spans="1:5" ht="16.5" hidden="1" thickBot="1" x14ac:dyDescent="0.3">
      <c r="A8" s="69" t="s">
        <v>360</v>
      </c>
      <c r="B8" s="70">
        <v>0.55000000000000004</v>
      </c>
      <c r="C8" s="70">
        <v>0.5</v>
      </c>
      <c r="D8" s="70">
        <v>0.55000000000000004</v>
      </c>
      <c r="E8" s="70">
        <v>0.5</v>
      </c>
    </row>
  </sheetData>
  <conditionalFormatting sqref="C2:E3">
    <cfRule type="iconSet" priority="2">
      <iconSet>
        <cfvo type="percent" val="0"/>
        <cfvo type="percent" val="33"/>
        <cfvo type="percent" val="67"/>
      </iconSet>
    </cfRule>
  </conditionalFormatting>
  <pageMargins left="0.7" right="0.7" top="0.75" bottom="0.75" header="0.3" footer="0.3"/>
  <pageSetup scale="86"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 id="{7B2544F1-5486-41F8-9F59-BFF32C571FA3}">
            <x14:iconSet iconSet="3Flags" custom="1">
              <x14:cfvo type="percent">
                <xm:f>0</xm:f>
              </x14:cfvo>
              <x14:cfvo type="num">
                <xm:f>65</xm:f>
              </x14:cfvo>
              <x14:cfvo type="num">
                <xm:f>85</xm:f>
              </x14:cfvo>
              <x14:cfIcon iconSet="3Flags" iconId="2"/>
              <x14:cfIcon iconSet="3Flags" iconId="1"/>
              <x14:cfIcon iconSet="3Flags" iconId="0"/>
            </x14:iconSet>
          </x14:cfRule>
          <xm:sqref>B2:B3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361</v>
      </c>
      <c r="C3" t="s">
        <v>362</v>
      </c>
    </row>
    <row r="4" spans="2:3" x14ac:dyDescent="0.25">
      <c r="C4" t="s">
        <v>363</v>
      </c>
    </row>
    <row r="5" spans="2:3" x14ac:dyDescent="0.25">
      <c r="C5" t="s">
        <v>364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Final</vt:lpstr>
      <vt:lpstr>Proyectos </vt:lpstr>
      <vt:lpstr>Proyectos Final</vt:lpstr>
      <vt:lpstr>Plan Estretagico</vt:lpstr>
      <vt:lpstr>Final!Área_de_impresión</vt:lpstr>
      <vt:lpstr>'Proyectos '!Área_de_impresión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2020-08-07T01:52:05Z</dcterms:modified>
  <cp:category/>
  <cp:contentStatus/>
</cp:coreProperties>
</file>