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MARTHA\PLANEACION 2021\"/>
    </mc:Choice>
  </mc:AlternateContent>
  <bookViews>
    <workbookView xWindow="0" yWindow="0" windowWidth="20490" windowHeight="7755"/>
  </bookViews>
  <sheets>
    <sheet name="PLAN DE ADQUISICIONES 2020" sheetId="1" r:id="rId1"/>
    <sheet name="COMISIONES" sheetId="2" r:id="rId2"/>
    <sheet name="EVENTOS" sheetId="3" r:id="rId3"/>
    <sheet name="FUENTES" sheetId="4" r:id="rId4"/>
  </sheets>
  <externalReferences>
    <externalReference r:id="rId5"/>
  </externalReferences>
  <definedNames>
    <definedName name="_xlnm._FilterDatabase" localSheetId="0" hidden="1">'PLAN DE ADQUISICIONES 2020'!$A$7:$AP$189</definedName>
    <definedName name="_xlnm.Print_Area" localSheetId="1">COMISIONES!$A$1:$I$99</definedName>
    <definedName name="_xlnm.Print_Area" localSheetId="2">EVENTOS!$A$1:$M$19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2" i="1" l="1"/>
  <c r="AI82" i="1"/>
  <c r="AI156" i="1"/>
  <c r="AI162" i="1"/>
  <c r="AI163" i="1"/>
  <c r="AI180" i="1"/>
  <c r="AI181" i="1"/>
  <c r="AI182" i="1"/>
  <c r="AI183" i="1"/>
  <c r="AI184" i="1"/>
  <c r="AI185" i="1"/>
  <c r="AI186" i="1"/>
  <c r="AI187" i="1"/>
  <c r="AI188" i="1"/>
  <c r="AI150" i="1"/>
  <c r="AI151" i="1"/>
  <c r="AI152" i="1"/>
  <c r="AI153" i="1"/>
  <c r="AI136" i="1"/>
  <c r="AI129" i="1"/>
  <c r="AI95" i="1"/>
  <c r="AI87" i="1"/>
  <c r="AI88" i="1"/>
  <c r="AI89" i="1"/>
  <c r="AI90" i="1"/>
  <c r="AI91" i="1"/>
  <c r="AI38" i="1"/>
  <c r="AI36" i="1"/>
  <c r="AI22" i="1"/>
  <c r="AI20" i="1"/>
  <c r="AI13" i="1"/>
  <c r="AI11" i="1"/>
  <c r="E189" i="1" l="1"/>
  <c r="O189" i="1"/>
  <c r="N81" i="1" l="1"/>
  <c r="N26" i="1"/>
  <c r="AI27" i="1"/>
  <c r="AE27" i="1"/>
  <c r="N71" i="1"/>
  <c r="AI179" i="1" l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1" i="1"/>
  <c r="AI160" i="1"/>
  <c r="AI159" i="1"/>
  <c r="AI158" i="1"/>
  <c r="AI157" i="1"/>
  <c r="AI155" i="1"/>
  <c r="AI154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5" i="1"/>
  <c r="AI134" i="1"/>
  <c r="AI133" i="1"/>
  <c r="AI132" i="1"/>
  <c r="AI131" i="1"/>
  <c r="AI130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4" i="1"/>
  <c r="AI93" i="1"/>
  <c r="AI92" i="1"/>
  <c r="AI86" i="1"/>
  <c r="AI85" i="1"/>
  <c r="AI84" i="1"/>
  <c r="AI83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7" i="1"/>
  <c r="AI35" i="1"/>
  <c r="AI34" i="1"/>
  <c r="AI33" i="1"/>
  <c r="AI32" i="1"/>
  <c r="AI31" i="1"/>
  <c r="AI30" i="1"/>
  <c r="AI29" i="1"/>
  <c r="AI28" i="1"/>
  <c r="AI26" i="1"/>
  <c r="AI25" i="1"/>
  <c r="AI24" i="1"/>
  <c r="AI23" i="1"/>
  <c r="AI21" i="1"/>
  <c r="AI19" i="1"/>
  <c r="AI18" i="1"/>
  <c r="AI17" i="1"/>
  <c r="AI16" i="1"/>
  <c r="AI15" i="1"/>
  <c r="AI14" i="1"/>
  <c r="AI12" i="1"/>
  <c r="AI10" i="1"/>
  <c r="AI9" i="1"/>
  <c r="AI8" i="1"/>
  <c r="F5" i="4" l="1"/>
  <c r="F6" i="4"/>
  <c r="F8" i="4" s="1"/>
  <c r="F7" i="4"/>
  <c r="B8" i="4"/>
  <c r="C8" i="4"/>
  <c r="E8" i="4" s="1"/>
  <c r="D8" i="4"/>
  <c r="F9" i="4"/>
  <c r="F10" i="4"/>
  <c r="F11" i="4"/>
  <c r="F14" i="4" s="1"/>
  <c r="F12" i="4"/>
  <c r="F13" i="4"/>
  <c r="B14" i="4"/>
  <c r="C14" i="4"/>
  <c r="D14" i="4"/>
  <c r="E14" i="4" s="1"/>
  <c r="O3" i="1" l="1"/>
  <c r="M3" i="1"/>
  <c r="K3" i="1"/>
  <c r="I3" i="1"/>
  <c r="G3" i="1"/>
  <c r="K2" i="1"/>
  <c r="I2" i="1"/>
  <c r="G2" i="1"/>
  <c r="AE132" i="1" l="1"/>
  <c r="AE130" i="1"/>
  <c r="AE170" i="1"/>
  <c r="AE166" i="1"/>
  <c r="AE147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1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4" i="1"/>
  <c r="AE165" i="1"/>
  <c r="AE167" i="1"/>
  <c r="AE168" i="1"/>
  <c r="AE169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8" i="1"/>
  <c r="AE163" i="1" l="1"/>
  <c r="F2" i="3" l="1"/>
  <c r="F20" i="3" s="1"/>
  <c r="H2" i="3"/>
  <c r="F3" i="3"/>
  <c r="F4" i="3"/>
  <c r="H4" i="3"/>
  <c r="K4" i="3"/>
  <c r="C5" i="3"/>
  <c r="F5" i="3"/>
  <c r="I20" i="3"/>
  <c r="J20" i="3"/>
  <c r="G99" i="2"/>
  <c r="H98" i="2"/>
  <c r="I97" i="2"/>
  <c r="G97" i="2"/>
  <c r="I96" i="2"/>
  <c r="G96" i="2"/>
  <c r="I95" i="2"/>
  <c r="G95" i="2"/>
  <c r="I94" i="2"/>
  <c r="G94" i="2"/>
  <c r="G98" i="2" s="1"/>
  <c r="I93" i="2"/>
  <c r="G93" i="2"/>
  <c r="I92" i="2"/>
  <c r="I98" i="2" s="1"/>
  <c r="G92" i="2"/>
  <c r="H91" i="2"/>
  <c r="I90" i="2"/>
  <c r="G90" i="2"/>
  <c r="I89" i="2"/>
  <c r="G89" i="2"/>
  <c r="G88" i="2"/>
  <c r="I87" i="2"/>
  <c r="G87" i="2"/>
  <c r="I86" i="2"/>
  <c r="G86" i="2"/>
  <c r="I85" i="2"/>
  <c r="G85" i="2"/>
  <c r="G84" i="2"/>
  <c r="G83" i="2"/>
  <c r="I82" i="2"/>
  <c r="G82" i="2"/>
  <c r="I81" i="2"/>
  <c r="G81" i="2"/>
  <c r="I80" i="2"/>
  <c r="G80" i="2"/>
  <c r="I79" i="2"/>
  <c r="G79" i="2"/>
  <c r="I78" i="2"/>
  <c r="G78" i="2"/>
  <c r="I77" i="2"/>
  <c r="G77" i="2"/>
  <c r="I76" i="2"/>
  <c r="G76" i="2"/>
  <c r="I75" i="2"/>
  <c r="G75" i="2"/>
  <c r="I74" i="2"/>
  <c r="G74" i="2"/>
  <c r="I73" i="2"/>
  <c r="G73" i="2"/>
  <c r="G72" i="2"/>
  <c r="G71" i="2"/>
  <c r="G70" i="2"/>
  <c r="G69" i="2"/>
  <c r="I68" i="2"/>
  <c r="G68" i="2"/>
  <c r="I67" i="2"/>
  <c r="G67" i="2"/>
  <c r="I66" i="2"/>
  <c r="G66" i="2"/>
  <c r="I65" i="2"/>
  <c r="G65" i="2"/>
  <c r="I64" i="2"/>
  <c r="G64" i="2"/>
  <c r="I63" i="2"/>
  <c r="G63" i="2"/>
  <c r="I62" i="2"/>
  <c r="G62" i="2"/>
  <c r="G61" i="2"/>
  <c r="G60" i="2"/>
  <c r="G59" i="2"/>
  <c r="G58" i="2"/>
  <c r="I57" i="2"/>
  <c r="G57" i="2"/>
  <c r="I56" i="2"/>
  <c r="G56" i="2"/>
  <c r="G55" i="2"/>
  <c r="G54" i="2"/>
  <c r="G53" i="2"/>
  <c r="G52" i="2"/>
  <c r="I51" i="2"/>
  <c r="G51" i="2"/>
  <c r="I50" i="2"/>
  <c r="G50" i="2"/>
  <c r="I49" i="2"/>
  <c r="G49" i="2"/>
  <c r="I48" i="2"/>
  <c r="G48" i="2"/>
  <c r="G47" i="2"/>
  <c r="I46" i="2"/>
  <c r="G46" i="2"/>
  <c r="G45" i="2"/>
  <c r="I44" i="2"/>
  <c r="G44" i="2"/>
  <c r="I43" i="2"/>
  <c r="G43" i="2"/>
  <c r="I42" i="2"/>
  <c r="G42" i="2"/>
  <c r="G91" i="2" s="1"/>
  <c r="I41" i="2"/>
  <c r="G41" i="2"/>
  <c r="I40" i="2"/>
  <c r="I91" i="2" s="1"/>
  <c r="G40" i="2"/>
  <c r="I39" i="2"/>
  <c r="H39" i="2"/>
  <c r="G38" i="2"/>
  <c r="G37" i="2"/>
  <c r="G39" i="2" s="1"/>
  <c r="I36" i="2"/>
  <c r="H36" i="2"/>
  <c r="H100" i="2" s="1"/>
  <c r="E35" i="2"/>
  <c r="G35" i="2" s="1"/>
  <c r="G34" i="2"/>
  <c r="F33" i="2"/>
  <c r="F32" i="2"/>
  <c r="E31" i="2"/>
  <c r="E32" i="2" s="1"/>
  <c r="E33" i="2" s="1"/>
  <c r="G30" i="2"/>
  <c r="G31" i="2" s="1"/>
  <c r="G32" i="2" s="1"/>
  <c r="G33" i="2" s="1"/>
  <c r="E29" i="2"/>
  <c r="G29" i="2" s="1"/>
  <c r="G28" i="2"/>
  <c r="E27" i="2"/>
  <c r="G27" i="2" s="1"/>
  <c r="G25" i="2"/>
  <c r="G24" i="2"/>
  <c r="G23" i="2"/>
  <c r="I22" i="2"/>
  <c r="I100" i="2" s="1"/>
  <c r="H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22" i="2" s="1"/>
  <c r="G36" i="2" l="1"/>
  <c r="G100" i="2"/>
  <c r="D5" i="1" l="1"/>
  <c r="D3" i="1"/>
  <c r="D2" i="1"/>
  <c r="D4" i="1" l="1"/>
</calcChain>
</file>

<file path=xl/comments1.xml><?xml version="1.0" encoding="utf-8"?>
<comments xmlns="http://schemas.openxmlformats.org/spreadsheetml/2006/main">
  <authors>
    <author>Martha del Pilar Gomez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 xml:space="preserve">OAP: Se sugiere valor promedio tiquete $800,000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Martha del Pilar Gomez</author>
  </authors>
  <commentList>
    <comment ref="L1" authorId="0" shapeId="0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
Marcadores, pliegos de papel periódico, papel de colores, lápices, esferos, papel craft</t>
        </r>
      </text>
    </comment>
  </commentList>
</comments>
</file>

<file path=xl/sharedStrings.xml><?xml version="1.0" encoding="utf-8"?>
<sst xmlns="http://schemas.openxmlformats.org/spreadsheetml/2006/main" count="3589" uniqueCount="528">
  <si>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</si>
  <si>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</si>
  <si>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</si>
  <si>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</si>
  <si>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</si>
  <si>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Duración estimada del contrato (intervalo: días, meses, años)</t>
  </si>
  <si>
    <t xml:space="preserve">Modalidad de selección </t>
  </si>
  <si>
    <t>Fuente de los recursos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</si>
  <si>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</si>
  <si>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</si>
  <si>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</si>
  <si>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</si>
  <si>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</si>
  <si>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</si>
  <si>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</si>
  <si>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</si>
  <si>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Contrato de prestación de servicios profesionales y de apoyo a la gestión para brindar asistencia  técnica en educación a las entidades territoriales certificadas asignadas para el mejoramiento de los procesos de atención de las personas con discapacidad visual 1</t>
  </si>
  <si>
    <t>Contrato de prestación de servicios profesionales y de apoyo a la gestión para brindar asistencia  técnica en educación a las entidades territoriales certificadas asignadas para el mejoramiento de los procesos de atención de las personas con discapacidad visual 2</t>
  </si>
  <si>
    <t>Contrato de prestación de servicios profesionales y de apoyo a la gestión para brindar asistencia  técnica en educación a las entidades territoriales certificadas asignadas para el mejoramiento de los procesos de atención de las personas con discapacidad visual 3</t>
  </si>
  <si>
    <t xml:space="preserve">Tiquetes terrestres para el desplazamiento de los servidores públicos del INCI para el ejercicio de sus funciones  </t>
  </si>
  <si>
    <t>Contratar el suministro de tiquetes aéreos en rutas nacionales e internacionales disponibles por SATENA y otros operadores para los servidores públicos del Instituto Nacional para Ciegos – INCI, para el cumplimiento de sus funciones</t>
  </si>
  <si>
    <t>Viáticos para el desarrollo de las comisiones de los servidores públicos del INCI en ejercicio de sus funciones</t>
  </si>
  <si>
    <t xml:space="preserve">Contrato de prestación de servicios de logística del Encuentro nacional docentes de apoyo, tiflologos y operadores en el marco del Decreto  1421 </t>
  </si>
  <si>
    <t xml:space="preserve">Contratar el suministro de refrigerios para las personas con discapacidad visual y demás asistentes a los eventos organizados por el INCI con el fin de promover los derechos de las personas con discapacidad visual </t>
  </si>
  <si>
    <t>Adquisición de simuladores de baja visión para el desarrollo de las asistencias técnicas del INCI (Con contrato de Enrique de pizarras y Tienda)</t>
  </si>
  <si>
    <t>Contratato de prestación de servicios profesionales para asesoramiento en accesibilidad digital a entidades del país</t>
  </si>
  <si>
    <t xml:space="preserve">Contrato de prestación de servicios profesionales para la asistencia técnica en empleabilidad y fortalecimiento organizacional de personas con discapacidad visual. </t>
  </si>
  <si>
    <t>Contratación de servicios profesionales para el diseño de piezas gráficas para los medios Institucionales</t>
  </si>
  <si>
    <t>Contratación de servicios profesionales para el desarrollo y administración de los canales digitales de comunicación del INCI</t>
  </si>
  <si>
    <t>Contratación de servicios profesionales para la generación y administración de contenidos de los medios Institucionales</t>
  </si>
  <si>
    <t>Contratación de servicios profesionales para conseguir free press y la visualización de los mensajes institucionales en medios masivos de comunicación.</t>
  </si>
  <si>
    <t>Contratar los servicios de recolección, curso y entrega de correo, correspondencia y demás servicios postales que requiera el INCI, en las modalidades de correo normal, certificado, urbano nacional e internacional, dirigido con prueba de entrega urbano y nacional; servicio Post- Express a nivel urbano y nacional.</t>
  </si>
  <si>
    <t>Contratacion prestación de servicios como apoyo a la gestión interinstitucional con entidades públicas para la articulación de iniciativas que promuevan la participación ciudadana de personas con discapacidad visual en el marco de los proyectos del INCI</t>
  </si>
  <si>
    <t>Contratación de intérpretes y guías intérpretes para fortalecer la atención y participación de las personas sordas y sordociegas en las actividades y servicios del INCI</t>
  </si>
  <si>
    <t xml:space="preserve">Contrato de apoyo para el desplazamiento a los talleres especializados en temas relacionados con discapacidad visual </t>
  </si>
  <si>
    <t xml:space="preserve">Adquisición de 50 regletas y 50 punzones para la realización de lios talleres de braille (Con simuldores de baja visión) </t>
  </si>
  <si>
    <t>Contratar prestación de servicio para actividades de estructuración  y catalogación de textos de la biblioteca virtual para Ciegos 1</t>
  </si>
  <si>
    <t>Contratar prestación de servicio para actividades de estructuración  y catalogación de textos de la biblioteca virtual para Ciegos 2</t>
  </si>
  <si>
    <t>Contratar prestación de servicio para actividades de estructuración  y catalogación de textos de la biblioteca virtual para Ciegos 3</t>
  </si>
  <si>
    <t>Contratación de prestación de servicios para actividades de producción de libros especializados en formato EPUB (1)</t>
  </si>
  <si>
    <t>Contratación de prestación de servicios para actividades de producción de libros especializados en formato EPUB 2</t>
  </si>
  <si>
    <t>Contratación de prestación de servicios para actividades de producción de libros especializados en formato EPUB 3</t>
  </si>
  <si>
    <t>Adquisición de software para implementación del sistema bibliográfico Koha</t>
  </si>
  <si>
    <t>Contratación de prestación de servicios profesionales y de apoyo para administrar la biblioteca virtual para ciegos</t>
  </si>
  <si>
    <t>Adquisición de un sistema de amplificación de sonido para la sala multisensorial</t>
  </si>
  <si>
    <t xml:space="preserve">Adquisición de equipos para transmisión en vivo del centro audiovisual </t>
  </si>
  <si>
    <t>Pago de derechos concesión frecuencia FM</t>
  </si>
  <si>
    <t>Contratación de prestación de servicios profesionales para producción general y locución de contenidos radiales sobre los derechos de la población con discapacidad visual</t>
  </si>
  <si>
    <t xml:space="preserve">Contratación de un profesional para producción de programas y contenidos radiales web de la emisora INCI Radio </t>
  </si>
  <si>
    <t>Adquisición de software de automatización para la emisora INCI radio</t>
  </si>
  <si>
    <t xml:space="preserve">Adquisición de productos y materiales especializados para personas con discapacidad visual con el propósito de abastecer la  Tienda INCI </t>
  </si>
  <si>
    <t>Contratación de prestación de servicios de apoyo a la gestión para el área de acabados en la imprenta Nacional para Ciegos 1</t>
  </si>
  <si>
    <t>Contratación de prestación de servicios de apoyo a la gestión para el área de acabados en la imprenta Nacional para Ciegos 2</t>
  </si>
  <si>
    <t xml:space="preserve">Contratación de prestación de servicios de apoyo a la gestión para el manejo de máquinas de impresión en braille, corte y grabado láser de la imprenta Nacional para Ciegos </t>
  </si>
  <si>
    <t xml:space="preserve">Contratación de prestación de servicios profesionales para realizar diagramación, transcripción y diseño de productos en la imprenta nacional para ciegos </t>
  </si>
  <si>
    <t xml:space="preserve">Contratación de prestación de servicios de apoyo a la gestión  para realizar diagramación, transcripción y diseño de productos, matrices y manejo de máquina de modelado de piezas  en la imprenta nacional para ciegos </t>
  </si>
  <si>
    <t xml:space="preserve">Contratación de prestación de servicios de apoyo a la gestión  administrativa, mercadeo y producción en la imprenta nacional para ciegos </t>
  </si>
  <si>
    <t xml:space="preserve">Contratación de mantenimiento de las impresoras digitales Ricoh de la imprenta Nacional para Ciegos </t>
  </si>
  <si>
    <t xml:space="preserve">Contratación de mantenimiento preventivo y correctivo de las Máquinas Offset de la Imprenta Nacional para Ciegos </t>
  </si>
  <si>
    <t xml:space="preserve">Contratación de mantenimiento de la máquina PED de la imprenta Nacional para Ciegos </t>
  </si>
  <si>
    <t xml:space="preserve">Contratación de mantenimiento de las maquinas Index de la imprenta Nacional para Ciegos </t>
  </si>
  <si>
    <t xml:space="preserve">Adquisición de materiales para la elaboración de señalización en la imprenta nacional para Ciegos </t>
  </si>
  <si>
    <t>Contrato prestación de servicios asesoria y recolección para la disposición final desechos peligrosos de la Imprenta Nacional para Ciegos</t>
  </si>
  <si>
    <t>Contrato para adquilir licencia y software de producción y costeo para la imprenta del INCI</t>
  </si>
  <si>
    <t>Adquisición de papel para la producción de la imprenta nacional para Ciegos</t>
  </si>
  <si>
    <t>Adquisición de mobiliario y estanterias para el área de acabados e impresión braille en la imprenta</t>
  </si>
  <si>
    <t>Adquisición de impresora 3 D, software de funcionamiento de la máquina e insumos para la impresión de material para la imprenta Nacional para Ciegos</t>
  </si>
  <si>
    <t>Contrato de servicios de mantenimiento y reparación de infraestructura</t>
  </si>
  <si>
    <t>Contrato de prestación de servicios de apoyo a la elaboración de estudios previos y  supervisión de la obra</t>
  </si>
  <si>
    <t>Contrato para la adquisición de mobiliario para garantizar la conservación del patrimonio documental del archivo del INCI</t>
  </si>
  <si>
    <t>Contratación de servicios para el apoyo de gestión documental 2</t>
  </si>
  <si>
    <t>Contratar servicio de salud ocupacional y laboral</t>
  </si>
  <si>
    <t>Contrato de prestación de servicios para fortalecer las capacidades, conocimientos y habilidades de los servidores públicos</t>
  </si>
  <si>
    <t>Contrato de suministro elementos de protección personal como apoyo al SGSST y producción de la imprenta</t>
  </si>
  <si>
    <t>Contratación de prestación de servicio para soporte y actualización de licencia IOS aplicaciones del INCI y plataforma e learning</t>
  </si>
  <si>
    <t xml:space="preserve">Contratación de prestación de servicio para soporte y mantenimiento de la página web, el aplicativo de asistencia técnica </t>
  </si>
  <si>
    <t>Servicio de Streaming para la Emisora Virtual INCI Radio, del Instituto Nacional para Ciegos</t>
  </si>
  <si>
    <t>Adquisición de licenciamiento microsoft para los equipos de cómputo del INCI</t>
  </si>
  <si>
    <t>Adquisición Licenciamiento Suite Adobe y Duxbury</t>
  </si>
  <si>
    <t>Adquisición de equipos de cómputo para renovación de la plataforma del INCI y tablets como herramientas asistencia técnica</t>
  </si>
  <si>
    <t>Contratar el servicio de hosting para el alojamiento de la página web y aplicaciones del Instituto Nacional Para Ciegos - INCI, acorde con el anexo técnico, los estudios previos y el pliego de condiciones.</t>
  </si>
  <si>
    <t>Prestar sus servicios como ingeniero de sistemas para soporte, desarrollo y mejoramiento en el SGD ORFEO del Instituto Nacional para Ciegos</t>
  </si>
  <si>
    <t>Adquisición de teléfonos IP</t>
  </si>
  <si>
    <t xml:space="preserve">Mantenimiento servidor y actualización sistema telefónico IP - Elastix </t>
  </si>
  <si>
    <t>Mantenimiento preventivo y correctivo por horas,  de equipos de redes WI-FI AP, Switch Core y Borde, controladoras  relacionadas, actualización, implementaciones, configuraciones de propiedad del INCI</t>
  </si>
  <si>
    <t>Adquisición de Antivirus</t>
  </si>
  <si>
    <t>Adquisición de Licencias Firewall</t>
  </si>
  <si>
    <t>Contrato de prestación de servicios para el soporte, mantenimiento y actualizaciones del aplicativo WEBSAFI</t>
  </si>
  <si>
    <t>Servicio de mantenimiento MV y actualización SERVERCENTER</t>
  </si>
  <si>
    <t>Servicio de mantenimiento y ajustes a IPv6 - Incluye permanencia en "LACNIC"</t>
  </si>
  <si>
    <t>Soporte de Directorio activo</t>
  </si>
  <si>
    <t>Soporte de Firewall</t>
  </si>
  <si>
    <t>80111600</t>
  </si>
  <si>
    <t>No aplica</t>
  </si>
  <si>
    <t>80141607</t>
  </si>
  <si>
    <t>45121516
45111815
45121610
45121602</t>
  </si>
  <si>
    <t xml:space="preserve">42211700
42211702
44101800
44101802
44101803
</t>
  </si>
  <si>
    <t>82111604
82141502</t>
  </si>
  <si>
    <t xml:space="preserve">73152101
73152102
73152103 
81101707
</t>
  </si>
  <si>
    <t>13102030
13111045
60121015</t>
  </si>
  <si>
    <t>56101500
56101501</t>
  </si>
  <si>
    <t>72103300
72151200
72151900
72152500
72152700
72153200
72153600</t>
  </si>
  <si>
    <t>1</t>
  </si>
  <si>
    <t>Contratación directa</t>
  </si>
  <si>
    <t>No es contrato</t>
  </si>
  <si>
    <t>Menor Cuantía</t>
  </si>
  <si>
    <t>Mínima cuantía</t>
  </si>
  <si>
    <t>Selección abreviada- Acuerdo Marco</t>
  </si>
  <si>
    <t>Menor cuantía</t>
  </si>
  <si>
    <t>Nación</t>
  </si>
  <si>
    <t>Propios 21</t>
  </si>
  <si>
    <t>Propios 20</t>
  </si>
  <si>
    <t>N/A</t>
  </si>
  <si>
    <t>Gestión Contractual</t>
  </si>
  <si>
    <t>CO-DC-11001</t>
  </si>
  <si>
    <t>Gustavo Pulido</t>
  </si>
  <si>
    <t>subdireccion@inci.gov.co</t>
  </si>
  <si>
    <t>Dario Montañez</t>
  </si>
  <si>
    <t>secretariageneral@inci.gov.co</t>
  </si>
  <si>
    <t xml:space="preserve">Gustavo Pulido Casas </t>
  </si>
  <si>
    <t>Gustravo Pulido</t>
  </si>
  <si>
    <t>Carlos Parra</t>
  </si>
  <si>
    <t>direccion@inci.gov.co</t>
  </si>
  <si>
    <t>Darío Montañez</t>
  </si>
  <si>
    <t>planeacion@inci.gov.co</t>
  </si>
  <si>
    <t>Dario Jvier Montañez Vargas</t>
  </si>
  <si>
    <t>juridica@inci.gov.co</t>
  </si>
  <si>
    <t>Ricardo Hernández</t>
  </si>
  <si>
    <t>META</t>
  </si>
  <si>
    <t>CPA</t>
  </si>
  <si>
    <t>Brindar asistencia técnica en educación a las entidades territoriales certificadas para  el mejoramiento de los procesos de atención de las personas con discapacidad visual</t>
  </si>
  <si>
    <t>Brindar asesoría a entidades publicas y privadas que generen condiciones de accesibilidad al espacio físico, a la información y al uso de tecnología especializada para las personas con discapacidad visual</t>
  </si>
  <si>
    <t>Asesorar a las instancias competentes para promover la empleabilidad de las personas con discapacidad visual</t>
  </si>
  <si>
    <t>Desarrollar campañas de comunicación relacionadas con la temática de discapacidad visual y el quehacer institucional</t>
  </si>
  <si>
    <t>Dotar instituciones que atiendan personas con discapacidad visual con libros y textos en braille y material en relieve y macrotipo</t>
  </si>
  <si>
    <t>Desarrollar talleres especializados en temas relacionados con la discapacidad visual</t>
  </si>
  <si>
    <t>Producir y publicar en formatos accesibles documentos digitales para personas con discapacidad visual</t>
  </si>
  <si>
    <t>Realizar exposiciones permanentes y temporales para personas con discapacidad visual y público en general en la sala multisensorial</t>
  </si>
  <si>
    <t>Producir y adaptar material audiovisual para promover la inclusión de las personas con discapacidad visual</t>
  </si>
  <si>
    <t>Producir y emitir contenidos radiales para promover la inclusión de las personas con discapacidad visual</t>
  </si>
  <si>
    <t xml:space="preserve">Disponer de material, productos y ayudas para la adquisición por parte de las  personas con discapacidad visual </t>
  </si>
  <si>
    <t xml:space="preserve">Transcribir e imprimir libros, textos y material para las personas con discapacidad visual </t>
  </si>
  <si>
    <t>Desarrollar ejercicios de investigación para mejorar las condiciones de inclusión de las personas con discapacidad visual</t>
  </si>
  <si>
    <t>Gestionar documentos de propuestas normativas para hacer efectivos los derechos de las personas con discapacidad visual</t>
  </si>
  <si>
    <t xml:space="preserve">Promover y asesorar a organizaciones sociales y  otros colectivos de personas con discapacidad, para  la participación y el ejercicio de sus derechos </t>
  </si>
  <si>
    <t>Mejorar los espacios físicos y accesibilidad de la entidad Fase 2</t>
  </si>
  <si>
    <t>Implementar los instrumentos archivísticos en la entidad</t>
  </si>
  <si>
    <t>Actualizar y ejecutar el programa de gestión documental</t>
  </si>
  <si>
    <t>Ejecutar el Programa de Bienestar para contribuir al mejoramiento de la Calidad de Vida de los servidores de la entidad</t>
  </si>
  <si>
    <t>Fortalecer las capacidades, conocimientos y habilidades de los servidores en el puesto de trabajo, a través de la implementación del Plan Institucional de Capacitación</t>
  </si>
  <si>
    <t>Implementar el Sistema de Gestión y Seguridad en el Trabajo</t>
  </si>
  <si>
    <t>Implementar el Modelo Integrado de Planeación y Gestión</t>
  </si>
  <si>
    <t>Actualizar la plataforma tecnológica de la entidad</t>
  </si>
  <si>
    <t>Mejorar la seguridad de la información</t>
  </si>
  <si>
    <t>MC-01</t>
  </si>
  <si>
    <t>MC-02</t>
  </si>
  <si>
    <t>MC-03</t>
  </si>
  <si>
    <t>FP-01</t>
  </si>
  <si>
    <t>FP-02</t>
  </si>
  <si>
    <t>FP-03</t>
  </si>
  <si>
    <t>FP-04</t>
  </si>
  <si>
    <t>FP-05</t>
  </si>
  <si>
    <t>Tipo de rubro de Gasto</t>
  </si>
  <si>
    <t>Tipo de objeto de Gasto</t>
  </si>
  <si>
    <t>Supervisor</t>
  </si>
  <si>
    <t>Crear</t>
  </si>
  <si>
    <t>Aumentar</t>
  </si>
  <si>
    <t>Reducir</t>
  </si>
  <si>
    <t>Valor real del contrato</t>
  </si>
  <si>
    <t># CDP</t>
  </si>
  <si>
    <t># RP</t>
  </si>
  <si>
    <t xml:space="preserve">Fecha del RP </t>
  </si>
  <si>
    <t xml:space="preserve">Nombre Tercero </t>
  </si>
  <si>
    <t xml:space="preserve">Valor Utilizado CDP </t>
  </si>
  <si>
    <t xml:space="preserve">Saldo CDP </t>
  </si>
  <si>
    <t xml:space="preserve">Valor Utilizado RP </t>
  </si>
  <si>
    <t xml:space="preserve">Saldo RP 
 </t>
  </si>
  <si>
    <t xml:space="preserve">OBLIGADO
</t>
  </si>
  <si>
    <t>OBSERVACIONES</t>
  </si>
  <si>
    <t>INVERSIÓN</t>
  </si>
  <si>
    <t>SERVICIO</t>
  </si>
  <si>
    <t>TIQUETE TERRESTRE</t>
  </si>
  <si>
    <t>TIQUETE AÉREO</t>
  </si>
  <si>
    <t>VIÁTICOS</t>
  </si>
  <si>
    <t>MATERIALES Y SUMINISTROS</t>
  </si>
  <si>
    <t>EQUIPOS</t>
  </si>
  <si>
    <t>SUMINISTRO</t>
  </si>
  <si>
    <t>OBRA</t>
  </si>
  <si>
    <t>Pedro Andrade</t>
  </si>
  <si>
    <t>Gladys Mireya Pardo</t>
  </si>
  <si>
    <t>Juan Esteban Gómez</t>
  </si>
  <si>
    <t>Enrique King</t>
  </si>
  <si>
    <t>Santiago Rodríguez</t>
  </si>
  <si>
    <t>María del Rosario Yepes</t>
  </si>
  <si>
    <t>Cristian Ospina</t>
  </si>
  <si>
    <t>Jhon Jairo Jiménez</t>
  </si>
  <si>
    <t>Eliana Uribe</t>
  </si>
  <si>
    <t>Lady Hoyos</t>
  </si>
  <si>
    <t>Laura Caballero</t>
  </si>
  <si>
    <t>Ana Patricia Hormaza</t>
  </si>
  <si>
    <t>Luz Hedy Ortiz</t>
  </si>
  <si>
    <t>Andrea Cuadros</t>
  </si>
  <si>
    <t>Sonia Cardozo</t>
  </si>
  <si>
    <t>Antonio Betancourt</t>
  </si>
  <si>
    <t>Helbert Castillo</t>
  </si>
  <si>
    <t xml:space="preserve">Muebles Institucionales </t>
  </si>
  <si>
    <t>Plantas aromáticas, bebestibles y especias</t>
  </si>
  <si>
    <t xml:space="preserve">Caja menor productos cafetería y restaurante </t>
  </si>
  <si>
    <t>Azúcar</t>
  </si>
  <si>
    <t xml:space="preserve">Cafe </t>
  </si>
  <si>
    <t>Dotación (prendas de vestir y calzado)</t>
  </si>
  <si>
    <t>Caja Menor  Papeleria, utiles escritorio y oficina</t>
  </si>
  <si>
    <t>Diesel combustible vehiculo</t>
  </si>
  <si>
    <t>Toner impresoras</t>
  </si>
  <si>
    <t>Creolina, alcohol y limpiavidrios</t>
  </si>
  <si>
    <t xml:space="preserve">Limpiones, toallas, traperos (aseo) </t>
  </si>
  <si>
    <t xml:space="preserve">Jabon, liquidos para aseo </t>
  </si>
  <si>
    <t>Otros productos plasticos (desechables, escobas,otros aseo)</t>
  </si>
  <si>
    <t>Papel higiénico, servilletas, toallas papel, vasos de cartón</t>
  </si>
  <si>
    <t xml:space="preserve">Suministros de escritorio ( ganchos, esferos, lapices, cosedoras etc) </t>
  </si>
  <si>
    <t>Adecuaciones tercer piso</t>
  </si>
  <si>
    <t>Caja Menor - Transporte</t>
  </si>
  <si>
    <t>Servicio Público Energia</t>
  </si>
  <si>
    <t xml:space="preserve">Servicio Publico Aseo </t>
  </si>
  <si>
    <t xml:space="preserve">Servicio Público Agua </t>
  </si>
  <si>
    <t>Seguros</t>
  </si>
  <si>
    <t>Caja menor, gastos judiciales</t>
  </si>
  <si>
    <t>Contrato de prestación de servicios como apoyo Administrativo</t>
  </si>
  <si>
    <t>Contrato de prestación de servicios como apoyo financiero</t>
  </si>
  <si>
    <t>Honorarios Consejo Directivo</t>
  </si>
  <si>
    <t>Contrato de prestación de servicios como apoyo Secretaría General- Disciplinarios</t>
  </si>
  <si>
    <t>Contrato de prestación de servicios como apoyo a la oficina de control interno</t>
  </si>
  <si>
    <t xml:space="preserve">Servicio teléfono y celular </t>
  </si>
  <si>
    <t>Servicio de Internet Canal Principal</t>
  </si>
  <si>
    <t>Convenio Concurso Comisión Nacional Servicio Civil  (36 empleos)</t>
  </si>
  <si>
    <t xml:space="preserve">Servicio vigilancia </t>
  </si>
  <si>
    <t>Servicios de aseo</t>
  </si>
  <si>
    <t>Servicios complementarios de aseo (Aspiradora, greca, estufa)</t>
  </si>
  <si>
    <t xml:space="preserve">Contratación mantenimiento correctivo y preventivo de Impresoras, scanner y otros dispositivos de informática  </t>
  </si>
  <si>
    <t>Contrato bolsa de repuestos para impresoras, scanner y otros dispositivos de informátic</t>
  </si>
  <si>
    <t>Mantenimiento Vehículo</t>
  </si>
  <si>
    <t>Certificación ascensor</t>
  </si>
  <si>
    <t xml:space="preserve">Caja Menor .Mantenimiento bienes inmuebles . Caja Menor </t>
  </si>
  <si>
    <t>Sentencias y conciliaciones</t>
  </si>
  <si>
    <t>Impuesto predial 2 edificios BOGOTA</t>
  </si>
  <si>
    <t>Semaforización</t>
  </si>
  <si>
    <t>Cuota Auditaje</t>
  </si>
  <si>
    <t>14101501
60121124
14111507
44122003
44111515</t>
  </si>
  <si>
    <t>14111704
14111705</t>
  </si>
  <si>
    <t>44121702
27112309
42312009</t>
  </si>
  <si>
    <t>81112210
81112200</t>
  </si>
  <si>
    <t>81112200
81112300</t>
  </si>
  <si>
    <t>72101506
81141804</t>
  </si>
  <si>
    <t>propios 20</t>
  </si>
  <si>
    <t>GG01</t>
  </si>
  <si>
    <t>GG02</t>
  </si>
  <si>
    <t>GG03</t>
  </si>
  <si>
    <t>GG04</t>
  </si>
  <si>
    <t>GG05</t>
  </si>
  <si>
    <t>GG09</t>
  </si>
  <si>
    <t>GG06</t>
  </si>
  <si>
    <t>GG07</t>
  </si>
  <si>
    <t>GG08</t>
  </si>
  <si>
    <t>GG10</t>
  </si>
  <si>
    <t>TR01</t>
  </si>
  <si>
    <t>TR04</t>
  </si>
  <si>
    <t>TR05</t>
  </si>
  <si>
    <t>TR06</t>
  </si>
  <si>
    <t>FUNCIONAMIENTO</t>
  </si>
  <si>
    <t>Proceso Responsable</t>
  </si>
  <si>
    <t>Asistencia Técnica</t>
  </si>
  <si>
    <t>Comunicaciones</t>
  </si>
  <si>
    <t>Centro Cultural</t>
  </si>
  <si>
    <t>Producción Radial y Audiovisual</t>
  </si>
  <si>
    <t>Unidades Productivas</t>
  </si>
  <si>
    <t>Administrativo</t>
  </si>
  <si>
    <t>Gestión Documental</t>
  </si>
  <si>
    <t>Gestión Humana</t>
  </si>
  <si>
    <t>Gestión Jurídica</t>
  </si>
  <si>
    <t>Informática y Tecnología</t>
  </si>
  <si>
    <t>Direcionamiento Estratégico</t>
  </si>
  <si>
    <t>Financiero</t>
  </si>
  <si>
    <t>Evaluación y Mejoramiento Institucional</t>
  </si>
  <si>
    <t>CONTRATO DE PRESTACIÓN DE SERVICIOS</t>
  </si>
  <si>
    <t>Magdalena Pedraza</t>
  </si>
  <si>
    <t>CAJA MENOR</t>
  </si>
  <si>
    <t xml:space="preserve">Contratación servicio de Esparcimiento- CAFAM </t>
  </si>
  <si>
    <t xml:space="preserve">Contratación servicio de Fumigacion </t>
  </si>
  <si>
    <t>Contratación de prestación de servicios para el mantenimiento del ascensor del INCI</t>
  </si>
  <si>
    <t xml:space="preserve">Contratación de prestación de servicios para el mantenimiento de los aires acondicionados </t>
  </si>
  <si>
    <t xml:space="preserve">TASAS Y DERECHOS ADMINISTRATIVOS </t>
  </si>
  <si>
    <t>Servicio para la Limpieza de la  fachada, persianas, vidrios y tanques de la entidad</t>
  </si>
  <si>
    <t>Contratación de prestación de servicios para el mantenimiento de los equipos computo</t>
  </si>
  <si>
    <t xml:space="preserve">Adquisición de Papel bond oficina, cajas, carpetas </t>
  </si>
  <si>
    <t>Adquisición de Software suite visión</t>
  </si>
  <si>
    <t>Adquisición de Token para trámites con el Ministerio de Hacienda</t>
  </si>
  <si>
    <t>11</t>
  </si>
  <si>
    <t>TRANSFERENCIAS</t>
  </si>
  <si>
    <t xml:space="preserve">Contratación servicio de mantenimiento y recarga de extintores </t>
  </si>
  <si>
    <t>Contrato de servicios para el fortalecimiento de capacidades de personas con discapacidad visual</t>
  </si>
  <si>
    <t>81141902;81141901</t>
  </si>
  <si>
    <t>72151603;52161547</t>
  </si>
  <si>
    <t>43232005;43233414</t>
  </si>
  <si>
    <t>80111621;93131703</t>
  </si>
  <si>
    <t>86101705;86101810</t>
  </si>
  <si>
    <t>42183000;42183046;42183047;42301504</t>
  </si>
  <si>
    <t>72103302;81111803;81111804</t>
  </si>
  <si>
    <t>Meta</t>
  </si>
  <si>
    <t>Departamento</t>
  </si>
  <si>
    <t>Municipio</t>
  </si>
  <si>
    <t>Nombre Servidor público</t>
  </si>
  <si>
    <t>Viáticos</t>
  </si>
  <si>
    <t># días</t>
  </si>
  <si>
    <t>SUBTOTAL Viaticos</t>
  </si>
  <si>
    <t>Tiquete Aereo</t>
  </si>
  <si>
    <t>Tiquete Terrestre</t>
  </si>
  <si>
    <t>Observaciones</t>
  </si>
  <si>
    <t>Promover y asesorar a organizaciones sociales, familia y  otros colectivos de personas con discapacidad visual, para  la participación y el ejercicio de sus derechos</t>
  </si>
  <si>
    <t>GUAINIA</t>
  </si>
  <si>
    <t>INIRIDA</t>
  </si>
  <si>
    <t>HERMES ARMANDO CELY OCAÑO</t>
  </si>
  <si>
    <t>CALDAS</t>
  </si>
  <si>
    <t>MANIZALES</t>
  </si>
  <si>
    <t>ESPERANZA VERDUGO</t>
  </si>
  <si>
    <t>VALLE</t>
  </si>
  <si>
    <t>TULUA</t>
  </si>
  <si>
    <t>SANTANDER</t>
  </si>
  <si>
    <t>BUCARAMANGA O PIEDECUESTA</t>
  </si>
  <si>
    <t>NORTE DE SANTANDER</t>
  </si>
  <si>
    <t>PAMPLONA</t>
  </si>
  <si>
    <t>BOLIVAR</t>
  </si>
  <si>
    <t>CARTAGENA</t>
  </si>
  <si>
    <t>CONTRATISTA</t>
  </si>
  <si>
    <t>GUAVIARE</t>
  </si>
  <si>
    <t xml:space="preserve">SAN JOSE </t>
  </si>
  <si>
    <t>NARIÑO</t>
  </si>
  <si>
    <t>LA CRUZ</t>
  </si>
  <si>
    <t>HUILA</t>
  </si>
  <si>
    <t>PITALITO</t>
  </si>
  <si>
    <t>CESAR</t>
  </si>
  <si>
    <t>VALLEDUPAR</t>
  </si>
  <si>
    <t>YOLANDA PARRA GAMBA</t>
  </si>
  <si>
    <t>SUBTOTAL</t>
  </si>
  <si>
    <t>ZONA</t>
  </si>
  <si>
    <t>REGIONAL SENA VICHADA</t>
  </si>
  <si>
    <t>PUERTO CARREÑO</t>
  </si>
  <si>
    <t>EDWIN  BELTRAN CHAMORRO</t>
  </si>
  <si>
    <t>AGORA</t>
  </si>
  <si>
    <t xml:space="preserve">ESPERANZA VERDUGO </t>
  </si>
  <si>
    <t>SENA</t>
  </si>
  <si>
    <t>Función Publica</t>
  </si>
  <si>
    <t>Profesional  Especializado</t>
  </si>
  <si>
    <t xml:space="preserve"> </t>
  </si>
  <si>
    <t>BUCARAMANGA</t>
  </si>
  <si>
    <t>PATRICIA MONTOYA</t>
  </si>
  <si>
    <t>MARIA DEL ROSARIO YEPES</t>
  </si>
  <si>
    <t>Valle</t>
  </si>
  <si>
    <t>Buenaventura</t>
  </si>
  <si>
    <t>Buga y Tulúa</t>
  </si>
  <si>
    <t>Putumayo</t>
  </si>
  <si>
    <t>Sibundoy</t>
  </si>
  <si>
    <t>Antioquia</t>
  </si>
  <si>
    <t>Envigado
Itaguí
Sabaneta</t>
  </si>
  <si>
    <t>NICOL CUBILLOS</t>
  </si>
  <si>
    <t>Turbo
Apartadó</t>
  </si>
  <si>
    <t>Sucre</t>
  </si>
  <si>
    <t>Sincelejo</t>
  </si>
  <si>
    <t>Risaralda</t>
  </si>
  <si>
    <t>Dosquebradas</t>
  </si>
  <si>
    <t>MARTHA CASTRO</t>
  </si>
  <si>
    <t>Cundinamarca</t>
  </si>
  <si>
    <t>Chía
Funza</t>
  </si>
  <si>
    <t>Facatativá</t>
  </si>
  <si>
    <t>La Guajira</t>
  </si>
  <si>
    <t>Uribia</t>
  </si>
  <si>
    <t>CLAUDIA VALDES</t>
  </si>
  <si>
    <t>Villavicencio</t>
  </si>
  <si>
    <t>Nariño</t>
  </si>
  <si>
    <t>Ipiales</t>
  </si>
  <si>
    <t>CONTRATISTA
(Carolina Palacios)</t>
  </si>
  <si>
    <t>Caquetá</t>
  </si>
  <si>
    <t>Florencia</t>
  </si>
  <si>
    <t>Huila</t>
  </si>
  <si>
    <t>Pitalito</t>
  </si>
  <si>
    <t>CONTRATISTA
(Saray Guevara)</t>
  </si>
  <si>
    <t>Chocó</t>
  </si>
  <si>
    <t>Quibdó</t>
  </si>
  <si>
    <t>Magdalena</t>
  </si>
  <si>
    <t>Ciénaga</t>
  </si>
  <si>
    <t>MIRYAM LOPEZ</t>
  </si>
  <si>
    <t>Bolívar</t>
  </si>
  <si>
    <t>Magangué</t>
  </si>
  <si>
    <t>Cesar</t>
  </si>
  <si>
    <t>Arauca</t>
  </si>
  <si>
    <t>Boyacá</t>
  </si>
  <si>
    <t>Sogamoso</t>
  </si>
  <si>
    <t>GLORIA PEÑA</t>
  </si>
  <si>
    <t>Córdoba</t>
  </si>
  <si>
    <t>Lorica</t>
  </si>
  <si>
    <t>Atlántico</t>
  </si>
  <si>
    <t>Soledad
Malambo</t>
  </si>
  <si>
    <t xml:space="preserve">SANDRA CORTES </t>
  </si>
  <si>
    <t>Cauca</t>
  </si>
  <si>
    <t>Popayán</t>
  </si>
  <si>
    <t>Barrancabermeja</t>
  </si>
  <si>
    <t>LUZ MARLENY CORREA</t>
  </si>
  <si>
    <t>Girón</t>
  </si>
  <si>
    <t>Cúcuta</t>
  </si>
  <si>
    <t>PENDIENTE</t>
  </si>
  <si>
    <t>Municipio 1</t>
  </si>
  <si>
    <t>Municipio 2</t>
  </si>
  <si>
    <t>Vaupés</t>
  </si>
  <si>
    <t>Mitú</t>
  </si>
  <si>
    <t>LUIS IGNACIO MAYA</t>
  </si>
  <si>
    <t>Tecnología capacitación e insumos para documento</t>
  </si>
  <si>
    <t>Caqueta</t>
  </si>
  <si>
    <t>Guainía</t>
  </si>
  <si>
    <t>Puerto Inírida</t>
  </si>
  <si>
    <t>Medellín</t>
  </si>
  <si>
    <t>ENRIQUE KING Y CONTRATISTA</t>
  </si>
  <si>
    <t>Santander</t>
  </si>
  <si>
    <t>Bucaramanga</t>
  </si>
  <si>
    <t>ENRIQUE KING</t>
  </si>
  <si>
    <t>Valledupar</t>
  </si>
  <si>
    <t>Cali</t>
  </si>
  <si>
    <t>TOTAL</t>
  </si>
  <si>
    <t>Total</t>
  </si>
  <si>
    <t>Encuentro nacional docentes de apoyo, tiflologos y operadores en el marco de 1421</t>
  </si>
  <si>
    <t>Socializar la investigación "Configuración de practicas cotidianas emprendidas por las pcdv y/o entorno cercano que permitan identificar las barreras y facilitadores para la inclusión social"</t>
  </si>
  <si>
    <t>10 años programa Agora</t>
  </si>
  <si>
    <t>Cantidad de Materiales</t>
  </si>
  <si>
    <t>Descripción Materiales para eventos que lo requieran</t>
  </si>
  <si>
    <t>Valor hospedaje y almuerzo</t>
  </si>
  <si>
    <t>Valor hospedaje para eventos en caso de invitados</t>
  </si>
  <si>
    <t>Valor Tiquetes aéreos para eventos en caso de invitados</t>
  </si>
  <si>
    <t>Valor total almuerzo para evento</t>
  </si>
  <si>
    <t>Valor almuerzo (Unidad)</t>
  </si>
  <si>
    <t>Valor Total Refrigerios para evento</t>
  </si>
  <si>
    <t>Número de refrigerios por persona</t>
  </si>
  <si>
    <t>Valor refrigerio (Unidad)</t>
  </si>
  <si>
    <t>Cantidad de personas</t>
  </si>
  <si>
    <t>Objeto del Evento</t>
  </si>
  <si>
    <t>Grupo</t>
  </si>
  <si>
    <t>Educación</t>
  </si>
  <si>
    <t>Accesibilidad</t>
  </si>
  <si>
    <t>Gestión interinstitucional</t>
  </si>
  <si>
    <t>Emisora INCI Radio</t>
  </si>
  <si>
    <t>Producción y mercadeo</t>
  </si>
  <si>
    <t>CONTRATO DE PRESTACIÓN DE SERVICIOS PROFESIONALES</t>
  </si>
  <si>
    <t xml:space="preserve">CONTRATO DE PRESTACIÓN DE SERVICIOS </t>
  </si>
  <si>
    <t>SOFTWARE</t>
  </si>
  <si>
    <t>76121501
76121902
76122203
76122301
76122302
76122303
76122304</t>
  </si>
  <si>
    <t>23151507
23261507
13111019
13111059
13111061
13111064
13111066
44103103</t>
  </si>
  <si>
    <t>CONVENIO</t>
  </si>
  <si>
    <t>Contrato de prestación de servicios profesionales para la gestión de propuestas normativas en beneficio de las personas con discapacidad visual</t>
  </si>
  <si>
    <t>LICENCIA</t>
  </si>
  <si>
    <t>MATERIALES Y SUMINISTRO</t>
  </si>
  <si>
    <t>Número del Contrato asociado</t>
  </si>
  <si>
    <t>Claudia Valdés</t>
  </si>
  <si>
    <t>60121717;
42211710;
42211703</t>
  </si>
  <si>
    <t xml:space="preserve">Contratacion prestación de servicios para el fomento a la lectura y la promoción de la cultura para las personas con discapacidad visual  </t>
  </si>
  <si>
    <t xml:space="preserve">Convenio para el desarrollo de una investigación en temas relacionados con discapacidad visual </t>
  </si>
  <si>
    <t>Contratación de prestación de servicios de apoyo para la gestión institucional en las localidades de Bogotá que promueva la participación ciudadana de las personas con discapacidad visual</t>
  </si>
  <si>
    <t>Convenio de asociación con la Federación Colombiana de Organizaciones de Personas con Discapacidad Visual –FECODIV para el fortalecimiento de la participación de las personas con discapacidad visual</t>
  </si>
  <si>
    <t xml:space="preserve">Adquisición de máquina para la impresión en tinta braille  UV LED para la imprenta Nacional para Ciegos  </t>
  </si>
  <si>
    <t xml:space="preserve">
82121512
45101500
</t>
  </si>
  <si>
    <t>PRODUCTOS FP</t>
  </si>
  <si>
    <t>80111501</t>
  </si>
  <si>
    <t>82111604
81141701</t>
  </si>
  <si>
    <t>Diseño y desarrollo del software "Palabras y Cuentas" para apoyar los prcocesos de aprendizaje de braille y ábaco para las personas con discapacidad visual</t>
  </si>
  <si>
    <t xml:space="preserve">Diseño y desarrollo del aplicativo "Reconocimiento óptico del braille" para mediar en la comunicación escrita entre una persona ciega y los agentes educativos y otras personas con quien interactúe </t>
  </si>
  <si>
    <t>TOTAL FUNCIONAMIENTO ADQUISICIÓN DE BIENES Y SERVICIOS</t>
  </si>
  <si>
    <t>Adquisición de máquina para acabados de impresión del material producido por la Imprenta Nacional para Ciegos</t>
  </si>
  <si>
    <t>VALOR DEL PRODUCTO</t>
  </si>
  <si>
    <t>ASIGNADO DESAGREGACIÓN</t>
  </si>
  <si>
    <t>VALOR TOTAL ESTIMADO EN LA VIGENCIA ACTUAL</t>
  </si>
  <si>
    <t>ASIGNADO DECRETO</t>
  </si>
  <si>
    <t>TOTAL PROYECTO MEJORAMIENTO DE CONDICIONES PARA LA GARANTÍA DE LOS DERECHOS DE LAS PERSONAS CON DISCAPACIDAD VISUAL</t>
  </si>
  <si>
    <t>TOTAL PROYECTO FORTALECIMIENTO DE PROCESOS Y RECURSOS</t>
  </si>
  <si>
    <t>Servicio para el diagnóstico y diseño acústico y electroacústico de la sala multisensorial</t>
  </si>
  <si>
    <t xml:space="preserve">Servicios para realizar los avalúos de los inmuebles del INCI en Bogota </t>
  </si>
  <si>
    <t>Contrato de prestación de servicios profesionales para la defensa jurídica que adelanta la Oficina Asesora Jurídica del Instituto Nacional para Ciegos, INCI.</t>
  </si>
  <si>
    <t>SENTENCIAS</t>
  </si>
  <si>
    <t>IMPUESTO PREDIAL</t>
  </si>
  <si>
    <t>CUOTA DE FISCALIZACIÓN Y AUDITAJE</t>
  </si>
  <si>
    <t>CCP</t>
  </si>
  <si>
    <t>02-01-01-003-008</t>
  </si>
  <si>
    <t>02-02-01-000-001</t>
  </si>
  <si>
    <t>02-02-01-002-003</t>
  </si>
  <si>
    <t>02-02-01-002-008</t>
  </si>
  <si>
    <t>02-02-01-003-002</t>
  </si>
  <si>
    <t>02-02-01-003-003</t>
  </si>
  <si>
    <t>02-02-01-003-005</t>
  </si>
  <si>
    <t>02-02-01-004-007</t>
  </si>
  <si>
    <t>02-02-02-005-004</t>
  </si>
  <si>
    <t>02-02-02-006-004</t>
  </si>
  <si>
    <t>02-02-02-006-009</t>
  </si>
  <si>
    <t xml:space="preserve">
02-02-02-007-001</t>
  </si>
  <si>
    <t>02-02-02-007-002</t>
  </si>
  <si>
    <t>02-02-02-008-002</t>
  </si>
  <si>
    <t>02-02-02-008-003</t>
  </si>
  <si>
    <t>02-02-02-008-004</t>
  </si>
  <si>
    <t>02-02-02-008-005</t>
  </si>
  <si>
    <t>02-02-02-008-007</t>
  </si>
  <si>
    <t>02-02-02-009-004</t>
  </si>
  <si>
    <t>02-02-02-009-006</t>
  </si>
  <si>
    <t>02-02-02-009-007</t>
  </si>
  <si>
    <t>03 10 01 001</t>
  </si>
  <si>
    <t>08 01 02 001</t>
  </si>
  <si>
    <t>08 03</t>
  </si>
  <si>
    <t>08 04 01</t>
  </si>
  <si>
    <t xml:space="preserve">02-02-01-003-006  </t>
  </si>
  <si>
    <t xml:space="preserve">02-02-01-003-006 </t>
  </si>
  <si>
    <t>A-02-02-02-008-003</t>
  </si>
  <si>
    <t>NACIÓN</t>
  </si>
  <si>
    <t>PROPIOS 21</t>
  </si>
  <si>
    <t>PROPIOS 20</t>
  </si>
  <si>
    <t>TOTAL PROPIOS</t>
  </si>
  <si>
    <t xml:space="preserve">PRODUCTOS PROYECTO MEJORAMIENTO </t>
  </si>
  <si>
    <t>Contratar la prestación de servicios para apoyar el desarrollo del Programa de Bienestar, el Plan Integral de Capacitación, el Sistema de Gestión de Seguridad y Salud en el Trabajo (SG-SST) y demás procesos relacionados con la dependencia de Gestión Humana del Instituto Nacional para Ciegos – INCI</t>
  </si>
  <si>
    <t>56112204;56112206;56112103;56112104;56101518</t>
  </si>
  <si>
    <t>52151501;52151502;52151503;52151504</t>
  </si>
  <si>
    <t xml:space="preserve">Contrato de prestación de servicios de logística para desarrollar el evento de aniversario de AGORA </t>
  </si>
  <si>
    <t xml:space="preserve">Contratación de servicios de apoyo para la actualización y gestión de las redes sociales del INCI </t>
  </si>
  <si>
    <t>Contratación de mantenimiento de  máquina de señalización (impresora cama plana UV LED) ubicada en la Imprenta Nacional para Ciegos</t>
  </si>
  <si>
    <t xml:space="preserve">Contrato de prestación de servicios para la actualización de las Tablas de Retención Documental y entrega primera etapa de las Tablas de Valoración documental </t>
  </si>
  <si>
    <t xml:space="preserve">Prestar servicios tecnológicos de apoyo a la gestión para llevar a cabo la preproducción, producción y postproducción en la construcción de material audiovisual del INCI </t>
  </si>
  <si>
    <t>Prestar sus servicios como tecnólogo en gestión documental, apoyando el cumplimiento de las metas y compromisos establecidos en los planes y programas del proceso de gestión documental del Instituto Nacional para Ciegos – INCI durante la 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</si>
</sst>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  <numFmt numFmtId="165" formatCode="_(* #,##0_);_(* \(#,##0\);_(* &quot;-&quot;??_);_(@_)"/>
    <numFmt numFmtId="166" formatCode="#,###\ &quot;COP&quot;"/>
    <numFmt numFmtId="167" formatCode="&quot;$&quot;\ #,##0"/>
    <numFmt numFmtId="168" formatCode="&quot;$&quot;\ #,##0.00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Verdana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2"/>
      <name val="Arial Narrow"/>
      <family val="2"/>
    </font>
    <font>
      <sz val="12"/>
      <color rgb="FFFF0000"/>
      <name val="Arial"/>
      <family val="2"/>
    </font>
    <font>
      <u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1" fillId="2" borderId="0" applyNumberFormat="0" applyBorder="0" applyProtection="0">
      <alignment horizontal="center" vertical="center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  <xf numFmtId="37" fontId="4" fillId="0" borderId="0"/>
    <xf numFmtId="0" fontId="6" fillId="0" borderId="0"/>
    <xf numFmtId="49" fontId="8" fillId="0" borderId="0" applyFill="0" applyBorder="0" applyProtection="0">
      <alignment horizontal="left" vertical="center"/>
    </xf>
    <xf numFmtId="0" fontId="4" fillId="0" borderId="0"/>
    <xf numFmtId="43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5" fillId="0" borderId="0"/>
  </cellStyleXfs>
  <cellXfs count="221">
    <xf numFmtId="0" fontId="0" fillId="0" borderId="0" xfId="0"/>
    <xf numFmtId="0" fontId="7" fillId="0" borderId="1" xfId="7" applyFont="1" applyFill="1" applyBorder="1" applyAlignment="1" applyProtection="1">
      <alignment horizontal="center" vertical="center" wrapText="1"/>
      <protection locked="0"/>
    </xf>
    <xf numFmtId="49" fontId="7" fillId="0" borderId="1" xfId="8" applyFont="1" applyFill="1" applyBorder="1" applyAlignment="1" applyProtection="1">
      <alignment horizontal="center" vertical="center" wrapText="1"/>
      <protection locked="0"/>
    </xf>
    <xf numFmtId="49" fontId="7" fillId="0" borderId="1" xfId="8" applyFont="1" applyBorder="1" applyAlignment="1" applyProtection="1">
      <alignment horizontal="center" vertical="center" wrapText="1"/>
      <protection locked="0"/>
    </xf>
    <xf numFmtId="0" fontId="7" fillId="0" borderId="1" xfId="7" applyFont="1" applyBorder="1" applyAlignment="1" applyProtection="1">
      <alignment horizontal="center" vertical="center" wrapText="1"/>
      <protection locked="0"/>
    </xf>
    <xf numFmtId="0" fontId="7" fillId="0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64" fontId="5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" applyFont="1" applyFill="1" applyBorder="1" applyAlignment="1" applyProtection="1">
      <alignment horizontal="center" vertical="center" wrapText="1"/>
      <protection locked="0"/>
    </xf>
    <xf numFmtId="165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8" applyFont="1" applyBorder="1" applyAlignment="1" applyProtection="1">
      <alignment horizontal="center" vertical="center" wrapText="1"/>
      <protection locked="0"/>
    </xf>
    <xf numFmtId="49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2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4" fontId="7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5" borderId="1" xfId="1" applyFont="1" applyFill="1" applyBorder="1" applyAlignment="1" applyProtection="1">
      <alignment horizontal="center" vertical="center" wrapText="1"/>
    </xf>
    <xf numFmtId="1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37" fontId="5" fillId="0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8" applyNumberFormat="1" applyFont="1" applyBorder="1" applyAlignment="1" applyProtection="1">
      <alignment horizontal="center" vertical="center" wrapText="1"/>
      <protection locked="0"/>
    </xf>
    <xf numFmtId="0" fontId="7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12" fillId="8" borderId="2" xfId="0" applyFont="1" applyFill="1" applyBorder="1" applyAlignment="1">
      <alignment horizontal="center" vertical="center" wrapText="1"/>
    </xf>
    <xf numFmtId="165" fontId="13" fillId="7" borderId="2" xfId="5" applyNumberFormat="1" applyFont="1" applyFill="1" applyBorder="1" applyAlignment="1" applyProtection="1">
      <alignment horizontal="center" vertical="center" wrapText="1"/>
    </xf>
    <xf numFmtId="41" fontId="13" fillId="7" borderId="2" xfId="3" applyFont="1" applyFill="1" applyBorder="1" applyAlignment="1" applyProtection="1">
      <alignment horizontal="center" vertical="center" wrapText="1"/>
    </xf>
    <xf numFmtId="165" fontId="13" fillId="9" borderId="2" xfId="5" applyNumberFormat="1" applyFont="1" applyFill="1" applyBorder="1" applyAlignment="1" applyProtection="1">
      <alignment horizontal="center" vertical="center" wrapText="1"/>
    </xf>
    <xf numFmtId="14" fontId="13" fillId="9" borderId="2" xfId="5" applyNumberFormat="1" applyFont="1" applyFill="1" applyBorder="1" applyAlignment="1" applyProtection="1">
      <alignment horizontal="center" vertical="center" wrapText="1"/>
    </xf>
    <xf numFmtId="41" fontId="13" fillId="9" borderId="2" xfId="3" applyFont="1" applyFill="1" applyBorder="1" applyAlignment="1" applyProtection="1">
      <alignment horizontal="center" vertical="center" wrapText="1"/>
    </xf>
    <xf numFmtId="165" fontId="13" fillId="6" borderId="2" xfId="5" applyNumberFormat="1" applyFont="1" applyFill="1" applyBorder="1" applyAlignment="1" applyProtection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7" fillId="0" borderId="1" xfId="4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5" fillId="0" borderId="1" xfId="7" applyFont="1" applyBorder="1" applyAlignment="1" applyProtection="1">
      <alignment horizontal="center" vertical="center" wrapText="1"/>
      <protection locked="0"/>
    </xf>
    <xf numFmtId="0" fontId="18" fillId="11" borderId="0" xfId="0" applyFont="1" applyFill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44" fontId="18" fillId="11" borderId="1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44" fontId="0" fillId="9" borderId="1" xfId="4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7" fontId="0" fillId="9" borderId="1" xfId="0" applyNumberFormat="1" applyFill="1" applyBorder="1" applyAlignment="1">
      <alignment horizontal="center" vertical="center"/>
    </xf>
    <xf numFmtId="44" fontId="0" fillId="9" borderId="1" xfId="4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44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0" fillId="17" borderId="1" xfId="0" applyNumberFormat="1" applyFill="1" applyBorder="1" applyAlignment="1">
      <alignment horizontal="center" vertical="center"/>
    </xf>
    <xf numFmtId="44" fontId="0" fillId="17" borderId="1" xfId="4" applyFont="1" applyFill="1" applyBorder="1" applyAlignment="1">
      <alignment horizontal="center" vertical="center"/>
    </xf>
    <xf numFmtId="44" fontId="0" fillId="17" borderId="1" xfId="4" applyFont="1" applyFill="1" applyBorder="1" applyAlignment="1">
      <alignment horizontal="center" vertical="center" wrapText="1"/>
    </xf>
    <xf numFmtId="0" fontId="16" fillId="22" borderId="1" xfId="0" applyFont="1" applyFill="1" applyBorder="1" applyAlignment="1">
      <alignment horizontal="left" vertical="center" wrapText="1"/>
    </xf>
    <xf numFmtId="0" fontId="16" fillId="22" borderId="1" xfId="0" applyFont="1" applyFill="1" applyBorder="1" applyAlignment="1">
      <alignment horizontal="center" vertical="center" wrapText="1"/>
    </xf>
    <xf numFmtId="44" fontId="16" fillId="22" borderId="1" xfId="4" applyFont="1" applyFill="1" applyBorder="1" applyAlignment="1">
      <alignment horizontal="center" vertical="center"/>
    </xf>
    <xf numFmtId="0" fontId="16" fillId="22" borderId="1" xfId="0" applyFont="1" applyFill="1" applyBorder="1" applyAlignment="1">
      <alignment horizontal="center" vertical="center"/>
    </xf>
    <xf numFmtId="167" fontId="16" fillId="22" borderId="1" xfId="0" applyNumberFormat="1" applyFont="1" applyFill="1" applyBorder="1" applyAlignment="1">
      <alignment horizontal="center" vertical="center"/>
    </xf>
    <xf numFmtId="44" fontId="16" fillId="22" borderId="1" xfId="4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44" fontId="0" fillId="8" borderId="1" xfId="4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7" fontId="0" fillId="8" borderId="1" xfId="0" applyNumberFormat="1" applyFill="1" applyBorder="1" applyAlignment="1">
      <alignment horizontal="center" vertical="center"/>
    </xf>
    <xf numFmtId="44" fontId="0" fillId="8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18" borderId="1" xfId="0" applyFill="1" applyBorder="1" applyAlignment="1">
      <alignment horizontal="left" vertical="center" wrapText="1"/>
    </xf>
    <xf numFmtId="0" fontId="0" fillId="18" borderId="1" xfId="0" applyFill="1" applyBorder="1" applyAlignment="1">
      <alignment horizontal="center" vertical="center" wrapText="1"/>
    </xf>
    <xf numFmtId="44" fontId="0" fillId="18" borderId="1" xfId="4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 vertical="center"/>
    </xf>
    <xf numFmtId="44" fontId="0" fillId="18" borderId="1" xfId="4" applyFont="1" applyFill="1" applyBorder="1" applyAlignment="1">
      <alignment horizontal="center" vertical="center" wrapText="1"/>
    </xf>
    <xf numFmtId="167" fontId="0" fillId="17" borderId="1" xfId="0" applyNumberFormat="1" applyFill="1" applyBorder="1" applyAlignment="1">
      <alignment horizontal="center" vertical="center" wrapText="1"/>
    </xf>
    <xf numFmtId="44" fontId="0" fillId="0" borderId="1" xfId="4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44" fontId="0" fillId="0" borderId="1" xfId="4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1" xfId="4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4" fontId="0" fillId="0" borderId="0" xfId="4" applyFont="1" applyAlignment="1">
      <alignment horizontal="center" vertical="center"/>
    </xf>
    <xf numFmtId="167" fontId="0" fillId="9" borderId="0" xfId="0" applyNumberFormat="1" applyFill="1" applyAlignment="1">
      <alignment horizontal="center" vertical="center"/>
    </xf>
    <xf numFmtId="44" fontId="0" fillId="9" borderId="0" xfId="4" applyFont="1" applyFill="1" applyAlignment="1">
      <alignment horizontal="center" vertical="center"/>
    </xf>
    <xf numFmtId="44" fontId="0" fillId="9" borderId="0" xfId="4" applyFont="1" applyFill="1" applyAlignment="1">
      <alignment horizontal="center" vertical="center" wrapText="1"/>
    </xf>
    <xf numFmtId="44" fontId="0" fillId="0" borderId="0" xfId="4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0" xfId="4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4" fontId="0" fillId="0" borderId="1" xfId="4" applyFont="1" applyFill="1" applyBorder="1" applyAlignment="1">
      <alignment vertical="center"/>
    </xf>
    <xf numFmtId="44" fontId="0" fillId="0" borderId="0" xfId="4" applyFont="1" applyAlignment="1">
      <alignment vertical="center"/>
    </xf>
    <xf numFmtId="44" fontId="0" fillId="0" borderId="1" xfId="4" applyFont="1" applyBorder="1" applyAlignment="1">
      <alignment vertical="center"/>
    </xf>
    <xf numFmtId="0" fontId="0" fillId="0" borderId="0" xfId="0" applyAlignment="1">
      <alignment wrapText="1"/>
    </xf>
    <xf numFmtId="0" fontId="17" fillId="9" borderId="1" xfId="0" applyFont="1" applyFill="1" applyBorder="1" applyAlignment="1">
      <alignment horizontal="center" vertical="center" wrapText="1"/>
    </xf>
    <xf numFmtId="0" fontId="5" fillId="0" borderId="1" xfId="8" applyNumberFormat="1" applyFont="1" applyBorder="1" applyAlignment="1" applyProtection="1">
      <alignment horizontal="center" vertical="center" wrapText="1"/>
      <protection locked="0"/>
    </xf>
    <xf numFmtId="0" fontId="5" fillId="0" borderId="1" xfId="7" applyNumberFormat="1" applyFont="1" applyBorder="1" applyAlignment="1" applyProtection="1">
      <alignment horizontal="center" vertical="center" wrapText="1"/>
      <protection locked="0"/>
    </xf>
    <xf numFmtId="0" fontId="7" fillId="16" borderId="1" xfId="0" applyFont="1" applyFill="1" applyBorder="1" applyAlignment="1">
      <alignment horizontal="center" vertical="center"/>
    </xf>
    <xf numFmtId="0" fontId="7" fillId="0" borderId="1" xfId="7" applyNumberFormat="1" applyFont="1" applyFill="1" applyBorder="1" applyAlignment="1" applyProtection="1">
      <alignment horizontal="center" vertical="center" wrapText="1"/>
      <protection locked="0"/>
    </xf>
    <xf numFmtId="44" fontId="7" fillId="16" borderId="1" xfId="4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44" fontId="21" fillId="21" borderId="1" xfId="4" applyFont="1" applyFill="1" applyBorder="1" applyAlignment="1">
      <alignment horizontal="center" vertical="center"/>
    </xf>
    <xf numFmtId="44" fontId="21" fillId="11" borderId="1" xfId="4" applyFont="1" applyFill="1" applyBorder="1" applyAlignment="1">
      <alignment horizontal="center" vertical="center"/>
    </xf>
    <xf numFmtId="44" fontId="21" fillId="16" borderId="1" xfId="4" applyFont="1" applyFill="1" applyBorder="1" applyAlignment="1">
      <alignment horizontal="center" vertical="center"/>
    </xf>
    <xf numFmtId="44" fontId="21" fillId="0" borderId="1" xfId="4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4" fontId="21" fillId="9" borderId="1" xfId="4" applyFont="1" applyFill="1" applyBorder="1" applyAlignment="1">
      <alignment horizontal="center" vertical="center"/>
    </xf>
    <xf numFmtId="44" fontId="21" fillId="23" borderId="1" xfId="4" applyFont="1" applyFill="1" applyBorder="1" applyAlignment="1">
      <alignment horizontal="center" vertical="center"/>
    </xf>
    <xf numFmtId="44" fontId="21" fillId="0" borderId="1" xfId="4" applyFont="1" applyBorder="1" applyAlignment="1">
      <alignment horizontal="center" vertical="center"/>
    </xf>
    <xf numFmtId="44" fontId="21" fillId="8" borderId="1" xfId="4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49" fontId="5" fillId="16" borderId="1" xfId="8" applyFont="1" applyFill="1" applyBorder="1" applyAlignment="1" applyProtection="1">
      <alignment horizontal="center" vertical="center" wrapText="1"/>
      <protection locked="0"/>
    </xf>
    <xf numFmtId="0" fontId="7" fillId="16" borderId="1" xfId="8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2" fillId="0" borderId="1" xfId="1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64" fontId="7" fillId="0" borderId="1" xfId="4" applyNumberFormat="1" applyFont="1" applyFill="1" applyBorder="1" applyAlignment="1">
      <alignment horizontal="center" vertical="center"/>
    </xf>
    <xf numFmtId="44" fontId="7" fillId="0" borderId="1" xfId="4" applyNumberFormat="1" applyFont="1" applyFill="1" applyBorder="1" applyAlignment="1">
      <alignment horizontal="center" vertical="center"/>
    </xf>
    <xf numFmtId="0" fontId="11" fillId="0" borderId="1" xfId="1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4" fontId="7" fillId="0" borderId="1" xfId="0" applyNumberFormat="1" applyFont="1" applyFill="1" applyBorder="1" applyAlignment="1">
      <alignment horizontal="center" vertical="center"/>
    </xf>
    <xf numFmtId="41" fontId="7" fillId="0" borderId="1" xfId="3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4" fontId="5" fillId="0" borderId="1" xfId="4" applyNumberFormat="1" applyFont="1" applyFill="1" applyBorder="1" applyAlignment="1">
      <alignment horizontal="center" vertical="center"/>
    </xf>
    <xf numFmtId="49" fontId="5" fillId="0" borderId="1" xfId="8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21" fillId="21" borderId="1" xfId="4" applyFont="1" applyFill="1" applyBorder="1" applyAlignment="1">
      <alignment horizontal="center" vertical="center" wrapText="1"/>
    </xf>
    <xf numFmtId="44" fontId="21" fillId="20" borderId="1" xfId="4" applyFont="1" applyFill="1" applyBorder="1" applyAlignment="1">
      <alignment horizontal="center" vertical="center" wrapText="1"/>
    </xf>
    <xf numFmtId="44" fontId="21" fillId="0" borderId="1" xfId="4" applyFont="1" applyBorder="1" applyAlignment="1">
      <alignment horizontal="center" vertical="center" wrapText="1"/>
    </xf>
    <xf numFmtId="44" fontId="21" fillId="8" borderId="1" xfId="4" applyFont="1" applyFill="1" applyBorder="1" applyAlignment="1">
      <alignment horizontal="center" vertical="center" wrapText="1"/>
    </xf>
    <xf numFmtId="44" fontId="0" fillId="0" borderId="1" xfId="4" applyFont="1" applyBorder="1"/>
    <xf numFmtId="44" fontId="0" fillId="4" borderId="1" xfId="4" applyFont="1" applyFill="1" applyBorder="1"/>
    <xf numFmtId="44" fontId="0" fillId="4" borderId="1" xfId="0" applyNumberFormat="1" applyFill="1" applyBorder="1"/>
    <xf numFmtId="0" fontId="7" fillId="0" borderId="0" xfId="0" applyFont="1" applyFill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/>
    </xf>
    <xf numFmtId="44" fontId="5" fillId="16" borderId="1" xfId="4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24" fillId="0" borderId="1" xfId="12" applyFont="1" applyFill="1" applyBorder="1" applyAlignment="1">
      <alignment horizontal="center" vertical="center" wrapText="1"/>
    </xf>
    <xf numFmtId="41" fontId="5" fillId="0" borderId="1" xfId="3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4" fontId="5" fillId="0" borderId="1" xfId="4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1" fontId="7" fillId="0" borderId="0" xfId="3" applyFont="1" applyAlignment="1">
      <alignment horizontal="center" vertical="center"/>
    </xf>
    <xf numFmtId="41" fontId="21" fillId="0" borderId="0" xfId="3" applyFont="1" applyAlignment="1">
      <alignment horizontal="center" vertical="center"/>
    </xf>
    <xf numFmtId="41" fontId="5" fillId="0" borderId="0" xfId="3" applyFont="1" applyAlignment="1">
      <alignment horizontal="center" vertical="center"/>
    </xf>
    <xf numFmtId="0" fontId="7" fillId="11" borderId="1" xfId="7" applyFont="1" applyFill="1" applyBorder="1" applyAlignment="1" applyProtection="1">
      <alignment horizontal="center" vertical="center" wrapText="1"/>
      <protection locked="0"/>
    </xf>
    <xf numFmtId="0" fontId="21" fillId="21" borderId="1" xfId="0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41" fontId="7" fillId="0" borderId="1" xfId="3" applyFont="1" applyFill="1" applyBorder="1" applyAlignment="1">
      <alignment horizontal="center" vertical="center"/>
    </xf>
    <xf numFmtId="41" fontId="5" fillId="0" borderId="1" xfId="3" applyFont="1" applyFill="1" applyBorder="1" applyAlignment="1">
      <alignment horizontal="center" vertical="center"/>
    </xf>
    <xf numFmtId="41" fontId="5" fillId="0" borderId="0" xfId="3" applyFont="1" applyFill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1" fontId="7" fillId="0" borderId="1" xfId="3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1" fontId="5" fillId="0" borderId="1" xfId="3" applyFont="1" applyFill="1" applyBorder="1" applyAlignment="1">
      <alignment horizontal="center" vertical="center" wrapText="1"/>
    </xf>
    <xf numFmtId="41" fontId="7" fillId="16" borderId="1" xfId="3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1" fontId="7" fillId="0" borderId="4" xfId="3" applyFont="1" applyFill="1" applyBorder="1" applyAlignment="1">
      <alignment horizontal="center" vertical="center"/>
    </xf>
    <xf numFmtId="41" fontId="7" fillId="0" borderId="0" xfId="3" applyFont="1" applyBorder="1" applyAlignment="1">
      <alignment horizontal="center" vertical="center"/>
    </xf>
    <xf numFmtId="41" fontId="13" fillId="4" borderId="5" xfId="3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/>
    </xf>
  </cellXfs>
  <cellStyles count="15">
    <cellStyle name="BodyStyle" xfId="8"/>
    <cellStyle name="Currency" xfId="11"/>
    <cellStyle name="Énfasis1" xfId="5" builtinId="29"/>
    <cellStyle name="HeaderStyle" xfId="1"/>
    <cellStyle name="Hipervínculo" xfId="12" builtinId="8"/>
    <cellStyle name="Millares" xfId="2" builtinId="3"/>
    <cellStyle name="Millares [0]" xfId="3" builtinId="6"/>
    <cellStyle name="Millares 2 4" xfId="10"/>
    <cellStyle name="Moneda" xfId="4" builtinId="4"/>
    <cellStyle name="Normal" xfId="0" builtinId="0"/>
    <cellStyle name="Normal 2" xfId="7"/>
    <cellStyle name="Normal 2 2" xfId="13"/>
    <cellStyle name="Normal 3" xfId="6"/>
    <cellStyle name="Normal 6" xfId="9"/>
    <cellStyle name="Normal 7" xfId="14"/>
  </cellStyles>
  <dxfs count="1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7"/>
      <tableStyleElement type="headerRow" dxfId="16"/>
    </tableStyle>
  </tableStyles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\Compartida\Planeacion\PLANEACI&#211;N%20A&#209;O%202020\DOCUMENTOS%20FINALES%20PLANEACI&#211;N%202020\Formatos%20planeaci&#243;n%20202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agregación"/>
      <sheetName val=" DESAGREGACIÓN FUNCIONAMIEN (2"/>
      <sheetName val="PADQ FUNCIONAMIENTO (2)"/>
      <sheetName val="PAA Y ADQ INVERSIÓN"/>
      <sheetName val="Metas"/>
      <sheetName val="COMISIONES"/>
      <sheetName val="Vrs Viaticos"/>
      <sheetName val="MUEBLES"/>
      <sheetName val=" $ DISPONIBLE"/>
      <sheetName val="Código UNSPSC"/>
      <sheetName val="lista"/>
      <sheetName val="Nomi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laneacion@inci.gov.co" TargetMode="External"/><Relationship Id="rId18" Type="http://schemas.openxmlformats.org/officeDocument/2006/relationships/hyperlink" Target="mailto:planeacion@inci.gov.co" TargetMode="External"/><Relationship Id="rId26" Type="http://schemas.openxmlformats.org/officeDocument/2006/relationships/hyperlink" Target="mailto:secretariageneral@inci.gov.co" TargetMode="External"/><Relationship Id="rId39" Type="http://schemas.openxmlformats.org/officeDocument/2006/relationships/hyperlink" Target="mailto:planeacion@inci.gov.co" TargetMode="External"/><Relationship Id="rId21" Type="http://schemas.openxmlformats.org/officeDocument/2006/relationships/hyperlink" Target="mailto:secretariageneral@inci.gov.co" TargetMode="External"/><Relationship Id="rId34" Type="http://schemas.openxmlformats.org/officeDocument/2006/relationships/hyperlink" Target="mailto:direccion@inci.gov.co" TargetMode="External"/><Relationship Id="rId42" Type="http://schemas.openxmlformats.org/officeDocument/2006/relationships/hyperlink" Target="mailto:subdireccion@inci.gov.co" TargetMode="External"/><Relationship Id="rId47" Type="http://schemas.openxmlformats.org/officeDocument/2006/relationships/hyperlink" Target="mailto:subdireccion@inci.gov.co" TargetMode="External"/><Relationship Id="rId50" Type="http://schemas.openxmlformats.org/officeDocument/2006/relationships/hyperlink" Target="mailto:subdireccion@inci.gov.co" TargetMode="External"/><Relationship Id="rId55" Type="http://schemas.openxmlformats.org/officeDocument/2006/relationships/hyperlink" Target="mailto:subdireccion@inci.gov.co" TargetMode="External"/><Relationship Id="rId63" Type="http://schemas.openxmlformats.org/officeDocument/2006/relationships/hyperlink" Target="mailto:secretariageneral@inci.gov.co" TargetMode="External"/><Relationship Id="rId68" Type="http://schemas.openxmlformats.org/officeDocument/2006/relationships/hyperlink" Target="mailto:secretariageneral@inci.gov.co" TargetMode="External"/><Relationship Id="rId76" Type="http://schemas.openxmlformats.org/officeDocument/2006/relationships/hyperlink" Target="mailto:planeacion@inci.gov.co" TargetMode="External"/><Relationship Id="rId84" Type="http://schemas.openxmlformats.org/officeDocument/2006/relationships/hyperlink" Target="mailto:subdireccion@inci.gov.co" TargetMode="External"/><Relationship Id="rId89" Type="http://schemas.openxmlformats.org/officeDocument/2006/relationships/hyperlink" Target="mailto:secretariageneral@inci.gov.co" TargetMode="External"/><Relationship Id="rId7" Type="http://schemas.openxmlformats.org/officeDocument/2006/relationships/hyperlink" Target="mailto:planeacion@inci.gov.co" TargetMode="External"/><Relationship Id="rId71" Type="http://schemas.openxmlformats.org/officeDocument/2006/relationships/hyperlink" Target="mailto:secretariageneral@inci.gov.co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mailto:planeacion@inci.gov.co" TargetMode="External"/><Relationship Id="rId16" Type="http://schemas.openxmlformats.org/officeDocument/2006/relationships/hyperlink" Target="mailto:planeacion@inci.gov.co" TargetMode="External"/><Relationship Id="rId29" Type="http://schemas.openxmlformats.org/officeDocument/2006/relationships/hyperlink" Target="mailto:secretariageneral@inci.gov.co" TargetMode="External"/><Relationship Id="rId11" Type="http://schemas.openxmlformats.org/officeDocument/2006/relationships/hyperlink" Target="mailto:planeacion@inci.gov.co" TargetMode="External"/><Relationship Id="rId24" Type="http://schemas.openxmlformats.org/officeDocument/2006/relationships/hyperlink" Target="mailto:secretariageneral@inci.gov.co" TargetMode="External"/><Relationship Id="rId32" Type="http://schemas.openxmlformats.org/officeDocument/2006/relationships/hyperlink" Target="mailto:secretariageneral@inci.gov.co" TargetMode="External"/><Relationship Id="rId37" Type="http://schemas.openxmlformats.org/officeDocument/2006/relationships/hyperlink" Target="mailto:subdireccion@inci.gov.co" TargetMode="External"/><Relationship Id="rId40" Type="http://schemas.openxmlformats.org/officeDocument/2006/relationships/hyperlink" Target="mailto:planeacion@inci.gov.co" TargetMode="External"/><Relationship Id="rId45" Type="http://schemas.openxmlformats.org/officeDocument/2006/relationships/hyperlink" Target="mailto:subdireccion@inci.gov.co" TargetMode="External"/><Relationship Id="rId53" Type="http://schemas.openxmlformats.org/officeDocument/2006/relationships/hyperlink" Target="mailto:subdireccion@inci.gov.co" TargetMode="External"/><Relationship Id="rId58" Type="http://schemas.openxmlformats.org/officeDocument/2006/relationships/hyperlink" Target="mailto:subdireccion@inci.gov.co" TargetMode="External"/><Relationship Id="rId66" Type="http://schemas.openxmlformats.org/officeDocument/2006/relationships/hyperlink" Target="mailto:secretariageneral@inci.gov.co" TargetMode="External"/><Relationship Id="rId74" Type="http://schemas.openxmlformats.org/officeDocument/2006/relationships/hyperlink" Target="mailto:secretariageneral@inci.gov.co" TargetMode="External"/><Relationship Id="rId79" Type="http://schemas.openxmlformats.org/officeDocument/2006/relationships/hyperlink" Target="mailto:secretariageneral@inci.gov.co" TargetMode="External"/><Relationship Id="rId87" Type="http://schemas.openxmlformats.org/officeDocument/2006/relationships/hyperlink" Target="mailto:secretariageneral@inci.gov.co" TargetMode="External"/><Relationship Id="rId5" Type="http://schemas.openxmlformats.org/officeDocument/2006/relationships/hyperlink" Target="mailto:planeacion@inci.gov.co" TargetMode="External"/><Relationship Id="rId61" Type="http://schemas.openxmlformats.org/officeDocument/2006/relationships/hyperlink" Target="mailto:secretariageneral@inci.gov.co" TargetMode="External"/><Relationship Id="rId82" Type="http://schemas.openxmlformats.org/officeDocument/2006/relationships/hyperlink" Target="mailto:secretariageneral@inci.gov.co" TargetMode="External"/><Relationship Id="rId90" Type="http://schemas.openxmlformats.org/officeDocument/2006/relationships/hyperlink" Target="mailto:secretariageneral@inci.gov.co" TargetMode="External"/><Relationship Id="rId19" Type="http://schemas.openxmlformats.org/officeDocument/2006/relationships/hyperlink" Target="mailto:secretariageneral@inci.gov.co" TargetMode="External"/><Relationship Id="rId14" Type="http://schemas.openxmlformats.org/officeDocument/2006/relationships/hyperlink" Target="mailto:planeacion@inci.gov.co" TargetMode="External"/><Relationship Id="rId22" Type="http://schemas.openxmlformats.org/officeDocument/2006/relationships/hyperlink" Target="mailto:secretariageneral@inci.gov.co" TargetMode="External"/><Relationship Id="rId27" Type="http://schemas.openxmlformats.org/officeDocument/2006/relationships/hyperlink" Target="mailto:secretariageneral@inci.gov.co" TargetMode="External"/><Relationship Id="rId30" Type="http://schemas.openxmlformats.org/officeDocument/2006/relationships/hyperlink" Target="mailto:subdireccion@inci.gov.co" TargetMode="External"/><Relationship Id="rId35" Type="http://schemas.openxmlformats.org/officeDocument/2006/relationships/hyperlink" Target="mailto:direccion@inci.gov.co" TargetMode="External"/><Relationship Id="rId43" Type="http://schemas.openxmlformats.org/officeDocument/2006/relationships/hyperlink" Target="mailto:subdireccion@inci.gov.co" TargetMode="External"/><Relationship Id="rId48" Type="http://schemas.openxmlformats.org/officeDocument/2006/relationships/hyperlink" Target="mailto:subdireccion@inci.gov.co" TargetMode="External"/><Relationship Id="rId56" Type="http://schemas.openxmlformats.org/officeDocument/2006/relationships/hyperlink" Target="mailto:subdireccion@inci.gov.co" TargetMode="External"/><Relationship Id="rId64" Type="http://schemas.openxmlformats.org/officeDocument/2006/relationships/hyperlink" Target="mailto:secretariageneral@inci.gov.co" TargetMode="External"/><Relationship Id="rId69" Type="http://schemas.openxmlformats.org/officeDocument/2006/relationships/hyperlink" Target="mailto:secretariageneral@inci.gov.co" TargetMode="External"/><Relationship Id="rId77" Type="http://schemas.openxmlformats.org/officeDocument/2006/relationships/hyperlink" Target="mailto:planeacion@inci.gov.co" TargetMode="External"/><Relationship Id="rId8" Type="http://schemas.openxmlformats.org/officeDocument/2006/relationships/hyperlink" Target="mailto:planeacion@inci.gov.co" TargetMode="External"/><Relationship Id="rId51" Type="http://schemas.openxmlformats.org/officeDocument/2006/relationships/hyperlink" Target="mailto:subdireccion@inci.gov.co" TargetMode="External"/><Relationship Id="rId72" Type="http://schemas.openxmlformats.org/officeDocument/2006/relationships/hyperlink" Target="mailto:secretariageneral@inci.gov.co" TargetMode="External"/><Relationship Id="rId80" Type="http://schemas.openxmlformats.org/officeDocument/2006/relationships/hyperlink" Target="mailto:secretariageneral@inci.gov.co" TargetMode="External"/><Relationship Id="rId85" Type="http://schemas.openxmlformats.org/officeDocument/2006/relationships/hyperlink" Target="mailto:subdireccion@inci.gov.co" TargetMode="External"/><Relationship Id="rId3" Type="http://schemas.openxmlformats.org/officeDocument/2006/relationships/hyperlink" Target="mailto:planeacion@inci.gov.co" TargetMode="External"/><Relationship Id="rId12" Type="http://schemas.openxmlformats.org/officeDocument/2006/relationships/hyperlink" Target="mailto:planeacion@inci.gov.co" TargetMode="External"/><Relationship Id="rId17" Type="http://schemas.openxmlformats.org/officeDocument/2006/relationships/hyperlink" Target="mailto:planeacion@inci.gov.co" TargetMode="External"/><Relationship Id="rId25" Type="http://schemas.openxmlformats.org/officeDocument/2006/relationships/hyperlink" Target="mailto:secretariageneral@inci.gov.co" TargetMode="External"/><Relationship Id="rId33" Type="http://schemas.openxmlformats.org/officeDocument/2006/relationships/hyperlink" Target="mailto:direccion@inci.gov.co" TargetMode="External"/><Relationship Id="rId38" Type="http://schemas.openxmlformats.org/officeDocument/2006/relationships/hyperlink" Target="mailto:secretariageneral@inci.gov.co" TargetMode="External"/><Relationship Id="rId46" Type="http://schemas.openxmlformats.org/officeDocument/2006/relationships/hyperlink" Target="mailto:subdireccion@inci.gov.co" TargetMode="External"/><Relationship Id="rId59" Type="http://schemas.openxmlformats.org/officeDocument/2006/relationships/hyperlink" Target="mailto:subdireccion@inci.gov.co" TargetMode="External"/><Relationship Id="rId67" Type="http://schemas.openxmlformats.org/officeDocument/2006/relationships/hyperlink" Target="mailto:secretariageneral@inci.gov.co" TargetMode="External"/><Relationship Id="rId20" Type="http://schemas.openxmlformats.org/officeDocument/2006/relationships/hyperlink" Target="mailto:planeacion@inci.gov.co" TargetMode="External"/><Relationship Id="rId41" Type="http://schemas.openxmlformats.org/officeDocument/2006/relationships/hyperlink" Target="mailto:subdireccion@inci.gov.co" TargetMode="External"/><Relationship Id="rId54" Type="http://schemas.openxmlformats.org/officeDocument/2006/relationships/hyperlink" Target="mailto:subdireccion@inci.gov.co" TargetMode="External"/><Relationship Id="rId62" Type="http://schemas.openxmlformats.org/officeDocument/2006/relationships/hyperlink" Target="mailto:secretariageneral@inci.gov.co" TargetMode="External"/><Relationship Id="rId70" Type="http://schemas.openxmlformats.org/officeDocument/2006/relationships/hyperlink" Target="mailto:secretariageneral@inci.gov.co" TargetMode="External"/><Relationship Id="rId75" Type="http://schemas.openxmlformats.org/officeDocument/2006/relationships/hyperlink" Target="mailto:secretariageneral@inci.gov.co" TargetMode="External"/><Relationship Id="rId83" Type="http://schemas.openxmlformats.org/officeDocument/2006/relationships/hyperlink" Target="mailto:subdireccion@inci.gov.co" TargetMode="External"/><Relationship Id="rId88" Type="http://schemas.openxmlformats.org/officeDocument/2006/relationships/hyperlink" Target="mailto:secretariageneral@inci.gov.co" TargetMode="External"/><Relationship Id="rId91" Type="http://schemas.openxmlformats.org/officeDocument/2006/relationships/hyperlink" Target="mailto:direccion@inci.gov.co" TargetMode="External"/><Relationship Id="rId1" Type="http://schemas.openxmlformats.org/officeDocument/2006/relationships/hyperlink" Target="mailto:planeacion@inci.gov.co" TargetMode="External"/><Relationship Id="rId6" Type="http://schemas.openxmlformats.org/officeDocument/2006/relationships/hyperlink" Target="mailto:planeacion@inci.gov.co" TargetMode="External"/><Relationship Id="rId15" Type="http://schemas.openxmlformats.org/officeDocument/2006/relationships/hyperlink" Target="mailto:planeacion@inci.gov.co" TargetMode="External"/><Relationship Id="rId23" Type="http://schemas.openxmlformats.org/officeDocument/2006/relationships/hyperlink" Target="mailto:juridica@inci.gov.co" TargetMode="External"/><Relationship Id="rId28" Type="http://schemas.openxmlformats.org/officeDocument/2006/relationships/hyperlink" Target="mailto:secretariageneral@inci.gov.co" TargetMode="External"/><Relationship Id="rId36" Type="http://schemas.openxmlformats.org/officeDocument/2006/relationships/hyperlink" Target="mailto:subdireccion@inci.gov.co" TargetMode="External"/><Relationship Id="rId49" Type="http://schemas.openxmlformats.org/officeDocument/2006/relationships/hyperlink" Target="mailto:subdireccion@inci.gov.co" TargetMode="External"/><Relationship Id="rId57" Type="http://schemas.openxmlformats.org/officeDocument/2006/relationships/hyperlink" Target="mailto:subdireccion@inci.gov.co" TargetMode="External"/><Relationship Id="rId10" Type="http://schemas.openxmlformats.org/officeDocument/2006/relationships/hyperlink" Target="mailto:planeacion@inci.gov.co" TargetMode="External"/><Relationship Id="rId31" Type="http://schemas.openxmlformats.org/officeDocument/2006/relationships/hyperlink" Target="mailto:subdireccion@inci.gov.co" TargetMode="External"/><Relationship Id="rId44" Type="http://schemas.openxmlformats.org/officeDocument/2006/relationships/hyperlink" Target="mailto:subdireccion@inci.gov.co" TargetMode="External"/><Relationship Id="rId52" Type="http://schemas.openxmlformats.org/officeDocument/2006/relationships/hyperlink" Target="mailto:subdireccion@inci.gov.co" TargetMode="External"/><Relationship Id="rId60" Type="http://schemas.openxmlformats.org/officeDocument/2006/relationships/hyperlink" Target="mailto:secretariageneral@inci.gov.co" TargetMode="External"/><Relationship Id="rId65" Type="http://schemas.openxmlformats.org/officeDocument/2006/relationships/hyperlink" Target="mailto:secretariageneral@inci.gov.co" TargetMode="External"/><Relationship Id="rId73" Type="http://schemas.openxmlformats.org/officeDocument/2006/relationships/hyperlink" Target="mailto:secretariageneral@inci.gov.co" TargetMode="External"/><Relationship Id="rId78" Type="http://schemas.openxmlformats.org/officeDocument/2006/relationships/hyperlink" Target="mailto:secretariageneral@inci.gov.co" TargetMode="External"/><Relationship Id="rId81" Type="http://schemas.openxmlformats.org/officeDocument/2006/relationships/hyperlink" Target="mailto:secretariageneral@inci.gov.co" TargetMode="External"/><Relationship Id="rId86" Type="http://schemas.openxmlformats.org/officeDocument/2006/relationships/hyperlink" Target="mailto:secretariageneral@inci.gov.co" TargetMode="External"/><Relationship Id="rId4" Type="http://schemas.openxmlformats.org/officeDocument/2006/relationships/hyperlink" Target="mailto:planeacion@inci.gov.co" TargetMode="External"/><Relationship Id="rId9" Type="http://schemas.openxmlformats.org/officeDocument/2006/relationships/hyperlink" Target="mailto:planeacion@inci.gov.c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3"/>
  <sheetViews>
    <sheetView tabSelected="1" zoomScale="50" zoomScaleNormal="50" workbookViewId="0">
      <selection activeCell="G8" sqref="G8"/>
    </sheetView>
  </sheetViews>
  <sheetFormatPr baseColWidth="10" defaultRowHeight="15" x14ac:dyDescent="0.25"/>
  <cols>
    <col min="1" max="1" width="24.28515625" style="18" customWidth="1"/>
    <col min="2" max="2" width="11.42578125" style="18"/>
    <col min="3" max="3" width="45.85546875" style="18" customWidth="1"/>
    <col min="4" max="4" width="24.5703125" style="18" customWidth="1"/>
    <col min="5" max="5" width="21.28515625" style="17" customWidth="1"/>
    <col min="6" max="6" width="23" style="17" customWidth="1"/>
    <col min="7" max="7" width="75.42578125" style="18" customWidth="1"/>
    <col min="8" max="8" width="25" style="18" customWidth="1"/>
    <col min="9" max="10" width="21.85546875" style="18" customWidth="1"/>
    <col min="11" max="11" width="23.85546875" style="18" customWidth="1"/>
    <col min="12" max="12" width="24.28515625" style="18" customWidth="1"/>
    <col min="13" max="13" width="17.28515625" style="18" customWidth="1"/>
    <col min="14" max="14" width="26" style="18" customWidth="1"/>
    <col min="15" max="15" width="25.85546875" style="18" hidden="1" customWidth="1"/>
    <col min="16" max="16" width="22.140625" style="18" hidden="1" customWidth="1"/>
    <col min="17" max="17" width="28.85546875" style="18" hidden="1" customWidth="1"/>
    <col min="18" max="18" width="19.5703125" style="18" hidden="1" customWidth="1"/>
    <col min="19" max="19" width="22.7109375" style="18" hidden="1" customWidth="1"/>
    <col min="20" max="20" width="19.5703125" style="18" hidden="1" customWidth="1"/>
    <col min="21" max="21" width="36.85546875" style="18" hidden="1" customWidth="1"/>
    <col min="22" max="22" width="28.85546875" style="18" hidden="1" customWidth="1"/>
    <col min="23" max="23" width="25.42578125" style="18" customWidth="1"/>
    <col min="24" max="24" width="28.85546875" style="18" customWidth="1"/>
    <col min="25" max="27" width="21.7109375" style="18" hidden="1" customWidth="1"/>
    <col min="28" max="28" width="21" style="18" hidden="1" customWidth="1"/>
    <col min="29" max="29" width="17.28515625" style="18" customWidth="1"/>
    <col min="30" max="30" width="18.85546875" style="192" customWidth="1"/>
    <col min="31" max="31" width="25" style="192" customWidth="1"/>
    <col min="32" max="32" width="14.7109375" style="18" customWidth="1"/>
    <col min="33" max="33" width="14.28515625" style="18" customWidth="1"/>
    <col min="34" max="34" width="17.5703125" style="192" customWidth="1"/>
    <col min="35" max="35" width="24" style="192" customWidth="1"/>
    <col min="36" max="36" width="18.85546875" style="17" customWidth="1"/>
    <col min="37" max="37" width="20.42578125" style="17" customWidth="1"/>
    <col min="38" max="38" width="21.28515625" style="18" customWidth="1"/>
    <col min="39" max="39" width="30.7109375" style="20" customWidth="1"/>
    <col min="40" max="43" width="11.42578125" style="208"/>
    <col min="44" max="16384" width="11.42578125" style="18"/>
  </cols>
  <sheetData>
    <row r="1" spans="1:43" ht="51" customHeight="1" x14ac:dyDescent="0.25">
      <c r="D1" s="17" t="s">
        <v>475</v>
      </c>
      <c r="E1" s="17" t="s">
        <v>476</v>
      </c>
      <c r="G1" s="136" t="s">
        <v>473</v>
      </c>
      <c r="H1" s="136" t="s">
        <v>474</v>
      </c>
      <c r="I1" s="136" t="s">
        <v>473</v>
      </c>
      <c r="J1" s="136" t="s">
        <v>474</v>
      </c>
      <c r="K1" s="136" t="s">
        <v>473</v>
      </c>
      <c r="L1" s="136" t="s">
        <v>474</v>
      </c>
      <c r="M1" s="136" t="s">
        <v>473</v>
      </c>
      <c r="N1" s="136" t="s">
        <v>474</v>
      </c>
      <c r="O1" s="136" t="s">
        <v>473</v>
      </c>
      <c r="P1" s="136" t="s">
        <v>474</v>
      </c>
      <c r="AM1" s="208"/>
    </row>
    <row r="2" spans="1:43" s="142" customFormat="1" ht="56.25" customHeight="1" x14ac:dyDescent="0.25">
      <c r="B2" s="196" t="s">
        <v>477</v>
      </c>
      <c r="C2" s="196"/>
      <c r="D2" s="170">
        <f>SUM(N8:N95)</f>
        <v>2035764788</v>
      </c>
      <c r="E2" s="138">
        <v>2035764788</v>
      </c>
      <c r="F2" s="150" t="s">
        <v>518</v>
      </c>
      <c r="G2" s="139">
        <f>SUM(N8:N31)</f>
        <v>587945129</v>
      </c>
      <c r="H2" s="139">
        <v>587945129</v>
      </c>
      <c r="I2" s="140">
        <f>SUM(N32:N83)</f>
        <v>1303070437</v>
      </c>
      <c r="J2" s="141">
        <v>1303070437</v>
      </c>
      <c r="K2" s="139">
        <f>SUM(N84:N95)</f>
        <v>144749222</v>
      </c>
      <c r="L2" s="139">
        <v>144749222</v>
      </c>
      <c r="M2" s="140"/>
      <c r="N2" s="140"/>
      <c r="O2" s="140"/>
      <c r="P2" s="140"/>
      <c r="AD2" s="193"/>
      <c r="AE2" s="193"/>
      <c r="AH2" s="193"/>
      <c r="AI2" s="193"/>
      <c r="AJ2" s="189"/>
      <c r="AK2" s="189"/>
      <c r="AM2" s="209"/>
      <c r="AN2" s="209"/>
      <c r="AO2" s="209"/>
      <c r="AP2" s="209"/>
      <c r="AQ2" s="209"/>
    </row>
    <row r="3" spans="1:43" s="142" customFormat="1" ht="39.75" customHeight="1" x14ac:dyDescent="0.25">
      <c r="B3" s="197" t="s">
        <v>478</v>
      </c>
      <c r="C3" s="197"/>
      <c r="D3" s="171">
        <f>SUM(N96:N126)</f>
        <v>790873801</v>
      </c>
      <c r="E3" s="143">
        <v>790873801</v>
      </c>
      <c r="F3" s="150" t="s">
        <v>466</v>
      </c>
      <c r="G3" s="140">
        <f>SUBTOTAL(9,N96:N97)</f>
        <v>209416524</v>
      </c>
      <c r="H3" s="140">
        <v>209416524</v>
      </c>
      <c r="I3" s="144">
        <f>SUBTOTAL(9,N98:N101)</f>
        <v>81860000</v>
      </c>
      <c r="J3" s="144">
        <v>81860000</v>
      </c>
      <c r="K3" s="140">
        <f>SUBTOTAL(9,N102:N103)</f>
        <v>45092299</v>
      </c>
      <c r="L3" s="140">
        <v>45092299</v>
      </c>
      <c r="M3" s="139">
        <f>SUBTOTAL(9,N104:N106)</f>
        <v>80622830</v>
      </c>
      <c r="N3" s="139">
        <v>80622830</v>
      </c>
      <c r="O3" s="140">
        <f>SUBTOTAL(9,N107:N126)</f>
        <v>373882148</v>
      </c>
      <c r="P3" s="140">
        <v>373882148</v>
      </c>
      <c r="AD3" s="193"/>
      <c r="AE3" s="193"/>
      <c r="AH3" s="193"/>
      <c r="AI3" s="193"/>
      <c r="AJ3" s="189"/>
      <c r="AK3" s="189"/>
      <c r="AM3" s="209"/>
      <c r="AN3" s="209"/>
      <c r="AO3" s="209"/>
      <c r="AP3" s="209"/>
      <c r="AQ3" s="209"/>
    </row>
    <row r="4" spans="1:43" s="142" customFormat="1" ht="34.5" customHeight="1" x14ac:dyDescent="0.25">
      <c r="B4" s="198" t="s">
        <v>471</v>
      </c>
      <c r="C4" s="198"/>
      <c r="D4" s="172">
        <f>SUM(N127:N184)</f>
        <v>813100000</v>
      </c>
      <c r="E4" s="145">
        <v>813100000</v>
      </c>
      <c r="F4" s="189"/>
      <c r="AD4" s="193"/>
      <c r="AE4" s="193"/>
      <c r="AH4" s="193"/>
      <c r="AI4" s="193"/>
      <c r="AJ4" s="189"/>
      <c r="AK4" s="189"/>
      <c r="AM4" s="209"/>
      <c r="AN4" s="209"/>
      <c r="AO4" s="209"/>
      <c r="AP4" s="209"/>
      <c r="AQ4" s="209"/>
    </row>
    <row r="5" spans="1:43" s="142" customFormat="1" ht="30.75" customHeight="1" x14ac:dyDescent="0.25">
      <c r="B5" s="199" t="s">
        <v>297</v>
      </c>
      <c r="C5" s="199"/>
      <c r="D5" s="173">
        <f>SUM(N185:N188)</f>
        <v>335624590</v>
      </c>
      <c r="E5" s="146">
        <v>335624590</v>
      </c>
      <c r="F5" s="189"/>
      <c r="AD5" s="193"/>
      <c r="AE5" s="193"/>
      <c r="AH5" s="193"/>
      <c r="AI5" s="193"/>
      <c r="AJ5" s="189"/>
      <c r="AK5" s="189"/>
      <c r="AM5" s="209"/>
      <c r="AN5" s="209"/>
      <c r="AO5" s="209"/>
      <c r="AP5" s="209"/>
      <c r="AQ5" s="209"/>
    </row>
    <row r="6" spans="1:43" ht="31.5" customHeight="1" x14ac:dyDescent="0.25">
      <c r="AM6" s="220"/>
    </row>
    <row r="7" spans="1:43" s="17" customFormat="1" ht="90" customHeight="1" x14ac:dyDescent="0.25">
      <c r="A7" s="26" t="s">
        <v>485</v>
      </c>
      <c r="B7" s="26" t="s">
        <v>129</v>
      </c>
      <c r="C7" s="26" t="s">
        <v>128</v>
      </c>
      <c r="D7" s="26" t="s">
        <v>269</v>
      </c>
      <c r="E7" s="26" t="s">
        <v>442</v>
      </c>
      <c r="F7" s="21" t="s">
        <v>0</v>
      </c>
      <c r="G7" s="21" t="s">
        <v>1</v>
      </c>
      <c r="H7" s="21" t="s">
        <v>2</v>
      </c>
      <c r="I7" s="21" t="s">
        <v>3</v>
      </c>
      <c r="J7" s="21" t="s">
        <v>4</v>
      </c>
      <c r="K7" s="21" t="s">
        <v>5</v>
      </c>
      <c r="L7" s="21" t="s">
        <v>6</v>
      </c>
      <c r="M7" s="21" t="s">
        <v>7</v>
      </c>
      <c r="N7" s="22" t="s">
        <v>8</v>
      </c>
      <c r="O7" s="21" t="s">
        <v>9</v>
      </c>
      <c r="P7" s="21" t="s">
        <v>10</v>
      </c>
      <c r="Q7" s="21" t="s">
        <v>11</v>
      </c>
      <c r="R7" s="21" t="s">
        <v>12</v>
      </c>
      <c r="S7" s="21" t="s">
        <v>13</v>
      </c>
      <c r="T7" s="21" t="s">
        <v>14</v>
      </c>
      <c r="U7" s="21" t="s">
        <v>15</v>
      </c>
      <c r="V7" s="33" t="s">
        <v>162</v>
      </c>
      <c r="W7" s="33" t="s">
        <v>163</v>
      </c>
      <c r="X7" s="33" t="s">
        <v>164</v>
      </c>
      <c r="Y7" s="30" t="s">
        <v>165</v>
      </c>
      <c r="Z7" s="30" t="s">
        <v>166</v>
      </c>
      <c r="AA7" s="30" t="s">
        <v>167</v>
      </c>
      <c r="AB7" s="37" t="s">
        <v>168</v>
      </c>
      <c r="AC7" s="31" t="s">
        <v>169</v>
      </c>
      <c r="AD7" s="32" t="s">
        <v>173</v>
      </c>
      <c r="AE7" s="32" t="s">
        <v>174</v>
      </c>
      <c r="AF7" s="33" t="s">
        <v>170</v>
      </c>
      <c r="AG7" s="34" t="s">
        <v>171</v>
      </c>
      <c r="AH7" s="35" t="s">
        <v>175</v>
      </c>
      <c r="AI7" s="35" t="s">
        <v>176</v>
      </c>
      <c r="AJ7" s="36" t="s">
        <v>457</v>
      </c>
      <c r="AK7" s="36" t="s">
        <v>172</v>
      </c>
      <c r="AL7" s="219" t="s">
        <v>177</v>
      </c>
      <c r="AM7" s="38" t="s">
        <v>178</v>
      </c>
      <c r="AN7" s="210"/>
      <c r="AO7" s="210"/>
      <c r="AP7" s="210"/>
      <c r="AQ7" s="210"/>
    </row>
    <row r="8" spans="1:43" ht="120" customHeight="1" x14ac:dyDescent="0.25">
      <c r="A8" s="20">
        <v>2203003</v>
      </c>
      <c r="B8" s="53" t="s">
        <v>154</v>
      </c>
      <c r="C8" s="27" t="s">
        <v>130</v>
      </c>
      <c r="D8" s="27" t="s">
        <v>270</v>
      </c>
      <c r="E8" s="27" t="s">
        <v>443</v>
      </c>
      <c r="F8" s="131">
        <v>80111600</v>
      </c>
      <c r="G8" s="23" t="s">
        <v>16</v>
      </c>
      <c r="H8" s="28">
        <v>1</v>
      </c>
      <c r="I8" s="28">
        <v>1</v>
      </c>
      <c r="J8" s="28">
        <v>11</v>
      </c>
      <c r="K8" s="28">
        <v>1</v>
      </c>
      <c r="L8" s="3" t="s">
        <v>103</v>
      </c>
      <c r="M8" s="3" t="s">
        <v>109</v>
      </c>
      <c r="N8" s="19">
        <v>34433278</v>
      </c>
      <c r="O8" s="2" t="s">
        <v>112</v>
      </c>
      <c r="P8" s="2" t="s">
        <v>112</v>
      </c>
      <c r="Q8" s="20" t="s">
        <v>113</v>
      </c>
      <c r="R8" s="20" t="s">
        <v>114</v>
      </c>
      <c r="S8" s="2" t="s">
        <v>115</v>
      </c>
      <c r="T8" s="29">
        <v>3846666</v>
      </c>
      <c r="U8" s="15" t="s">
        <v>116</v>
      </c>
      <c r="V8" s="10" t="s">
        <v>179</v>
      </c>
      <c r="W8" s="39" t="s">
        <v>448</v>
      </c>
      <c r="X8" s="20" t="s">
        <v>188</v>
      </c>
      <c r="Y8" s="20"/>
      <c r="Z8" s="20"/>
      <c r="AA8" s="20"/>
      <c r="AB8" s="20"/>
      <c r="AC8" s="20"/>
      <c r="AD8" s="161"/>
      <c r="AE8" s="161">
        <f>+N8-AD8</f>
        <v>34433278</v>
      </c>
      <c r="AF8" s="20"/>
      <c r="AG8" s="20"/>
      <c r="AH8" s="161"/>
      <c r="AI8" s="161">
        <f>+N8-AH8</f>
        <v>34433278</v>
      </c>
      <c r="AJ8" s="136"/>
      <c r="AK8" s="136"/>
      <c r="AL8" s="213"/>
    </row>
    <row r="9" spans="1:43" ht="120" customHeight="1" x14ac:dyDescent="0.25">
      <c r="A9" s="20">
        <v>2203003</v>
      </c>
      <c r="B9" s="53" t="s">
        <v>154</v>
      </c>
      <c r="C9" s="27" t="s">
        <v>130</v>
      </c>
      <c r="D9" s="27" t="s">
        <v>270</v>
      </c>
      <c r="E9" s="27" t="s">
        <v>443</v>
      </c>
      <c r="F9" s="131">
        <v>80111600</v>
      </c>
      <c r="G9" s="23" t="s">
        <v>17</v>
      </c>
      <c r="H9" s="28">
        <v>1</v>
      </c>
      <c r="I9" s="28">
        <v>1</v>
      </c>
      <c r="J9" s="28">
        <v>11</v>
      </c>
      <c r="K9" s="28">
        <v>1</v>
      </c>
      <c r="L9" s="3" t="s">
        <v>103</v>
      </c>
      <c r="M9" s="3" t="s">
        <v>109</v>
      </c>
      <c r="N9" s="19">
        <v>34433278</v>
      </c>
      <c r="O9" s="2" t="s">
        <v>112</v>
      </c>
      <c r="P9" s="2" t="s">
        <v>112</v>
      </c>
      <c r="Q9" s="20" t="s">
        <v>113</v>
      </c>
      <c r="R9" s="20" t="s">
        <v>114</v>
      </c>
      <c r="S9" s="2" t="s">
        <v>115</v>
      </c>
      <c r="T9" s="29">
        <v>3846666</v>
      </c>
      <c r="U9" s="15" t="s">
        <v>116</v>
      </c>
      <c r="V9" s="10" t="s">
        <v>179</v>
      </c>
      <c r="W9" s="39" t="s">
        <v>448</v>
      </c>
      <c r="X9" s="20" t="s">
        <v>188</v>
      </c>
      <c r="Y9" s="20"/>
      <c r="Z9" s="20"/>
      <c r="AA9" s="20"/>
      <c r="AB9" s="20"/>
      <c r="AC9" s="20"/>
      <c r="AD9" s="161"/>
      <c r="AE9" s="161">
        <f t="shared" ref="AE9:AE73" si="0">+N9-AD9</f>
        <v>34433278</v>
      </c>
      <c r="AF9" s="20"/>
      <c r="AG9" s="20"/>
      <c r="AH9" s="161"/>
      <c r="AI9" s="161">
        <f t="shared" ref="AI9:AI11" si="1">+N9-AH9</f>
        <v>34433278</v>
      </c>
      <c r="AJ9" s="136"/>
      <c r="AK9" s="136"/>
      <c r="AL9" s="213"/>
    </row>
    <row r="10" spans="1:43" ht="120" customHeight="1" x14ac:dyDescent="0.25">
      <c r="A10" s="20">
        <v>2203003</v>
      </c>
      <c r="B10" s="53" t="s">
        <v>154</v>
      </c>
      <c r="C10" s="27" t="s">
        <v>130</v>
      </c>
      <c r="D10" s="27" t="s">
        <v>270</v>
      </c>
      <c r="E10" s="27" t="s">
        <v>443</v>
      </c>
      <c r="F10" s="131">
        <v>80111600</v>
      </c>
      <c r="G10" s="23" t="s">
        <v>18</v>
      </c>
      <c r="H10" s="28">
        <v>1</v>
      </c>
      <c r="I10" s="28">
        <v>1</v>
      </c>
      <c r="J10" s="28">
        <v>11</v>
      </c>
      <c r="K10" s="28">
        <v>1</v>
      </c>
      <c r="L10" s="14" t="s">
        <v>103</v>
      </c>
      <c r="M10" s="3" t="s">
        <v>109</v>
      </c>
      <c r="N10" s="19">
        <v>34433278</v>
      </c>
      <c r="O10" s="2" t="s">
        <v>112</v>
      </c>
      <c r="P10" s="2" t="s">
        <v>112</v>
      </c>
      <c r="Q10" s="20" t="s">
        <v>113</v>
      </c>
      <c r="R10" s="20" t="s">
        <v>114</v>
      </c>
      <c r="S10" s="2" t="s">
        <v>115</v>
      </c>
      <c r="T10" s="29">
        <v>3846666</v>
      </c>
      <c r="U10" s="15" t="s">
        <v>116</v>
      </c>
      <c r="V10" s="10" t="s">
        <v>179</v>
      </c>
      <c r="W10" s="39" t="s">
        <v>448</v>
      </c>
      <c r="X10" s="20" t="s">
        <v>188</v>
      </c>
      <c r="Y10" s="20"/>
      <c r="Z10" s="20"/>
      <c r="AA10" s="20"/>
      <c r="AB10" s="20"/>
      <c r="AC10" s="20"/>
      <c r="AD10" s="161"/>
      <c r="AE10" s="161">
        <f t="shared" si="0"/>
        <v>34433278</v>
      </c>
      <c r="AF10" s="20"/>
      <c r="AG10" s="20"/>
      <c r="AH10" s="161"/>
      <c r="AI10" s="161">
        <f t="shared" si="1"/>
        <v>34433278</v>
      </c>
      <c r="AJ10" s="136"/>
      <c r="AK10" s="136"/>
      <c r="AL10" s="213"/>
    </row>
    <row r="11" spans="1:43" ht="120" customHeight="1" x14ac:dyDescent="0.25">
      <c r="A11" s="20">
        <v>2203003</v>
      </c>
      <c r="B11" s="53" t="s">
        <v>154</v>
      </c>
      <c r="C11" s="27" t="s">
        <v>130</v>
      </c>
      <c r="D11" s="27" t="s">
        <v>270</v>
      </c>
      <c r="E11" s="27" t="s">
        <v>443</v>
      </c>
      <c r="F11" s="14" t="s">
        <v>93</v>
      </c>
      <c r="G11" s="1" t="s">
        <v>19</v>
      </c>
      <c r="H11" s="3" t="s">
        <v>93</v>
      </c>
      <c r="I11" s="3" t="s">
        <v>93</v>
      </c>
      <c r="J11" s="3" t="s">
        <v>93</v>
      </c>
      <c r="K11" s="3" t="s">
        <v>93</v>
      </c>
      <c r="L11" s="3" t="s">
        <v>104</v>
      </c>
      <c r="M11" s="3" t="s">
        <v>110</v>
      </c>
      <c r="N11" s="19">
        <v>5040000</v>
      </c>
      <c r="O11" s="2" t="s">
        <v>112</v>
      </c>
      <c r="P11" s="2" t="s">
        <v>112</v>
      </c>
      <c r="Q11" s="20" t="s">
        <v>113</v>
      </c>
      <c r="R11" s="20" t="s">
        <v>114</v>
      </c>
      <c r="S11" s="2" t="s">
        <v>115</v>
      </c>
      <c r="T11" s="29">
        <v>3846666</v>
      </c>
      <c r="U11" s="15" t="s">
        <v>116</v>
      </c>
      <c r="V11" s="10" t="s">
        <v>179</v>
      </c>
      <c r="W11" s="136" t="s">
        <v>181</v>
      </c>
      <c r="X11" s="20" t="s">
        <v>93</v>
      </c>
      <c r="Y11" s="20"/>
      <c r="Z11" s="20"/>
      <c r="AA11" s="20"/>
      <c r="AB11" s="20"/>
      <c r="AC11" s="20"/>
      <c r="AD11" s="20"/>
      <c r="AE11" s="162">
        <f t="shared" si="0"/>
        <v>5040000</v>
      </c>
      <c r="AF11" s="20"/>
      <c r="AG11" s="20"/>
      <c r="AH11" s="20"/>
      <c r="AI11" s="161">
        <f t="shared" si="1"/>
        <v>5040000</v>
      </c>
      <c r="AJ11" s="20"/>
      <c r="AK11" s="20"/>
      <c r="AL11" s="213"/>
    </row>
    <row r="12" spans="1:43" ht="120" customHeight="1" x14ac:dyDescent="0.25">
      <c r="A12" s="20">
        <v>2203003</v>
      </c>
      <c r="B12" s="53" t="s">
        <v>154</v>
      </c>
      <c r="C12" s="27" t="s">
        <v>130</v>
      </c>
      <c r="D12" s="27" t="s">
        <v>270</v>
      </c>
      <c r="E12" s="27" t="s">
        <v>443</v>
      </c>
      <c r="F12" s="131">
        <v>78111502</v>
      </c>
      <c r="G12" s="1" t="s">
        <v>20</v>
      </c>
      <c r="H12" s="28">
        <v>3</v>
      </c>
      <c r="I12" s="28">
        <v>4</v>
      </c>
      <c r="J12" s="28">
        <v>9</v>
      </c>
      <c r="K12" s="28">
        <v>1</v>
      </c>
      <c r="L12" s="3" t="s">
        <v>103</v>
      </c>
      <c r="M12" s="3" t="s">
        <v>110</v>
      </c>
      <c r="N12" s="19">
        <v>36000000</v>
      </c>
      <c r="O12" s="2" t="s">
        <v>112</v>
      </c>
      <c r="P12" s="2" t="s">
        <v>112</v>
      </c>
      <c r="Q12" s="20" t="s">
        <v>113</v>
      </c>
      <c r="R12" s="20" t="s">
        <v>114</v>
      </c>
      <c r="S12" s="2" t="s">
        <v>117</v>
      </c>
      <c r="T12" s="29">
        <v>3846666</v>
      </c>
      <c r="U12" s="15" t="s">
        <v>118</v>
      </c>
      <c r="V12" s="10" t="s">
        <v>179</v>
      </c>
      <c r="W12" s="20" t="s">
        <v>182</v>
      </c>
      <c r="X12" s="20" t="s">
        <v>189</v>
      </c>
      <c r="Y12" s="20"/>
      <c r="Z12" s="20"/>
      <c r="AA12" s="20"/>
      <c r="AB12" s="20"/>
      <c r="AC12" s="20"/>
      <c r="AD12" s="161"/>
      <c r="AE12" s="161">
        <f t="shared" si="0"/>
        <v>36000000</v>
      </c>
      <c r="AF12" s="20"/>
      <c r="AG12" s="20"/>
      <c r="AH12" s="161"/>
      <c r="AI12" s="161">
        <f>+N12-AH12</f>
        <v>36000000</v>
      </c>
      <c r="AJ12" s="136"/>
      <c r="AK12" s="136"/>
      <c r="AL12" s="213"/>
    </row>
    <row r="13" spans="1:43" ht="120" customHeight="1" x14ac:dyDescent="0.25">
      <c r="A13" s="20">
        <v>2203003</v>
      </c>
      <c r="B13" s="53" t="s">
        <v>154</v>
      </c>
      <c r="C13" s="27" t="s">
        <v>130</v>
      </c>
      <c r="D13" s="27" t="s">
        <v>270</v>
      </c>
      <c r="E13" s="27" t="s">
        <v>443</v>
      </c>
      <c r="F13" s="14" t="s">
        <v>93</v>
      </c>
      <c r="G13" s="5" t="s">
        <v>21</v>
      </c>
      <c r="H13" s="3" t="s">
        <v>93</v>
      </c>
      <c r="I13" s="3" t="s">
        <v>93</v>
      </c>
      <c r="J13" s="3" t="s">
        <v>93</v>
      </c>
      <c r="K13" s="3" t="s">
        <v>93</v>
      </c>
      <c r="L13" s="1" t="s">
        <v>104</v>
      </c>
      <c r="M13" s="3" t="s">
        <v>110</v>
      </c>
      <c r="N13" s="19">
        <v>34133737</v>
      </c>
      <c r="O13" s="2" t="s">
        <v>112</v>
      </c>
      <c r="P13" s="2" t="s">
        <v>112</v>
      </c>
      <c r="Q13" s="20" t="s">
        <v>113</v>
      </c>
      <c r="R13" s="20" t="s">
        <v>114</v>
      </c>
      <c r="S13" s="2" t="s">
        <v>115</v>
      </c>
      <c r="T13" s="29">
        <v>3846666</v>
      </c>
      <c r="U13" s="15" t="s">
        <v>116</v>
      </c>
      <c r="V13" s="10" t="s">
        <v>179</v>
      </c>
      <c r="W13" s="20" t="s">
        <v>183</v>
      </c>
      <c r="X13" s="20" t="s">
        <v>93</v>
      </c>
      <c r="Y13" s="20"/>
      <c r="Z13" s="20"/>
      <c r="AA13" s="20"/>
      <c r="AB13" s="20"/>
      <c r="AC13" s="20"/>
      <c r="AD13" s="20"/>
      <c r="AE13" s="162">
        <f t="shared" si="0"/>
        <v>34133737</v>
      </c>
      <c r="AF13" s="20"/>
      <c r="AG13" s="20"/>
      <c r="AH13" s="20"/>
      <c r="AI13" s="161">
        <f>+N13-AH13</f>
        <v>34133737</v>
      </c>
      <c r="AJ13" s="20"/>
      <c r="AK13" s="20"/>
      <c r="AL13" s="213"/>
    </row>
    <row r="14" spans="1:43" ht="120" customHeight="1" x14ac:dyDescent="0.25">
      <c r="A14" s="20">
        <v>2203003</v>
      </c>
      <c r="B14" s="53" t="s">
        <v>154</v>
      </c>
      <c r="C14" s="27" t="s">
        <v>130</v>
      </c>
      <c r="D14" s="27" t="s">
        <v>270</v>
      </c>
      <c r="E14" s="27" t="s">
        <v>443</v>
      </c>
      <c r="F14" s="131">
        <v>80141902</v>
      </c>
      <c r="G14" s="2" t="s">
        <v>22</v>
      </c>
      <c r="H14" s="29">
        <v>5</v>
      </c>
      <c r="I14" s="29">
        <v>6</v>
      </c>
      <c r="J14" s="29">
        <v>6</v>
      </c>
      <c r="K14" s="29">
        <v>1</v>
      </c>
      <c r="L14" s="3" t="s">
        <v>103</v>
      </c>
      <c r="M14" s="3" t="s">
        <v>110</v>
      </c>
      <c r="N14" s="19">
        <v>21225000</v>
      </c>
      <c r="O14" s="2" t="s">
        <v>112</v>
      </c>
      <c r="P14" s="2" t="s">
        <v>112</v>
      </c>
      <c r="Q14" s="20" t="s">
        <v>113</v>
      </c>
      <c r="R14" s="20" t="s">
        <v>114</v>
      </c>
      <c r="S14" s="2" t="s">
        <v>115</v>
      </c>
      <c r="T14" s="29">
        <v>3846666</v>
      </c>
      <c r="U14" s="15" t="s">
        <v>116</v>
      </c>
      <c r="V14" s="10" t="s">
        <v>179</v>
      </c>
      <c r="W14" s="20" t="s">
        <v>180</v>
      </c>
      <c r="X14" s="20" t="s">
        <v>190</v>
      </c>
      <c r="Y14" s="20"/>
      <c r="Z14" s="20"/>
      <c r="AA14" s="20"/>
      <c r="AB14" s="20"/>
      <c r="AC14" s="20"/>
      <c r="AD14" s="161"/>
      <c r="AE14" s="161">
        <f t="shared" si="0"/>
        <v>21225000</v>
      </c>
      <c r="AF14" s="20"/>
      <c r="AG14" s="20"/>
      <c r="AH14" s="161"/>
      <c r="AI14" s="161">
        <f t="shared" ref="AI14:AI20" si="2">+N14-AH14</f>
        <v>21225000</v>
      </c>
      <c r="AJ14" s="136"/>
      <c r="AK14" s="136"/>
      <c r="AL14" s="213"/>
    </row>
    <row r="15" spans="1:43" ht="120" customHeight="1" x14ac:dyDescent="0.25">
      <c r="A15" s="20">
        <v>2203003</v>
      </c>
      <c r="B15" s="53" t="s">
        <v>154</v>
      </c>
      <c r="C15" s="27" t="s">
        <v>130</v>
      </c>
      <c r="D15" s="27" t="s">
        <v>270</v>
      </c>
      <c r="E15" s="27" t="s">
        <v>443</v>
      </c>
      <c r="F15" s="131">
        <v>80141607</v>
      </c>
      <c r="G15" s="3" t="s">
        <v>23</v>
      </c>
      <c r="H15" s="28">
        <v>3</v>
      </c>
      <c r="I15" s="28">
        <v>3</v>
      </c>
      <c r="J15" s="28">
        <v>9</v>
      </c>
      <c r="K15" s="28">
        <v>1</v>
      </c>
      <c r="L15" s="3" t="s">
        <v>106</v>
      </c>
      <c r="M15" s="3" t="s">
        <v>110</v>
      </c>
      <c r="N15" s="19">
        <v>1400000</v>
      </c>
      <c r="O15" s="2" t="s">
        <v>112</v>
      </c>
      <c r="P15" s="2" t="s">
        <v>112</v>
      </c>
      <c r="Q15" s="20" t="s">
        <v>113</v>
      </c>
      <c r="R15" s="20" t="s">
        <v>114</v>
      </c>
      <c r="S15" s="2" t="s">
        <v>115</v>
      </c>
      <c r="T15" s="29">
        <v>3846666</v>
      </c>
      <c r="U15" s="15" t="s">
        <v>116</v>
      </c>
      <c r="V15" s="10" t="s">
        <v>179</v>
      </c>
      <c r="W15" s="20" t="s">
        <v>186</v>
      </c>
      <c r="X15" s="20" t="s">
        <v>191</v>
      </c>
      <c r="Y15" s="20"/>
      <c r="Z15" s="20"/>
      <c r="AA15" s="20"/>
      <c r="AB15" s="20"/>
      <c r="AC15" s="20"/>
      <c r="AD15" s="161"/>
      <c r="AE15" s="161">
        <f t="shared" si="0"/>
        <v>1400000</v>
      </c>
      <c r="AF15" s="20"/>
      <c r="AG15" s="20"/>
      <c r="AH15" s="161"/>
      <c r="AI15" s="161">
        <f t="shared" si="2"/>
        <v>1400000</v>
      </c>
      <c r="AJ15" s="136"/>
      <c r="AK15" s="136"/>
      <c r="AL15" s="213"/>
    </row>
    <row r="16" spans="1:43" ht="120" customHeight="1" x14ac:dyDescent="0.25">
      <c r="A16" s="20">
        <v>2203003</v>
      </c>
      <c r="B16" s="53" t="s">
        <v>154</v>
      </c>
      <c r="C16" s="27" t="s">
        <v>130</v>
      </c>
      <c r="D16" s="27" t="s">
        <v>270</v>
      </c>
      <c r="E16" s="27" t="s">
        <v>443</v>
      </c>
      <c r="F16" s="14" t="s">
        <v>305</v>
      </c>
      <c r="G16" s="2" t="s">
        <v>24</v>
      </c>
      <c r="H16" s="29">
        <v>3</v>
      </c>
      <c r="I16" s="29">
        <v>4</v>
      </c>
      <c r="J16" s="29">
        <v>3</v>
      </c>
      <c r="K16" s="29">
        <v>1</v>
      </c>
      <c r="L16" s="3" t="s">
        <v>106</v>
      </c>
      <c r="M16" s="3" t="s">
        <v>110</v>
      </c>
      <c r="N16" s="19">
        <v>350000</v>
      </c>
      <c r="O16" s="2" t="s">
        <v>112</v>
      </c>
      <c r="P16" s="2" t="s">
        <v>112</v>
      </c>
      <c r="Q16" s="20" t="s">
        <v>113</v>
      </c>
      <c r="R16" s="20" t="s">
        <v>114</v>
      </c>
      <c r="S16" s="2" t="s">
        <v>115</v>
      </c>
      <c r="T16" s="29">
        <v>3846666</v>
      </c>
      <c r="U16" s="15" t="s">
        <v>116</v>
      </c>
      <c r="V16" s="10" t="s">
        <v>179</v>
      </c>
      <c r="W16" s="27" t="s">
        <v>184</v>
      </c>
      <c r="X16" s="41" t="s">
        <v>458</v>
      </c>
      <c r="Y16" s="20"/>
      <c r="Z16" s="20"/>
      <c r="AA16" s="20"/>
      <c r="AB16" s="20"/>
      <c r="AC16" s="20"/>
      <c r="AD16" s="161"/>
      <c r="AE16" s="161">
        <f t="shared" si="0"/>
        <v>350000</v>
      </c>
      <c r="AF16" s="20"/>
      <c r="AG16" s="20"/>
      <c r="AH16" s="161"/>
      <c r="AI16" s="161">
        <f t="shared" si="2"/>
        <v>350000</v>
      </c>
      <c r="AJ16" s="136"/>
      <c r="AK16" s="136"/>
      <c r="AL16" s="213"/>
    </row>
    <row r="17" spans="1:38" ht="135" customHeight="1" x14ac:dyDescent="0.25">
      <c r="A17" s="20">
        <v>2203003</v>
      </c>
      <c r="B17" s="53" t="s">
        <v>154</v>
      </c>
      <c r="C17" s="136" t="s">
        <v>130</v>
      </c>
      <c r="D17" s="147" t="s">
        <v>270</v>
      </c>
      <c r="E17" s="147" t="s">
        <v>443</v>
      </c>
      <c r="F17" s="148" t="s">
        <v>300</v>
      </c>
      <c r="G17" s="2" t="s">
        <v>469</v>
      </c>
      <c r="H17" s="149">
        <v>1</v>
      </c>
      <c r="I17" s="149">
        <v>3</v>
      </c>
      <c r="J17" s="149">
        <v>9</v>
      </c>
      <c r="K17" s="149">
        <v>1</v>
      </c>
      <c r="L17" s="2" t="s">
        <v>105</v>
      </c>
      <c r="M17" s="2" t="s">
        <v>111</v>
      </c>
      <c r="N17" s="135">
        <v>30000000</v>
      </c>
      <c r="O17" s="2" t="s">
        <v>112</v>
      </c>
      <c r="P17" s="2" t="s">
        <v>112</v>
      </c>
      <c r="Q17" s="20" t="s">
        <v>113</v>
      </c>
      <c r="R17" s="20" t="s">
        <v>114</v>
      </c>
      <c r="S17" s="2" t="s">
        <v>119</v>
      </c>
      <c r="T17" s="29">
        <v>3846666</v>
      </c>
      <c r="U17" s="15" t="s">
        <v>116</v>
      </c>
      <c r="V17" s="10" t="s">
        <v>179</v>
      </c>
      <c r="W17" s="39" t="s">
        <v>180</v>
      </c>
      <c r="X17" s="41" t="s">
        <v>188</v>
      </c>
      <c r="Y17" s="20"/>
      <c r="Z17" s="20"/>
      <c r="AA17" s="20"/>
      <c r="AB17" s="20"/>
      <c r="AC17" s="20"/>
      <c r="AD17" s="161"/>
      <c r="AE17" s="161">
        <f t="shared" si="0"/>
        <v>30000000</v>
      </c>
      <c r="AF17" s="20"/>
      <c r="AG17" s="20"/>
      <c r="AH17" s="161"/>
      <c r="AI17" s="161">
        <f t="shared" si="2"/>
        <v>30000000</v>
      </c>
      <c r="AJ17" s="136"/>
      <c r="AK17" s="136"/>
      <c r="AL17" s="213"/>
    </row>
    <row r="18" spans="1:38" ht="135" customHeight="1" x14ac:dyDescent="0.25">
      <c r="A18" s="20">
        <v>2203003</v>
      </c>
      <c r="B18" s="53" t="s">
        <v>154</v>
      </c>
      <c r="C18" s="27" t="s">
        <v>131</v>
      </c>
      <c r="D18" s="27" t="s">
        <v>270</v>
      </c>
      <c r="E18" s="27" t="s">
        <v>444</v>
      </c>
      <c r="F18" s="131">
        <v>80111600</v>
      </c>
      <c r="G18" s="2" t="s">
        <v>25</v>
      </c>
      <c r="H18" s="29">
        <v>1</v>
      </c>
      <c r="I18" s="29">
        <v>1</v>
      </c>
      <c r="J18" s="29">
        <v>11</v>
      </c>
      <c r="K18" s="29">
        <v>1</v>
      </c>
      <c r="L18" s="2" t="s">
        <v>103</v>
      </c>
      <c r="M18" s="2" t="s">
        <v>109</v>
      </c>
      <c r="N18" s="19">
        <v>34433278</v>
      </c>
      <c r="O18" s="2" t="s">
        <v>112</v>
      </c>
      <c r="P18" s="2" t="s">
        <v>112</v>
      </c>
      <c r="Q18" s="20" t="s">
        <v>113</v>
      </c>
      <c r="R18" s="20" t="s">
        <v>114</v>
      </c>
      <c r="S18" s="2" t="s">
        <v>119</v>
      </c>
      <c r="T18" s="29">
        <v>3846666</v>
      </c>
      <c r="U18" s="15" t="s">
        <v>116</v>
      </c>
      <c r="V18" s="10" t="s">
        <v>179</v>
      </c>
      <c r="W18" s="39" t="s">
        <v>448</v>
      </c>
      <c r="X18" s="20" t="s">
        <v>192</v>
      </c>
      <c r="Y18" s="20"/>
      <c r="Z18" s="20"/>
      <c r="AA18" s="20"/>
      <c r="AB18" s="20"/>
      <c r="AC18" s="20"/>
      <c r="AD18" s="161"/>
      <c r="AE18" s="161">
        <f t="shared" si="0"/>
        <v>34433278</v>
      </c>
      <c r="AF18" s="20"/>
      <c r="AG18" s="20"/>
      <c r="AH18" s="161"/>
      <c r="AI18" s="161">
        <f t="shared" si="2"/>
        <v>34433278</v>
      </c>
      <c r="AJ18" s="136"/>
      <c r="AK18" s="136"/>
      <c r="AL18" s="213"/>
    </row>
    <row r="19" spans="1:38" ht="120" customHeight="1" x14ac:dyDescent="0.25">
      <c r="A19" s="20">
        <v>2203003</v>
      </c>
      <c r="B19" s="53" t="s">
        <v>154</v>
      </c>
      <c r="C19" s="136" t="s">
        <v>131</v>
      </c>
      <c r="D19" s="27" t="s">
        <v>270</v>
      </c>
      <c r="E19" s="50" t="s">
        <v>444</v>
      </c>
      <c r="F19" s="57">
        <v>81111502</v>
      </c>
      <c r="G19" s="1" t="s">
        <v>470</v>
      </c>
      <c r="H19" s="4">
        <v>2</v>
      </c>
      <c r="I19" s="4">
        <v>3</v>
      </c>
      <c r="J19" s="4">
        <v>9</v>
      </c>
      <c r="K19" s="3" t="s">
        <v>102</v>
      </c>
      <c r="L19" s="4" t="s">
        <v>105</v>
      </c>
      <c r="M19" s="4" t="s">
        <v>111</v>
      </c>
      <c r="N19" s="51">
        <v>60000000</v>
      </c>
      <c r="O19" s="2" t="s">
        <v>112</v>
      </c>
      <c r="P19" s="2" t="s">
        <v>112</v>
      </c>
      <c r="Q19" s="20" t="s">
        <v>113</v>
      </c>
      <c r="R19" s="20" t="s">
        <v>114</v>
      </c>
      <c r="S19" s="2" t="s">
        <v>115</v>
      </c>
      <c r="T19" s="29">
        <v>3846666</v>
      </c>
      <c r="U19" s="15" t="s">
        <v>116</v>
      </c>
      <c r="V19" s="10" t="s">
        <v>179</v>
      </c>
      <c r="W19" s="20" t="s">
        <v>180</v>
      </c>
      <c r="X19" s="41" t="s">
        <v>192</v>
      </c>
      <c r="Y19" s="20"/>
      <c r="Z19" s="20"/>
      <c r="AA19" s="20"/>
      <c r="AB19" s="20"/>
      <c r="AC19" s="20"/>
      <c r="AD19" s="161"/>
      <c r="AE19" s="161">
        <f t="shared" si="0"/>
        <v>60000000</v>
      </c>
      <c r="AF19" s="20"/>
      <c r="AG19" s="20"/>
      <c r="AH19" s="161"/>
      <c r="AI19" s="161">
        <f t="shared" si="2"/>
        <v>60000000</v>
      </c>
      <c r="AJ19" s="136"/>
      <c r="AK19" s="136"/>
      <c r="AL19" s="213"/>
    </row>
    <row r="20" spans="1:38" ht="120" customHeight="1" x14ac:dyDescent="0.25">
      <c r="A20" s="20">
        <v>2203003</v>
      </c>
      <c r="B20" s="53" t="s">
        <v>154</v>
      </c>
      <c r="C20" s="27" t="s">
        <v>132</v>
      </c>
      <c r="D20" s="27" t="s">
        <v>270</v>
      </c>
      <c r="E20" s="27" t="s">
        <v>445</v>
      </c>
      <c r="F20" s="57" t="s">
        <v>93</v>
      </c>
      <c r="G20" s="1" t="s">
        <v>19</v>
      </c>
      <c r="H20" s="3" t="s">
        <v>93</v>
      </c>
      <c r="I20" s="3" t="s">
        <v>93</v>
      </c>
      <c r="J20" s="3" t="s">
        <v>93</v>
      </c>
      <c r="K20" s="3" t="s">
        <v>93</v>
      </c>
      <c r="L20" s="3" t="s">
        <v>104</v>
      </c>
      <c r="M20" s="4" t="s">
        <v>110</v>
      </c>
      <c r="N20" s="19">
        <v>400000</v>
      </c>
      <c r="O20" s="2" t="s">
        <v>112</v>
      </c>
      <c r="P20" s="2" t="s">
        <v>112</v>
      </c>
      <c r="Q20" s="20" t="s">
        <v>113</v>
      </c>
      <c r="R20" s="20" t="s">
        <v>114</v>
      </c>
      <c r="S20" s="2" t="s">
        <v>119</v>
      </c>
      <c r="T20" s="29">
        <v>3846666</v>
      </c>
      <c r="U20" s="15" t="s">
        <v>116</v>
      </c>
      <c r="V20" s="10" t="s">
        <v>179</v>
      </c>
      <c r="W20" s="136" t="s">
        <v>181</v>
      </c>
      <c r="X20" s="20" t="s">
        <v>93</v>
      </c>
      <c r="Y20" s="20"/>
      <c r="Z20" s="20"/>
      <c r="AA20" s="20"/>
      <c r="AB20" s="20"/>
      <c r="AC20" s="20"/>
      <c r="AD20" s="20"/>
      <c r="AE20" s="162">
        <f t="shared" si="0"/>
        <v>400000</v>
      </c>
      <c r="AF20" s="20"/>
      <c r="AG20" s="20"/>
      <c r="AH20" s="20"/>
      <c r="AI20" s="161">
        <f t="shared" si="2"/>
        <v>400000</v>
      </c>
      <c r="AJ20" s="20"/>
      <c r="AK20" s="20"/>
      <c r="AL20" s="213"/>
    </row>
    <row r="21" spans="1:38" ht="120" customHeight="1" x14ac:dyDescent="0.25">
      <c r="A21" s="20">
        <v>2203003</v>
      </c>
      <c r="B21" s="53" t="s">
        <v>154</v>
      </c>
      <c r="C21" s="27" t="s">
        <v>132</v>
      </c>
      <c r="D21" s="27" t="s">
        <v>270</v>
      </c>
      <c r="E21" s="27" t="s">
        <v>445</v>
      </c>
      <c r="F21" s="57">
        <v>78111502</v>
      </c>
      <c r="G21" s="1" t="s">
        <v>20</v>
      </c>
      <c r="H21" s="4">
        <v>3</v>
      </c>
      <c r="I21" s="4">
        <v>4</v>
      </c>
      <c r="J21" s="28">
        <v>9</v>
      </c>
      <c r="K21" s="28">
        <v>1</v>
      </c>
      <c r="L21" s="3" t="s">
        <v>103</v>
      </c>
      <c r="M21" s="4" t="s">
        <v>110</v>
      </c>
      <c r="N21" s="19">
        <v>3200000</v>
      </c>
      <c r="O21" s="2" t="s">
        <v>112</v>
      </c>
      <c r="P21" s="2" t="s">
        <v>112</v>
      </c>
      <c r="Q21" s="20" t="s">
        <v>113</v>
      </c>
      <c r="R21" s="20" t="s">
        <v>114</v>
      </c>
      <c r="S21" s="2" t="s">
        <v>117</v>
      </c>
      <c r="T21" s="29">
        <v>3846666</v>
      </c>
      <c r="U21" s="15" t="s">
        <v>118</v>
      </c>
      <c r="V21" s="10" t="s">
        <v>179</v>
      </c>
      <c r="W21" s="20" t="s">
        <v>182</v>
      </c>
      <c r="X21" s="20" t="s">
        <v>189</v>
      </c>
      <c r="Y21" s="20"/>
      <c r="Z21" s="20"/>
      <c r="AA21" s="20"/>
      <c r="AB21" s="20"/>
      <c r="AC21" s="20"/>
      <c r="AD21" s="161"/>
      <c r="AE21" s="161">
        <f t="shared" si="0"/>
        <v>3200000</v>
      </c>
      <c r="AF21" s="20"/>
      <c r="AG21" s="20"/>
      <c r="AH21" s="161"/>
      <c r="AI21" s="161">
        <f>+N21-AH21</f>
        <v>3200000</v>
      </c>
      <c r="AJ21" s="136"/>
      <c r="AK21" s="136"/>
      <c r="AL21" s="213"/>
    </row>
    <row r="22" spans="1:38" ht="120" customHeight="1" x14ac:dyDescent="0.25">
      <c r="A22" s="20">
        <v>2203003</v>
      </c>
      <c r="B22" s="53" t="s">
        <v>154</v>
      </c>
      <c r="C22" s="27" t="s">
        <v>132</v>
      </c>
      <c r="D22" s="27" t="s">
        <v>270</v>
      </c>
      <c r="E22" s="27" t="s">
        <v>445</v>
      </c>
      <c r="F22" s="57" t="s">
        <v>93</v>
      </c>
      <c r="G22" s="5" t="s">
        <v>21</v>
      </c>
      <c r="H22" s="3" t="s">
        <v>93</v>
      </c>
      <c r="I22" s="3" t="s">
        <v>93</v>
      </c>
      <c r="J22" s="3" t="s">
        <v>93</v>
      </c>
      <c r="K22" s="3" t="s">
        <v>93</v>
      </c>
      <c r="L22" s="1" t="s">
        <v>104</v>
      </c>
      <c r="M22" s="4" t="s">
        <v>110</v>
      </c>
      <c r="N22" s="19">
        <v>2893744</v>
      </c>
      <c r="O22" s="2" t="s">
        <v>112</v>
      </c>
      <c r="P22" s="2" t="s">
        <v>112</v>
      </c>
      <c r="Q22" s="20" t="s">
        <v>113</v>
      </c>
      <c r="R22" s="20" t="s">
        <v>114</v>
      </c>
      <c r="S22" s="2" t="s">
        <v>119</v>
      </c>
      <c r="T22" s="29">
        <v>3846666</v>
      </c>
      <c r="U22" s="15" t="s">
        <v>116</v>
      </c>
      <c r="V22" s="10" t="s">
        <v>179</v>
      </c>
      <c r="W22" s="20" t="s">
        <v>183</v>
      </c>
      <c r="X22" s="20" t="s">
        <v>93</v>
      </c>
      <c r="Y22" s="20"/>
      <c r="Z22" s="20"/>
      <c r="AA22" s="20"/>
      <c r="AB22" s="20"/>
      <c r="AC22" s="20"/>
      <c r="AD22" s="20"/>
      <c r="AE22" s="162">
        <f t="shared" si="0"/>
        <v>2893744</v>
      </c>
      <c r="AF22" s="20"/>
      <c r="AG22" s="20"/>
      <c r="AH22" s="20"/>
      <c r="AI22" s="161">
        <f>+N22-AH22</f>
        <v>2893744</v>
      </c>
      <c r="AJ22" s="20"/>
      <c r="AK22" s="20"/>
      <c r="AL22" s="213"/>
    </row>
    <row r="23" spans="1:38" ht="120" customHeight="1" x14ac:dyDescent="0.25">
      <c r="A23" s="20">
        <v>2203003</v>
      </c>
      <c r="B23" s="53" t="s">
        <v>154</v>
      </c>
      <c r="C23" s="27" t="s">
        <v>132</v>
      </c>
      <c r="D23" s="27" t="s">
        <v>270</v>
      </c>
      <c r="E23" s="27" t="s">
        <v>445</v>
      </c>
      <c r="F23" s="131">
        <v>80111600</v>
      </c>
      <c r="G23" s="9" t="s">
        <v>26</v>
      </c>
      <c r="H23" s="4">
        <v>1</v>
      </c>
      <c r="I23" s="4">
        <v>2</v>
      </c>
      <c r="J23" s="4">
        <v>10</v>
      </c>
      <c r="K23" s="28">
        <v>1</v>
      </c>
      <c r="L23" s="4" t="s">
        <v>103</v>
      </c>
      <c r="M23" s="4" t="s">
        <v>109</v>
      </c>
      <c r="N23" s="19">
        <v>31302980</v>
      </c>
      <c r="O23" s="2" t="s">
        <v>112</v>
      </c>
      <c r="P23" s="2" t="s">
        <v>112</v>
      </c>
      <c r="Q23" s="20" t="s">
        <v>113</v>
      </c>
      <c r="R23" s="20" t="s">
        <v>114</v>
      </c>
      <c r="S23" s="1" t="s">
        <v>120</v>
      </c>
      <c r="T23" s="29">
        <v>3846666</v>
      </c>
      <c r="U23" s="15" t="s">
        <v>116</v>
      </c>
      <c r="V23" s="10" t="s">
        <v>179</v>
      </c>
      <c r="W23" s="39" t="s">
        <v>448</v>
      </c>
      <c r="X23" s="20" t="s">
        <v>193</v>
      </c>
      <c r="Y23" s="20"/>
      <c r="Z23" s="20"/>
      <c r="AA23" s="20"/>
      <c r="AB23" s="20"/>
      <c r="AC23" s="20"/>
      <c r="AD23" s="161"/>
      <c r="AE23" s="161">
        <f t="shared" si="0"/>
        <v>31302980</v>
      </c>
      <c r="AF23" s="20"/>
      <c r="AG23" s="20"/>
      <c r="AH23" s="161"/>
      <c r="AI23" s="161">
        <f t="shared" ref="AI23:AI36" si="3">+N23-AH23</f>
        <v>31302980</v>
      </c>
      <c r="AJ23" s="136"/>
      <c r="AK23" s="136"/>
      <c r="AL23" s="213"/>
    </row>
    <row r="24" spans="1:38" ht="120" customHeight="1" x14ac:dyDescent="0.25">
      <c r="A24" s="20">
        <v>2203003</v>
      </c>
      <c r="B24" s="53" t="s">
        <v>154</v>
      </c>
      <c r="C24" s="27" t="s">
        <v>132</v>
      </c>
      <c r="D24" s="27" t="s">
        <v>270</v>
      </c>
      <c r="E24" s="27" t="s">
        <v>445</v>
      </c>
      <c r="F24" s="131">
        <v>80141607</v>
      </c>
      <c r="G24" s="2" t="s">
        <v>23</v>
      </c>
      <c r="H24" s="28">
        <v>3</v>
      </c>
      <c r="I24" s="28">
        <v>3</v>
      </c>
      <c r="J24" s="28">
        <v>9</v>
      </c>
      <c r="K24" s="28">
        <v>1</v>
      </c>
      <c r="L24" s="3" t="s">
        <v>106</v>
      </c>
      <c r="M24" s="4" t="s">
        <v>110</v>
      </c>
      <c r="N24" s="19">
        <v>2500000</v>
      </c>
      <c r="O24" s="2" t="s">
        <v>112</v>
      </c>
      <c r="P24" s="2" t="s">
        <v>112</v>
      </c>
      <c r="Q24" s="20" t="s">
        <v>113</v>
      </c>
      <c r="R24" s="20" t="s">
        <v>114</v>
      </c>
      <c r="S24" s="2" t="s">
        <v>115</v>
      </c>
      <c r="T24" s="29">
        <v>3846666</v>
      </c>
      <c r="U24" s="15" t="s">
        <v>116</v>
      </c>
      <c r="V24" s="10" t="s">
        <v>179</v>
      </c>
      <c r="W24" s="20" t="s">
        <v>186</v>
      </c>
      <c r="X24" s="20" t="s">
        <v>191</v>
      </c>
      <c r="Y24" s="20"/>
      <c r="Z24" s="20"/>
      <c r="AA24" s="20"/>
      <c r="AB24" s="20"/>
      <c r="AC24" s="20"/>
      <c r="AD24" s="161"/>
      <c r="AE24" s="161">
        <f t="shared" si="0"/>
        <v>2500000</v>
      </c>
      <c r="AF24" s="20"/>
      <c r="AG24" s="20"/>
      <c r="AH24" s="161"/>
      <c r="AI24" s="161">
        <f t="shared" si="3"/>
        <v>2500000</v>
      </c>
      <c r="AJ24" s="136"/>
      <c r="AK24" s="136"/>
      <c r="AL24" s="213"/>
    </row>
    <row r="25" spans="1:38" ht="120" customHeight="1" x14ac:dyDescent="0.25">
      <c r="A25" s="20">
        <v>2203003</v>
      </c>
      <c r="B25" s="53" t="s">
        <v>154</v>
      </c>
      <c r="C25" s="27" t="s">
        <v>132</v>
      </c>
      <c r="D25" s="27" t="s">
        <v>270</v>
      </c>
      <c r="E25" s="27" t="s">
        <v>445</v>
      </c>
      <c r="F25" s="57">
        <v>80141902</v>
      </c>
      <c r="G25" s="1" t="s">
        <v>522</v>
      </c>
      <c r="H25" s="134">
        <v>5</v>
      </c>
      <c r="I25" s="134">
        <v>6</v>
      </c>
      <c r="J25" s="134">
        <v>6</v>
      </c>
      <c r="K25" s="29">
        <v>1</v>
      </c>
      <c r="L25" s="4" t="s">
        <v>103</v>
      </c>
      <c r="M25" s="4" t="s">
        <v>110</v>
      </c>
      <c r="N25" s="19">
        <v>17000000</v>
      </c>
      <c r="O25" s="2" t="s">
        <v>112</v>
      </c>
      <c r="P25" s="2" t="s">
        <v>112</v>
      </c>
      <c r="Q25" s="20" t="s">
        <v>113</v>
      </c>
      <c r="R25" s="20" t="s">
        <v>114</v>
      </c>
      <c r="S25" s="2" t="s">
        <v>115</v>
      </c>
      <c r="T25" s="29">
        <v>3846666</v>
      </c>
      <c r="U25" s="15" t="s">
        <v>116</v>
      </c>
      <c r="V25" s="10" t="s">
        <v>179</v>
      </c>
      <c r="W25" s="20" t="s">
        <v>180</v>
      </c>
      <c r="X25" s="20" t="s">
        <v>190</v>
      </c>
      <c r="Y25" s="20"/>
      <c r="Z25" s="20"/>
      <c r="AA25" s="20"/>
      <c r="AB25" s="20"/>
      <c r="AC25" s="20"/>
      <c r="AD25" s="161"/>
      <c r="AE25" s="161">
        <f t="shared" si="0"/>
        <v>17000000</v>
      </c>
      <c r="AF25" s="20"/>
      <c r="AG25" s="20"/>
      <c r="AH25" s="161"/>
      <c r="AI25" s="161">
        <f t="shared" si="3"/>
        <v>17000000</v>
      </c>
      <c r="AJ25" s="136"/>
      <c r="AK25" s="136"/>
      <c r="AL25" s="213"/>
    </row>
    <row r="26" spans="1:38" ht="120" customHeight="1" x14ac:dyDescent="0.25">
      <c r="A26" s="20">
        <v>2203003</v>
      </c>
      <c r="B26" s="53" t="s">
        <v>154</v>
      </c>
      <c r="C26" s="27" t="s">
        <v>132</v>
      </c>
      <c r="D26" s="27" t="s">
        <v>270</v>
      </c>
      <c r="E26" s="27" t="s">
        <v>445</v>
      </c>
      <c r="F26" s="9">
        <v>93141701</v>
      </c>
      <c r="G26" s="1" t="s">
        <v>299</v>
      </c>
      <c r="H26" s="4">
        <v>3</v>
      </c>
      <c r="I26" s="4">
        <v>4</v>
      </c>
      <c r="J26" s="4">
        <v>6</v>
      </c>
      <c r="K26" s="28">
        <v>1</v>
      </c>
      <c r="L26" s="4" t="s">
        <v>105</v>
      </c>
      <c r="M26" s="4" t="s">
        <v>111</v>
      </c>
      <c r="N26" s="51">
        <f>60000000-12000000</f>
        <v>48000000</v>
      </c>
      <c r="O26" s="2" t="s">
        <v>112</v>
      </c>
      <c r="P26" s="2" t="s">
        <v>112</v>
      </c>
      <c r="Q26" s="20" t="s">
        <v>113</v>
      </c>
      <c r="R26" s="20" t="s">
        <v>114</v>
      </c>
      <c r="S26" s="2" t="s">
        <v>115</v>
      </c>
      <c r="T26" s="29">
        <v>3846666</v>
      </c>
      <c r="U26" s="15" t="s">
        <v>116</v>
      </c>
      <c r="V26" s="10" t="s">
        <v>179</v>
      </c>
      <c r="W26" s="20" t="s">
        <v>180</v>
      </c>
      <c r="X26" s="20" t="s">
        <v>190</v>
      </c>
      <c r="Y26" s="20"/>
      <c r="Z26" s="20"/>
      <c r="AA26" s="20"/>
      <c r="AB26" s="20"/>
      <c r="AC26" s="20"/>
      <c r="AD26" s="161"/>
      <c r="AE26" s="161">
        <f t="shared" si="0"/>
        <v>48000000</v>
      </c>
      <c r="AF26" s="20"/>
      <c r="AG26" s="20"/>
      <c r="AH26" s="161"/>
      <c r="AI26" s="161">
        <f t="shared" si="3"/>
        <v>48000000</v>
      </c>
      <c r="AJ26" s="136"/>
      <c r="AK26" s="136"/>
      <c r="AL26" s="213"/>
    </row>
    <row r="27" spans="1:38" ht="120" customHeight="1" x14ac:dyDescent="0.25">
      <c r="A27" s="20">
        <v>2203003</v>
      </c>
      <c r="B27" s="53" t="s">
        <v>154</v>
      </c>
      <c r="C27" s="136" t="s">
        <v>133</v>
      </c>
      <c r="D27" s="136" t="s">
        <v>271</v>
      </c>
      <c r="E27" s="136" t="s">
        <v>271</v>
      </c>
      <c r="F27" s="131">
        <v>80111600</v>
      </c>
      <c r="G27" s="24" t="s">
        <v>523</v>
      </c>
      <c r="H27" s="1">
        <v>2</v>
      </c>
      <c r="I27" s="1">
        <v>2</v>
      </c>
      <c r="J27" s="1">
        <v>10</v>
      </c>
      <c r="K27" s="29">
        <v>1</v>
      </c>
      <c r="L27" s="1" t="s">
        <v>103</v>
      </c>
      <c r="M27" s="1" t="s">
        <v>111</v>
      </c>
      <c r="N27" s="51">
        <v>12000000</v>
      </c>
      <c r="O27" s="2" t="s">
        <v>112</v>
      </c>
      <c r="P27" s="2" t="s">
        <v>112</v>
      </c>
      <c r="Q27" s="20" t="s">
        <v>113</v>
      </c>
      <c r="R27" s="20" t="s">
        <v>114</v>
      </c>
      <c r="S27" s="1" t="s">
        <v>121</v>
      </c>
      <c r="T27" s="29">
        <v>3846666</v>
      </c>
      <c r="U27" s="15" t="s">
        <v>122</v>
      </c>
      <c r="V27" s="10" t="s">
        <v>179</v>
      </c>
      <c r="W27" s="39" t="s">
        <v>283</v>
      </c>
      <c r="X27" s="20" t="s">
        <v>190</v>
      </c>
      <c r="Y27" s="20"/>
      <c r="Z27" s="20"/>
      <c r="AA27" s="20"/>
      <c r="AB27" s="20"/>
      <c r="AC27" s="20"/>
      <c r="AD27" s="161"/>
      <c r="AE27" s="161">
        <f t="shared" ref="AE27" si="4">+N27-AD27</f>
        <v>12000000</v>
      </c>
      <c r="AF27" s="20"/>
      <c r="AG27" s="20"/>
      <c r="AH27" s="161"/>
      <c r="AI27" s="161">
        <f t="shared" ref="AI27" si="5">+N27-AH27</f>
        <v>12000000</v>
      </c>
      <c r="AJ27" s="136"/>
      <c r="AK27" s="136"/>
      <c r="AL27" s="213"/>
    </row>
    <row r="28" spans="1:38" ht="120" customHeight="1" x14ac:dyDescent="0.25">
      <c r="A28" s="20">
        <v>2203003</v>
      </c>
      <c r="B28" s="53" t="s">
        <v>154</v>
      </c>
      <c r="C28" s="27" t="s">
        <v>133</v>
      </c>
      <c r="D28" s="27" t="s">
        <v>271</v>
      </c>
      <c r="E28" s="27" t="s">
        <v>271</v>
      </c>
      <c r="F28" s="131">
        <v>80111600</v>
      </c>
      <c r="G28" s="24" t="s">
        <v>27</v>
      </c>
      <c r="H28" s="4">
        <v>1</v>
      </c>
      <c r="I28" s="4">
        <v>1</v>
      </c>
      <c r="J28" s="4">
        <v>11</v>
      </c>
      <c r="K28" s="28">
        <v>1</v>
      </c>
      <c r="L28" s="4" t="s">
        <v>103</v>
      </c>
      <c r="M28" s="4" t="s">
        <v>109</v>
      </c>
      <c r="N28" s="19">
        <v>34433278</v>
      </c>
      <c r="O28" s="2" t="s">
        <v>112</v>
      </c>
      <c r="P28" s="2" t="s">
        <v>112</v>
      </c>
      <c r="Q28" s="20" t="s">
        <v>113</v>
      </c>
      <c r="R28" s="20" t="s">
        <v>114</v>
      </c>
      <c r="S28" s="1" t="s">
        <v>121</v>
      </c>
      <c r="T28" s="29">
        <v>3846666</v>
      </c>
      <c r="U28" s="15" t="s">
        <v>122</v>
      </c>
      <c r="V28" s="10" t="s">
        <v>179</v>
      </c>
      <c r="W28" s="39" t="s">
        <v>448</v>
      </c>
      <c r="X28" s="20" t="s">
        <v>190</v>
      </c>
      <c r="Y28" s="20"/>
      <c r="Z28" s="20"/>
      <c r="AA28" s="20"/>
      <c r="AB28" s="20"/>
      <c r="AC28" s="41"/>
      <c r="AD28" s="200"/>
      <c r="AE28" s="161">
        <f t="shared" si="0"/>
        <v>34433278</v>
      </c>
      <c r="AF28" s="20"/>
      <c r="AG28" s="20"/>
      <c r="AH28" s="161"/>
      <c r="AI28" s="161">
        <f t="shared" si="3"/>
        <v>34433278</v>
      </c>
      <c r="AJ28" s="136"/>
      <c r="AK28" s="136"/>
      <c r="AL28" s="213"/>
    </row>
    <row r="29" spans="1:38" ht="120" customHeight="1" x14ac:dyDescent="0.25">
      <c r="A29" s="20">
        <v>2203003</v>
      </c>
      <c r="B29" s="53" t="s">
        <v>154</v>
      </c>
      <c r="C29" s="27" t="s">
        <v>133</v>
      </c>
      <c r="D29" s="27" t="s">
        <v>271</v>
      </c>
      <c r="E29" s="27" t="s">
        <v>271</v>
      </c>
      <c r="F29" s="131">
        <v>80111600</v>
      </c>
      <c r="G29" s="24" t="s">
        <v>28</v>
      </c>
      <c r="H29" s="4">
        <v>1</v>
      </c>
      <c r="I29" s="4">
        <v>1</v>
      </c>
      <c r="J29" s="4">
        <v>11</v>
      </c>
      <c r="K29" s="28">
        <v>1</v>
      </c>
      <c r="L29" s="4" t="s">
        <v>103</v>
      </c>
      <c r="M29" s="4" t="s">
        <v>109</v>
      </c>
      <c r="N29" s="19">
        <v>34433278</v>
      </c>
      <c r="O29" s="2" t="s">
        <v>112</v>
      </c>
      <c r="P29" s="2" t="s">
        <v>112</v>
      </c>
      <c r="Q29" s="20" t="s">
        <v>113</v>
      </c>
      <c r="R29" s="20" t="s">
        <v>114</v>
      </c>
      <c r="S29" s="1" t="s">
        <v>121</v>
      </c>
      <c r="T29" s="29">
        <v>3846666</v>
      </c>
      <c r="U29" s="15" t="s">
        <v>122</v>
      </c>
      <c r="V29" s="10" t="s">
        <v>179</v>
      </c>
      <c r="W29" s="39" t="s">
        <v>448</v>
      </c>
      <c r="X29" s="20" t="s">
        <v>190</v>
      </c>
      <c r="Y29" s="20"/>
      <c r="Z29" s="20"/>
      <c r="AA29" s="20"/>
      <c r="AB29" s="20"/>
      <c r="AC29" s="41"/>
      <c r="AD29" s="200"/>
      <c r="AE29" s="161">
        <f t="shared" si="0"/>
        <v>34433278</v>
      </c>
      <c r="AF29" s="20"/>
      <c r="AG29" s="20"/>
      <c r="AH29" s="161"/>
      <c r="AI29" s="161">
        <f t="shared" si="3"/>
        <v>34433278</v>
      </c>
      <c r="AJ29" s="136"/>
      <c r="AK29" s="136"/>
      <c r="AL29" s="213"/>
    </row>
    <row r="30" spans="1:38" ht="120" customHeight="1" x14ac:dyDescent="0.25">
      <c r="A30" s="20">
        <v>2203003</v>
      </c>
      <c r="B30" s="53" t="s">
        <v>154</v>
      </c>
      <c r="C30" s="27" t="s">
        <v>133</v>
      </c>
      <c r="D30" s="27" t="s">
        <v>271</v>
      </c>
      <c r="E30" s="27" t="s">
        <v>271</v>
      </c>
      <c r="F30" s="11">
        <v>83121700</v>
      </c>
      <c r="G30" s="24" t="s">
        <v>29</v>
      </c>
      <c r="H30" s="4">
        <v>1</v>
      </c>
      <c r="I30" s="4">
        <v>1</v>
      </c>
      <c r="J30" s="4">
        <v>11</v>
      </c>
      <c r="K30" s="28">
        <v>1</v>
      </c>
      <c r="L30" s="1" t="s">
        <v>103</v>
      </c>
      <c r="M30" s="4" t="s">
        <v>109</v>
      </c>
      <c r="N30" s="19">
        <v>39600000</v>
      </c>
      <c r="O30" s="2" t="s">
        <v>112</v>
      </c>
      <c r="P30" s="2" t="s">
        <v>112</v>
      </c>
      <c r="Q30" s="20" t="s">
        <v>113</v>
      </c>
      <c r="R30" s="20" t="s">
        <v>114</v>
      </c>
      <c r="S30" s="1" t="s">
        <v>121</v>
      </c>
      <c r="T30" s="29">
        <v>3846666</v>
      </c>
      <c r="U30" s="15" t="s">
        <v>122</v>
      </c>
      <c r="V30" s="10" t="s">
        <v>179</v>
      </c>
      <c r="W30" s="39" t="s">
        <v>448</v>
      </c>
      <c r="X30" s="20" t="s">
        <v>190</v>
      </c>
      <c r="Y30" s="20"/>
      <c r="Z30" s="20"/>
      <c r="AA30" s="20"/>
      <c r="AB30" s="20"/>
      <c r="AC30" s="41"/>
      <c r="AD30" s="200"/>
      <c r="AE30" s="161">
        <f t="shared" si="0"/>
        <v>39600000</v>
      </c>
      <c r="AF30" s="20"/>
      <c r="AG30" s="20"/>
      <c r="AH30" s="161"/>
      <c r="AI30" s="161">
        <f t="shared" si="3"/>
        <v>39600000</v>
      </c>
      <c r="AJ30" s="136"/>
      <c r="AK30" s="136"/>
      <c r="AL30" s="213"/>
    </row>
    <row r="31" spans="1:38" ht="120" customHeight="1" x14ac:dyDescent="0.25">
      <c r="A31" s="20">
        <v>2203003</v>
      </c>
      <c r="B31" s="53" t="s">
        <v>154</v>
      </c>
      <c r="C31" s="27" t="s">
        <v>133</v>
      </c>
      <c r="D31" s="27" t="s">
        <v>271</v>
      </c>
      <c r="E31" s="27" t="s">
        <v>271</v>
      </c>
      <c r="F31" s="131">
        <v>80111600</v>
      </c>
      <c r="G31" s="24" t="s">
        <v>30</v>
      </c>
      <c r="H31" s="4">
        <v>1</v>
      </c>
      <c r="I31" s="4">
        <v>1</v>
      </c>
      <c r="J31" s="4">
        <v>11</v>
      </c>
      <c r="K31" s="28">
        <v>1</v>
      </c>
      <c r="L31" s="4" t="s">
        <v>103</v>
      </c>
      <c r="M31" s="4" t="s">
        <v>109</v>
      </c>
      <c r="N31" s="19">
        <v>36300000</v>
      </c>
      <c r="O31" s="2" t="s">
        <v>112</v>
      </c>
      <c r="P31" s="2" t="s">
        <v>112</v>
      </c>
      <c r="Q31" s="20" t="s">
        <v>113</v>
      </c>
      <c r="R31" s="20" t="s">
        <v>114</v>
      </c>
      <c r="S31" s="1" t="s">
        <v>121</v>
      </c>
      <c r="T31" s="29">
        <v>3846666</v>
      </c>
      <c r="U31" s="15" t="s">
        <v>122</v>
      </c>
      <c r="V31" s="10" t="s">
        <v>179</v>
      </c>
      <c r="W31" s="39" t="s">
        <v>448</v>
      </c>
      <c r="X31" s="20" t="s">
        <v>190</v>
      </c>
      <c r="Y31" s="20"/>
      <c r="Z31" s="20"/>
      <c r="AA31" s="20"/>
      <c r="AB31" s="20"/>
      <c r="AC31" s="41"/>
      <c r="AD31" s="200"/>
      <c r="AE31" s="161">
        <f t="shared" si="0"/>
        <v>36300000</v>
      </c>
      <c r="AF31" s="20"/>
      <c r="AG31" s="20"/>
      <c r="AH31" s="161"/>
      <c r="AI31" s="161">
        <f t="shared" si="3"/>
        <v>36300000</v>
      </c>
      <c r="AJ31" s="136"/>
      <c r="AK31" s="136"/>
      <c r="AL31" s="213"/>
    </row>
    <row r="32" spans="1:38" ht="142.5" customHeight="1" x14ac:dyDescent="0.25">
      <c r="A32" s="20">
        <v>2203018</v>
      </c>
      <c r="B32" s="54" t="s">
        <v>155</v>
      </c>
      <c r="C32" s="27" t="s">
        <v>134</v>
      </c>
      <c r="D32" s="27" t="s">
        <v>275</v>
      </c>
      <c r="E32" s="27" t="s">
        <v>275</v>
      </c>
      <c r="F32" s="9">
        <v>78102203</v>
      </c>
      <c r="G32" s="1" t="s">
        <v>31</v>
      </c>
      <c r="H32" s="4">
        <v>3</v>
      </c>
      <c r="I32" s="4">
        <v>3</v>
      </c>
      <c r="J32" s="4">
        <v>1</v>
      </c>
      <c r="K32" s="28">
        <v>1</v>
      </c>
      <c r="L32" s="4" t="s">
        <v>103</v>
      </c>
      <c r="M32" s="4" t="s">
        <v>110</v>
      </c>
      <c r="N32" s="19">
        <v>11000000</v>
      </c>
      <c r="O32" s="2" t="s">
        <v>112</v>
      </c>
      <c r="P32" s="2" t="s">
        <v>112</v>
      </c>
      <c r="Q32" s="20" t="s">
        <v>113</v>
      </c>
      <c r="R32" s="20" t="s">
        <v>114</v>
      </c>
      <c r="S32" s="1" t="s">
        <v>117</v>
      </c>
      <c r="T32" s="29">
        <v>3846666</v>
      </c>
      <c r="U32" s="15" t="s">
        <v>118</v>
      </c>
      <c r="V32" s="10" t="s">
        <v>179</v>
      </c>
      <c r="W32" s="20" t="s">
        <v>180</v>
      </c>
      <c r="X32" s="20" t="s">
        <v>189</v>
      </c>
      <c r="Y32" s="20"/>
      <c r="Z32" s="20"/>
      <c r="AA32" s="20"/>
      <c r="AB32" s="20"/>
      <c r="AC32" s="20"/>
      <c r="AD32" s="161"/>
      <c r="AE32" s="161">
        <f t="shared" si="0"/>
        <v>11000000</v>
      </c>
      <c r="AF32" s="20"/>
      <c r="AG32" s="20"/>
      <c r="AH32" s="161"/>
      <c r="AI32" s="161">
        <f t="shared" si="3"/>
        <v>11000000</v>
      </c>
      <c r="AJ32" s="136"/>
      <c r="AK32" s="136"/>
      <c r="AL32" s="213"/>
    </row>
    <row r="33" spans="1:38" ht="120" customHeight="1" x14ac:dyDescent="0.25">
      <c r="A33" s="20">
        <v>2203018</v>
      </c>
      <c r="B33" s="54" t="s">
        <v>155</v>
      </c>
      <c r="C33" s="27" t="s">
        <v>135</v>
      </c>
      <c r="D33" s="27" t="s">
        <v>272</v>
      </c>
      <c r="E33" s="27" t="s">
        <v>272</v>
      </c>
      <c r="F33" s="131">
        <v>80111600</v>
      </c>
      <c r="G33" s="1" t="s">
        <v>32</v>
      </c>
      <c r="H33" s="4">
        <v>1</v>
      </c>
      <c r="I33" s="4">
        <v>1</v>
      </c>
      <c r="J33" s="4">
        <v>11</v>
      </c>
      <c r="K33" s="28">
        <v>1</v>
      </c>
      <c r="L33" s="4" t="s">
        <v>103</v>
      </c>
      <c r="M33" s="4" t="s">
        <v>109</v>
      </c>
      <c r="N33" s="51">
        <v>32064802</v>
      </c>
      <c r="O33" s="2" t="s">
        <v>112</v>
      </c>
      <c r="P33" s="2" t="s">
        <v>112</v>
      </c>
      <c r="Q33" s="20" t="s">
        <v>113</v>
      </c>
      <c r="R33" s="20" t="s">
        <v>114</v>
      </c>
      <c r="S33" s="1" t="s">
        <v>115</v>
      </c>
      <c r="T33" s="29">
        <v>3846666</v>
      </c>
      <c r="U33" s="15" t="s">
        <v>116</v>
      </c>
      <c r="V33" s="10" t="s">
        <v>179</v>
      </c>
      <c r="W33" s="39" t="s">
        <v>449</v>
      </c>
      <c r="X33" s="4" t="s">
        <v>194</v>
      </c>
      <c r="Y33" s="20"/>
      <c r="Z33" s="20"/>
      <c r="AA33" s="20"/>
      <c r="AB33" s="20"/>
      <c r="AC33" s="20"/>
      <c r="AD33" s="161"/>
      <c r="AE33" s="161">
        <f t="shared" si="0"/>
        <v>32064802</v>
      </c>
      <c r="AF33" s="20"/>
      <c r="AG33" s="20"/>
      <c r="AH33" s="161"/>
      <c r="AI33" s="161">
        <f t="shared" si="3"/>
        <v>32064802</v>
      </c>
      <c r="AJ33" s="136"/>
      <c r="AK33" s="136"/>
      <c r="AL33" s="213"/>
    </row>
    <row r="34" spans="1:38" ht="120" customHeight="1" x14ac:dyDescent="0.25">
      <c r="A34" s="20">
        <v>2203018</v>
      </c>
      <c r="B34" s="54" t="s">
        <v>155</v>
      </c>
      <c r="C34" s="27" t="s">
        <v>135</v>
      </c>
      <c r="D34" s="27" t="s">
        <v>272</v>
      </c>
      <c r="E34" s="27" t="s">
        <v>272</v>
      </c>
      <c r="F34" s="57">
        <v>90121702</v>
      </c>
      <c r="G34" s="1" t="s">
        <v>33</v>
      </c>
      <c r="H34" s="4">
        <v>1</v>
      </c>
      <c r="I34" s="4">
        <v>2</v>
      </c>
      <c r="J34" s="4">
        <v>10</v>
      </c>
      <c r="K34" s="28">
        <v>1</v>
      </c>
      <c r="L34" s="4" t="s">
        <v>103</v>
      </c>
      <c r="M34" s="4" t="s">
        <v>109</v>
      </c>
      <c r="N34" s="19">
        <v>10000000</v>
      </c>
      <c r="O34" s="2" t="s">
        <v>112</v>
      </c>
      <c r="P34" s="2" t="s">
        <v>112</v>
      </c>
      <c r="Q34" s="20" t="s">
        <v>113</v>
      </c>
      <c r="R34" s="20" t="s">
        <v>114</v>
      </c>
      <c r="S34" s="1" t="s">
        <v>115</v>
      </c>
      <c r="T34" s="29">
        <v>3846666</v>
      </c>
      <c r="U34" s="15" t="s">
        <v>116</v>
      </c>
      <c r="V34" s="10" t="s">
        <v>179</v>
      </c>
      <c r="W34" s="20" t="s">
        <v>180</v>
      </c>
      <c r="X34" s="4" t="s">
        <v>196</v>
      </c>
      <c r="Y34" s="20"/>
      <c r="Z34" s="20"/>
      <c r="AA34" s="20"/>
      <c r="AB34" s="20"/>
      <c r="AC34" s="20"/>
      <c r="AD34" s="161"/>
      <c r="AE34" s="161">
        <f t="shared" si="0"/>
        <v>10000000</v>
      </c>
      <c r="AF34" s="20"/>
      <c r="AG34" s="20"/>
      <c r="AH34" s="161"/>
      <c r="AI34" s="161">
        <f t="shared" si="3"/>
        <v>10000000</v>
      </c>
      <c r="AJ34" s="136"/>
      <c r="AK34" s="136"/>
      <c r="AL34" s="213"/>
    </row>
    <row r="35" spans="1:38" ht="120" customHeight="1" x14ac:dyDescent="0.25">
      <c r="A35" s="20">
        <v>2203018</v>
      </c>
      <c r="B35" s="54" t="s">
        <v>155</v>
      </c>
      <c r="C35" s="27" t="s">
        <v>135</v>
      </c>
      <c r="D35" s="27" t="s">
        <v>272</v>
      </c>
      <c r="E35" s="27" t="s">
        <v>272</v>
      </c>
      <c r="F35" s="131">
        <v>80141607</v>
      </c>
      <c r="G35" s="2" t="s">
        <v>23</v>
      </c>
      <c r="H35" s="28">
        <v>3</v>
      </c>
      <c r="I35" s="28">
        <v>2</v>
      </c>
      <c r="J35" s="28">
        <v>10</v>
      </c>
      <c r="K35" s="28">
        <v>1</v>
      </c>
      <c r="L35" s="3" t="s">
        <v>106</v>
      </c>
      <c r="M35" s="4" t="s">
        <v>110</v>
      </c>
      <c r="N35" s="19">
        <v>15000000</v>
      </c>
      <c r="O35" s="2" t="s">
        <v>112</v>
      </c>
      <c r="P35" s="2" t="s">
        <v>112</v>
      </c>
      <c r="Q35" s="20" t="s">
        <v>113</v>
      </c>
      <c r="R35" s="20" t="s">
        <v>114</v>
      </c>
      <c r="S35" s="2" t="s">
        <v>115</v>
      </c>
      <c r="T35" s="29">
        <v>3846666</v>
      </c>
      <c r="U35" s="15" t="s">
        <v>116</v>
      </c>
      <c r="V35" s="10" t="s">
        <v>179</v>
      </c>
      <c r="W35" s="20" t="s">
        <v>186</v>
      </c>
      <c r="X35" s="4" t="s">
        <v>194</v>
      </c>
      <c r="Y35" s="20"/>
      <c r="Z35" s="20"/>
      <c r="AA35" s="20"/>
      <c r="AB35" s="20"/>
      <c r="AC35" s="20"/>
      <c r="AD35" s="161"/>
      <c r="AE35" s="161">
        <f t="shared" si="0"/>
        <v>15000000</v>
      </c>
      <c r="AF35" s="20"/>
      <c r="AG35" s="20"/>
      <c r="AH35" s="161"/>
      <c r="AI35" s="161">
        <f t="shared" si="3"/>
        <v>15000000</v>
      </c>
      <c r="AJ35" s="136"/>
      <c r="AK35" s="136"/>
      <c r="AL35" s="213"/>
    </row>
    <row r="36" spans="1:38" ht="120" customHeight="1" x14ac:dyDescent="0.25">
      <c r="A36" s="20">
        <v>2203018</v>
      </c>
      <c r="B36" s="54" t="s">
        <v>155</v>
      </c>
      <c r="C36" s="27" t="s">
        <v>135</v>
      </c>
      <c r="D36" s="27" t="s">
        <v>272</v>
      </c>
      <c r="E36" s="27" t="s">
        <v>272</v>
      </c>
      <c r="F36" s="57" t="s">
        <v>93</v>
      </c>
      <c r="G36" s="1" t="s">
        <v>19</v>
      </c>
      <c r="H36" s="3" t="s">
        <v>93</v>
      </c>
      <c r="I36" s="3" t="s">
        <v>93</v>
      </c>
      <c r="J36" s="3" t="s">
        <v>93</v>
      </c>
      <c r="K36" s="3" t="s">
        <v>93</v>
      </c>
      <c r="L36" s="3" t="s">
        <v>104</v>
      </c>
      <c r="M36" s="4" t="s">
        <v>110</v>
      </c>
      <c r="N36" s="19">
        <v>660000</v>
      </c>
      <c r="O36" s="2" t="s">
        <v>112</v>
      </c>
      <c r="P36" s="2" t="s">
        <v>112</v>
      </c>
      <c r="Q36" s="20" t="s">
        <v>113</v>
      </c>
      <c r="R36" s="20" t="s">
        <v>114</v>
      </c>
      <c r="S36" s="2" t="s">
        <v>115</v>
      </c>
      <c r="T36" s="29">
        <v>3846666</v>
      </c>
      <c r="U36" s="15" t="s">
        <v>116</v>
      </c>
      <c r="V36" s="10" t="s">
        <v>179</v>
      </c>
      <c r="W36" s="20" t="s">
        <v>181</v>
      </c>
      <c r="X36" s="20" t="s">
        <v>93</v>
      </c>
      <c r="Y36" s="20"/>
      <c r="Z36" s="20"/>
      <c r="AA36" s="20"/>
      <c r="AB36" s="20"/>
      <c r="AC36" s="20"/>
      <c r="AD36" s="20"/>
      <c r="AE36" s="162">
        <f t="shared" si="0"/>
        <v>660000</v>
      </c>
      <c r="AF36" s="20"/>
      <c r="AG36" s="20"/>
      <c r="AH36" s="20"/>
      <c r="AI36" s="161">
        <f t="shared" si="3"/>
        <v>660000</v>
      </c>
      <c r="AJ36" s="20"/>
      <c r="AK36" s="20"/>
      <c r="AL36" s="213"/>
    </row>
    <row r="37" spans="1:38" ht="120" customHeight="1" x14ac:dyDescent="0.25">
      <c r="A37" s="20">
        <v>2203018</v>
      </c>
      <c r="B37" s="54" t="s">
        <v>155</v>
      </c>
      <c r="C37" s="27" t="s">
        <v>135</v>
      </c>
      <c r="D37" s="27" t="s">
        <v>272</v>
      </c>
      <c r="E37" s="27" t="s">
        <v>272</v>
      </c>
      <c r="F37" s="57">
        <v>78111502</v>
      </c>
      <c r="G37" s="1" t="s">
        <v>20</v>
      </c>
      <c r="H37" s="4">
        <v>3</v>
      </c>
      <c r="I37" s="4">
        <v>4</v>
      </c>
      <c r="J37" s="28">
        <v>9</v>
      </c>
      <c r="K37" s="28">
        <v>1</v>
      </c>
      <c r="L37" s="3" t="s">
        <v>103</v>
      </c>
      <c r="M37" s="4" t="s">
        <v>110</v>
      </c>
      <c r="N37" s="19">
        <v>4800000</v>
      </c>
      <c r="O37" s="2" t="s">
        <v>112</v>
      </c>
      <c r="P37" s="2" t="s">
        <v>112</v>
      </c>
      <c r="Q37" s="20" t="s">
        <v>113</v>
      </c>
      <c r="R37" s="20" t="s">
        <v>114</v>
      </c>
      <c r="S37" s="2" t="s">
        <v>117</v>
      </c>
      <c r="T37" s="29">
        <v>3846666</v>
      </c>
      <c r="U37" s="15" t="s">
        <v>118</v>
      </c>
      <c r="V37" s="10" t="s">
        <v>179</v>
      </c>
      <c r="W37" s="20" t="s">
        <v>182</v>
      </c>
      <c r="X37" s="20" t="s">
        <v>189</v>
      </c>
      <c r="Y37" s="20"/>
      <c r="Z37" s="20"/>
      <c r="AA37" s="20"/>
      <c r="AB37" s="20"/>
      <c r="AC37" s="20"/>
      <c r="AD37" s="161"/>
      <c r="AE37" s="161">
        <f t="shared" si="0"/>
        <v>4800000</v>
      </c>
      <c r="AF37" s="20"/>
      <c r="AG37" s="20"/>
      <c r="AH37" s="161"/>
      <c r="AI37" s="161">
        <f>+N37-AH37</f>
        <v>4800000</v>
      </c>
      <c r="AJ37" s="136"/>
      <c r="AK37" s="136"/>
      <c r="AL37" s="213"/>
    </row>
    <row r="38" spans="1:38" ht="120" customHeight="1" x14ac:dyDescent="0.25">
      <c r="A38" s="20">
        <v>2203018</v>
      </c>
      <c r="B38" s="54" t="s">
        <v>155</v>
      </c>
      <c r="C38" s="27" t="s">
        <v>135</v>
      </c>
      <c r="D38" s="27" t="s">
        <v>272</v>
      </c>
      <c r="E38" s="27" t="s">
        <v>272</v>
      </c>
      <c r="F38" s="57" t="s">
        <v>93</v>
      </c>
      <c r="G38" s="5" t="s">
        <v>21</v>
      </c>
      <c r="H38" s="3" t="s">
        <v>93</v>
      </c>
      <c r="I38" s="3" t="s">
        <v>93</v>
      </c>
      <c r="J38" s="3" t="s">
        <v>93</v>
      </c>
      <c r="K38" s="3" t="s">
        <v>93</v>
      </c>
      <c r="L38" s="1" t="s">
        <v>104</v>
      </c>
      <c r="M38" s="4" t="s">
        <v>110</v>
      </c>
      <c r="N38" s="19">
        <v>3596943</v>
      </c>
      <c r="O38" s="2" t="s">
        <v>112</v>
      </c>
      <c r="P38" s="2" t="s">
        <v>112</v>
      </c>
      <c r="Q38" s="20" t="s">
        <v>113</v>
      </c>
      <c r="R38" s="20" t="s">
        <v>114</v>
      </c>
      <c r="S38" s="2" t="s">
        <v>115</v>
      </c>
      <c r="T38" s="29">
        <v>3846666</v>
      </c>
      <c r="U38" s="15" t="s">
        <v>116</v>
      </c>
      <c r="V38" s="10" t="s">
        <v>179</v>
      </c>
      <c r="W38" s="20" t="s">
        <v>183</v>
      </c>
      <c r="X38" s="20" t="s">
        <v>93</v>
      </c>
      <c r="Y38" s="20"/>
      <c r="Z38" s="20"/>
      <c r="AA38" s="20"/>
      <c r="AB38" s="20"/>
      <c r="AC38" s="20"/>
      <c r="AD38" s="20"/>
      <c r="AE38" s="162">
        <f t="shared" si="0"/>
        <v>3596943</v>
      </c>
      <c r="AF38" s="20"/>
      <c r="AG38" s="20"/>
      <c r="AH38" s="20"/>
      <c r="AI38" s="161">
        <f>+N38-AH38</f>
        <v>3596943</v>
      </c>
      <c r="AJ38" s="20"/>
      <c r="AK38" s="20"/>
      <c r="AL38" s="213"/>
    </row>
    <row r="39" spans="1:38" ht="120" customHeight="1" x14ac:dyDescent="0.25">
      <c r="A39" s="20">
        <v>2203018</v>
      </c>
      <c r="B39" s="54" t="s">
        <v>155</v>
      </c>
      <c r="C39" s="27" t="s">
        <v>135</v>
      </c>
      <c r="D39" s="27" t="s">
        <v>272</v>
      </c>
      <c r="E39" s="27" t="s">
        <v>272</v>
      </c>
      <c r="F39" s="57">
        <v>20102301</v>
      </c>
      <c r="G39" s="6" t="s">
        <v>34</v>
      </c>
      <c r="H39" s="28">
        <v>2</v>
      </c>
      <c r="I39" s="28">
        <v>2</v>
      </c>
      <c r="J39" s="28">
        <v>10</v>
      </c>
      <c r="K39" s="28">
        <v>1</v>
      </c>
      <c r="L39" s="3" t="s">
        <v>106</v>
      </c>
      <c r="M39" s="4" t="s">
        <v>110</v>
      </c>
      <c r="N39" s="19">
        <v>5000000</v>
      </c>
      <c r="O39" s="2" t="s">
        <v>112</v>
      </c>
      <c r="P39" s="2" t="s">
        <v>112</v>
      </c>
      <c r="Q39" s="20" t="s">
        <v>113</v>
      </c>
      <c r="R39" s="20" t="s">
        <v>114</v>
      </c>
      <c r="S39" s="1" t="s">
        <v>115</v>
      </c>
      <c r="T39" s="29">
        <v>3846666</v>
      </c>
      <c r="U39" s="15" t="s">
        <v>116</v>
      </c>
      <c r="V39" s="10" t="s">
        <v>179</v>
      </c>
      <c r="W39" s="20" t="s">
        <v>180</v>
      </c>
      <c r="X39" s="41" t="s">
        <v>191</v>
      </c>
      <c r="Y39" s="20"/>
      <c r="Z39" s="20"/>
      <c r="AA39" s="20"/>
      <c r="AB39" s="20"/>
      <c r="AC39" s="20"/>
      <c r="AD39" s="161"/>
      <c r="AE39" s="161">
        <f t="shared" si="0"/>
        <v>5000000</v>
      </c>
      <c r="AF39" s="20"/>
      <c r="AG39" s="20"/>
      <c r="AH39" s="161"/>
      <c r="AI39" s="161">
        <f t="shared" ref="AI39:AI91" si="6">+N39-AH39</f>
        <v>5000000</v>
      </c>
      <c r="AJ39" s="136"/>
      <c r="AK39" s="136"/>
      <c r="AL39" s="213"/>
    </row>
    <row r="40" spans="1:38" ht="120" customHeight="1" x14ac:dyDescent="0.25">
      <c r="A40" s="20">
        <v>2203018</v>
      </c>
      <c r="B40" s="54" t="s">
        <v>155</v>
      </c>
      <c r="C40" s="27" t="s">
        <v>135</v>
      </c>
      <c r="D40" s="27" t="s">
        <v>272</v>
      </c>
      <c r="E40" s="27" t="s">
        <v>272</v>
      </c>
      <c r="F40" s="57">
        <v>20102301</v>
      </c>
      <c r="G40" s="6" t="s">
        <v>34</v>
      </c>
      <c r="H40" s="28">
        <v>2</v>
      </c>
      <c r="I40" s="28">
        <v>2</v>
      </c>
      <c r="J40" s="28">
        <v>10</v>
      </c>
      <c r="K40" s="28">
        <v>1</v>
      </c>
      <c r="L40" s="3" t="s">
        <v>106</v>
      </c>
      <c r="M40" s="4" t="s">
        <v>111</v>
      </c>
      <c r="N40" s="19">
        <v>5000000</v>
      </c>
      <c r="O40" s="2" t="s">
        <v>112</v>
      </c>
      <c r="P40" s="2" t="s">
        <v>112</v>
      </c>
      <c r="Q40" s="20" t="s">
        <v>113</v>
      </c>
      <c r="R40" s="20" t="s">
        <v>114</v>
      </c>
      <c r="S40" s="1" t="s">
        <v>115</v>
      </c>
      <c r="T40" s="29">
        <v>3846666</v>
      </c>
      <c r="U40" s="15" t="s">
        <v>116</v>
      </c>
      <c r="V40" s="10" t="s">
        <v>179</v>
      </c>
      <c r="W40" s="20" t="s">
        <v>180</v>
      </c>
      <c r="X40" s="41" t="s">
        <v>194</v>
      </c>
      <c r="Y40" s="20"/>
      <c r="Z40" s="20"/>
      <c r="AA40" s="20"/>
      <c r="AB40" s="20"/>
      <c r="AC40" s="20"/>
      <c r="AD40" s="161"/>
      <c r="AE40" s="161">
        <f t="shared" si="0"/>
        <v>5000000</v>
      </c>
      <c r="AF40" s="20"/>
      <c r="AG40" s="20"/>
      <c r="AH40" s="161"/>
      <c r="AI40" s="161">
        <f t="shared" si="6"/>
        <v>5000000</v>
      </c>
      <c r="AJ40" s="136"/>
      <c r="AK40" s="136"/>
      <c r="AL40" s="213"/>
    </row>
    <row r="41" spans="1:38" ht="120" customHeight="1" x14ac:dyDescent="0.25">
      <c r="A41" s="20">
        <v>2203018</v>
      </c>
      <c r="B41" s="54" t="s">
        <v>155</v>
      </c>
      <c r="C41" s="27" t="s">
        <v>135</v>
      </c>
      <c r="D41" s="27" t="s">
        <v>272</v>
      </c>
      <c r="E41" s="27" t="s">
        <v>272</v>
      </c>
      <c r="F41" s="57" t="s">
        <v>459</v>
      </c>
      <c r="G41" s="6" t="s">
        <v>35</v>
      </c>
      <c r="H41" s="29">
        <v>3</v>
      </c>
      <c r="I41" s="29">
        <v>4</v>
      </c>
      <c r="J41" s="29">
        <v>3</v>
      </c>
      <c r="K41" s="28">
        <v>1</v>
      </c>
      <c r="L41" s="3" t="s">
        <v>106</v>
      </c>
      <c r="M41" s="4" t="s">
        <v>110</v>
      </c>
      <c r="N41" s="19">
        <v>2500000</v>
      </c>
      <c r="O41" s="2" t="s">
        <v>112</v>
      </c>
      <c r="P41" s="2" t="s">
        <v>112</v>
      </c>
      <c r="Q41" s="20" t="s">
        <v>113</v>
      </c>
      <c r="R41" s="20" t="s">
        <v>114</v>
      </c>
      <c r="S41" s="2" t="s">
        <v>115</v>
      </c>
      <c r="T41" s="29">
        <v>3846666</v>
      </c>
      <c r="U41" s="15" t="s">
        <v>116</v>
      </c>
      <c r="V41" s="10" t="s">
        <v>179</v>
      </c>
      <c r="W41" s="27" t="s">
        <v>184</v>
      </c>
      <c r="X41" s="41" t="s">
        <v>191</v>
      </c>
      <c r="Y41" s="20"/>
      <c r="Z41" s="20"/>
      <c r="AA41" s="20"/>
      <c r="AB41" s="20"/>
      <c r="AC41" s="20"/>
      <c r="AD41" s="161"/>
      <c r="AE41" s="161">
        <f t="shared" si="0"/>
        <v>2500000</v>
      </c>
      <c r="AF41" s="20"/>
      <c r="AG41" s="20"/>
      <c r="AH41" s="161"/>
      <c r="AI41" s="161">
        <f t="shared" si="6"/>
        <v>2500000</v>
      </c>
      <c r="AJ41" s="136"/>
      <c r="AK41" s="136"/>
      <c r="AL41" s="213"/>
    </row>
    <row r="42" spans="1:38" ht="120" customHeight="1" x14ac:dyDescent="0.25">
      <c r="A42" s="20">
        <v>2203018</v>
      </c>
      <c r="B42" s="54" t="s">
        <v>155</v>
      </c>
      <c r="C42" s="27" t="s">
        <v>136</v>
      </c>
      <c r="D42" s="27" t="s">
        <v>272</v>
      </c>
      <c r="E42" s="27" t="s">
        <v>272</v>
      </c>
      <c r="F42" s="57">
        <v>80101505</v>
      </c>
      <c r="G42" s="1" t="s">
        <v>36</v>
      </c>
      <c r="H42" s="4">
        <v>1</v>
      </c>
      <c r="I42" s="4">
        <v>1</v>
      </c>
      <c r="J42" s="4">
        <v>11</v>
      </c>
      <c r="K42" s="28">
        <v>1</v>
      </c>
      <c r="L42" s="4" t="s">
        <v>103</v>
      </c>
      <c r="M42" s="4" t="s">
        <v>109</v>
      </c>
      <c r="N42" s="19">
        <v>21053989</v>
      </c>
      <c r="O42" s="2" t="s">
        <v>112</v>
      </c>
      <c r="P42" s="2" t="s">
        <v>112</v>
      </c>
      <c r="Q42" s="20" t="s">
        <v>113</v>
      </c>
      <c r="R42" s="20" t="s">
        <v>114</v>
      </c>
      <c r="S42" s="1" t="s">
        <v>115</v>
      </c>
      <c r="T42" s="29">
        <v>3846666</v>
      </c>
      <c r="U42" s="15" t="s">
        <v>116</v>
      </c>
      <c r="V42" s="10" t="s">
        <v>179</v>
      </c>
      <c r="W42" s="39" t="s">
        <v>449</v>
      </c>
      <c r="X42" s="20" t="s">
        <v>195</v>
      </c>
      <c r="Y42" s="20"/>
      <c r="Z42" s="20"/>
      <c r="AA42" s="20"/>
      <c r="AB42" s="20"/>
      <c r="AC42" s="20"/>
      <c r="AD42" s="161"/>
      <c r="AE42" s="161">
        <f t="shared" si="0"/>
        <v>21053989</v>
      </c>
      <c r="AF42" s="20"/>
      <c r="AG42" s="20"/>
      <c r="AH42" s="161"/>
      <c r="AI42" s="161">
        <f t="shared" si="6"/>
        <v>21053989</v>
      </c>
      <c r="AJ42" s="136"/>
      <c r="AK42" s="136"/>
      <c r="AL42" s="213"/>
    </row>
    <row r="43" spans="1:38" ht="120" customHeight="1" x14ac:dyDescent="0.25">
      <c r="A43" s="20">
        <v>2203018</v>
      </c>
      <c r="B43" s="54" t="s">
        <v>155</v>
      </c>
      <c r="C43" s="27" t="s">
        <v>136</v>
      </c>
      <c r="D43" s="27" t="s">
        <v>272</v>
      </c>
      <c r="E43" s="27" t="s">
        <v>272</v>
      </c>
      <c r="F43" s="57">
        <v>80101505</v>
      </c>
      <c r="G43" s="1" t="s">
        <v>37</v>
      </c>
      <c r="H43" s="4">
        <v>1</v>
      </c>
      <c r="I43" s="4">
        <v>1</v>
      </c>
      <c r="J43" s="4">
        <v>11</v>
      </c>
      <c r="K43" s="28">
        <v>1</v>
      </c>
      <c r="L43" s="4" t="s">
        <v>103</v>
      </c>
      <c r="M43" s="4" t="s">
        <v>109</v>
      </c>
      <c r="N43" s="19">
        <v>21053989</v>
      </c>
      <c r="O43" s="2" t="s">
        <v>112</v>
      </c>
      <c r="P43" s="2" t="s">
        <v>112</v>
      </c>
      <c r="Q43" s="20" t="s">
        <v>113</v>
      </c>
      <c r="R43" s="20" t="s">
        <v>114</v>
      </c>
      <c r="S43" s="1" t="s">
        <v>115</v>
      </c>
      <c r="T43" s="29">
        <v>3846666</v>
      </c>
      <c r="U43" s="15" t="s">
        <v>116</v>
      </c>
      <c r="V43" s="10" t="s">
        <v>179</v>
      </c>
      <c r="W43" s="39" t="s">
        <v>449</v>
      </c>
      <c r="X43" s="20" t="s">
        <v>195</v>
      </c>
      <c r="Y43" s="20"/>
      <c r="Z43" s="20"/>
      <c r="AA43" s="20"/>
      <c r="AB43" s="20"/>
      <c r="AC43" s="20"/>
      <c r="AD43" s="161"/>
      <c r="AE43" s="161">
        <f t="shared" si="0"/>
        <v>21053989</v>
      </c>
      <c r="AF43" s="20"/>
      <c r="AG43" s="20"/>
      <c r="AH43" s="161"/>
      <c r="AI43" s="161">
        <f t="shared" si="6"/>
        <v>21053989</v>
      </c>
      <c r="AJ43" s="136"/>
      <c r="AK43" s="136"/>
      <c r="AL43" s="213"/>
    </row>
    <row r="44" spans="1:38" ht="120" customHeight="1" x14ac:dyDescent="0.25">
      <c r="A44" s="20">
        <v>2203018</v>
      </c>
      <c r="B44" s="54" t="s">
        <v>155</v>
      </c>
      <c r="C44" s="27" t="s">
        <v>136</v>
      </c>
      <c r="D44" s="27" t="s">
        <v>272</v>
      </c>
      <c r="E44" s="27" t="s">
        <v>272</v>
      </c>
      <c r="F44" s="57">
        <v>80101505</v>
      </c>
      <c r="G44" s="1" t="s">
        <v>38</v>
      </c>
      <c r="H44" s="4">
        <v>1</v>
      </c>
      <c r="I44" s="4">
        <v>1</v>
      </c>
      <c r="J44" s="4">
        <v>11</v>
      </c>
      <c r="K44" s="28">
        <v>1</v>
      </c>
      <c r="L44" s="4" t="s">
        <v>103</v>
      </c>
      <c r="M44" s="4" t="s">
        <v>109</v>
      </c>
      <c r="N44" s="19">
        <v>21053989</v>
      </c>
      <c r="O44" s="2" t="s">
        <v>112</v>
      </c>
      <c r="P44" s="2" t="s">
        <v>112</v>
      </c>
      <c r="Q44" s="20" t="s">
        <v>113</v>
      </c>
      <c r="R44" s="20" t="s">
        <v>114</v>
      </c>
      <c r="S44" s="1" t="s">
        <v>115</v>
      </c>
      <c r="T44" s="29">
        <v>3846666</v>
      </c>
      <c r="U44" s="15" t="s">
        <v>116</v>
      </c>
      <c r="V44" s="10" t="s">
        <v>179</v>
      </c>
      <c r="W44" s="39" t="s">
        <v>449</v>
      </c>
      <c r="X44" s="20" t="s">
        <v>195</v>
      </c>
      <c r="Y44" s="20"/>
      <c r="Z44" s="20"/>
      <c r="AA44" s="20"/>
      <c r="AB44" s="20"/>
      <c r="AC44" s="20"/>
      <c r="AD44" s="161"/>
      <c r="AE44" s="161">
        <f t="shared" si="0"/>
        <v>21053989</v>
      </c>
      <c r="AF44" s="20"/>
      <c r="AG44" s="20"/>
      <c r="AH44" s="161"/>
      <c r="AI44" s="161">
        <f t="shared" si="6"/>
        <v>21053989</v>
      </c>
      <c r="AJ44" s="136"/>
      <c r="AK44" s="136"/>
      <c r="AL44" s="213"/>
    </row>
    <row r="45" spans="1:38" ht="120" customHeight="1" x14ac:dyDescent="0.25">
      <c r="A45" s="20">
        <v>2203018</v>
      </c>
      <c r="B45" s="54" t="s">
        <v>155</v>
      </c>
      <c r="C45" s="27" t="s">
        <v>136</v>
      </c>
      <c r="D45" s="27" t="s">
        <v>272</v>
      </c>
      <c r="E45" s="27" t="s">
        <v>272</v>
      </c>
      <c r="F45" s="131">
        <v>80111600</v>
      </c>
      <c r="G45" s="9" t="s">
        <v>39</v>
      </c>
      <c r="H45" s="4">
        <v>1</v>
      </c>
      <c r="I45" s="4">
        <v>1</v>
      </c>
      <c r="J45" s="4">
        <v>11</v>
      </c>
      <c r="K45" s="28">
        <v>1</v>
      </c>
      <c r="L45" s="4" t="s">
        <v>103</v>
      </c>
      <c r="M45" s="4" t="s">
        <v>109</v>
      </c>
      <c r="N45" s="19">
        <v>28600000</v>
      </c>
      <c r="O45" s="2" t="s">
        <v>112</v>
      </c>
      <c r="P45" s="2" t="s">
        <v>112</v>
      </c>
      <c r="Q45" s="20" t="s">
        <v>113</v>
      </c>
      <c r="R45" s="20" t="s">
        <v>114</v>
      </c>
      <c r="S45" s="1" t="s">
        <v>115</v>
      </c>
      <c r="T45" s="29">
        <v>3846666</v>
      </c>
      <c r="U45" s="15" t="s">
        <v>116</v>
      </c>
      <c r="V45" s="10" t="s">
        <v>179</v>
      </c>
      <c r="W45" s="39" t="s">
        <v>449</v>
      </c>
      <c r="X45" s="20" t="s">
        <v>195</v>
      </c>
      <c r="Y45" s="20"/>
      <c r="Z45" s="20"/>
      <c r="AA45" s="20"/>
      <c r="AB45" s="20"/>
      <c r="AC45" s="20"/>
      <c r="AD45" s="161"/>
      <c r="AE45" s="161">
        <f t="shared" si="0"/>
        <v>28600000</v>
      </c>
      <c r="AF45" s="20"/>
      <c r="AG45" s="20"/>
      <c r="AH45" s="161"/>
      <c r="AI45" s="161">
        <f t="shared" si="6"/>
        <v>28600000</v>
      </c>
      <c r="AJ45" s="136"/>
      <c r="AK45" s="136"/>
      <c r="AL45" s="213"/>
    </row>
    <row r="46" spans="1:38" ht="120" customHeight="1" x14ac:dyDescent="0.25">
      <c r="A46" s="20">
        <v>2203018</v>
      </c>
      <c r="B46" s="54" t="s">
        <v>155</v>
      </c>
      <c r="C46" s="27" t="s">
        <v>136</v>
      </c>
      <c r="D46" s="27" t="s">
        <v>272</v>
      </c>
      <c r="E46" s="27" t="s">
        <v>272</v>
      </c>
      <c r="F46" s="131">
        <v>80111600</v>
      </c>
      <c r="G46" s="9" t="s">
        <v>40</v>
      </c>
      <c r="H46" s="4">
        <v>1</v>
      </c>
      <c r="I46" s="4">
        <v>1</v>
      </c>
      <c r="J46" s="4">
        <v>11</v>
      </c>
      <c r="K46" s="28">
        <v>1</v>
      </c>
      <c r="L46" s="4" t="s">
        <v>103</v>
      </c>
      <c r="M46" s="4" t="s">
        <v>109</v>
      </c>
      <c r="N46" s="19">
        <v>28600000</v>
      </c>
      <c r="O46" s="2" t="s">
        <v>112</v>
      </c>
      <c r="P46" s="2" t="s">
        <v>112</v>
      </c>
      <c r="Q46" s="20" t="s">
        <v>113</v>
      </c>
      <c r="R46" s="20" t="s">
        <v>114</v>
      </c>
      <c r="S46" s="1" t="s">
        <v>115</v>
      </c>
      <c r="T46" s="29">
        <v>3846666</v>
      </c>
      <c r="U46" s="15" t="s">
        <v>116</v>
      </c>
      <c r="V46" s="10" t="s">
        <v>179</v>
      </c>
      <c r="W46" s="39" t="s">
        <v>283</v>
      </c>
      <c r="X46" s="20" t="s">
        <v>195</v>
      </c>
      <c r="Y46" s="20"/>
      <c r="Z46" s="20"/>
      <c r="AA46" s="20"/>
      <c r="AB46" s="20"/>
      <c r="AC46" s="20"/>
      <c r="AD46" s="161"/>
      <c r="AE46" s="161">
        <f t="shared" si="0"/>
        <v>28600000</v>
      </c>
      <c r="AF46" s="20"/>
      <c r="AG46" s="20"/>
      <c r="AH46" s="161"/>
      <c r="AI46" s="161">
        <f t="shared" si="6"/>
        <v>28600000</v>
      </c>
      <c r="AJ46" s="136"/>
      <c r="AK46" s="136"/>
      <c r="AL46" s="213"/>
    </row>
    <row r="47" spans="1:38" ht="120" customHeight="1" x14ac:dyDescent="0.25">
      <c r="A47" s="20">
        <v>2203018</v>
      </c>
      <c r="B47" s="54" t="s">
        <v>155</v>
      </c>
      <c r="C47" s="27" t="s">
        <v>136</v>
      </c>
      <c r="D47" s="27" t="s">
        <v>272</v>
      </c>
      <c r="E47" s="27" t="s">
        <v>272</v>
      </c>
      <c r="F47" s="131">
        <v>80111600</v>
      </c>
      <c r="G47" s="9" t="s">
        <v>41</v>
      </c>
      <c r="H47" s="4">
        <v>1</v>
      </c>
      <c r="I47" s="4">
        <v>1</v>
      </c>
      <c r="J47" s="4">
        <v>11</v>
      </c>
      <c r="K47" s="28">
        <v>1</v>
      </c>
      <c r="L47" s="4" t="s">
        <v>103</v>
      </c>
      <c r="M47" s="4" t="s">
        <v>109</v>
      </c>
      <c r="N47" s="19">
        <v>28600000</v>
      </c>
      <c r="O47" s="2" t="s">
        <v>112</v>
      </c>
      <c r="P47" s="2" t="s">
        <v>112</v>
      </c>
      <c r="Q47" s="20" t="s">
        <v>113</v>
      </c>
      <c r="R47" s="20" t="s">
        <v>114</v>
      </c>
      <c r="S47" s="1" t="s">
        <v>115</v>
      </c>
      <c r="T47" s="29">
        <v>3846666</v>
      </c>
      <c r="U47" s="15" t="s">
        <v>116</v>
      </c>
      <c r="V47" s="10" t="s">
        <v>179</v>
      </c>
      <c r="W47" s="39" t="s">
        <v>283</v>
      </c>
      <c r="X47" s="20" t="s">
        <v>195</v>
      </c>
      <c r="Y47" s="20"/>
      <c r="Z47" s="20"/>
      <c r="AA47" s="20"/>
      <c r="AB47" s="20"/>
      <c r="AC47" s="20"/>
      <c r="AD47" s="161"/>
      <c r="AE47" s="161">
        <f t="shared" si="0"/>
        <v>28600000</v>
      </c>
      <c r="AF47" s="20"/>
      <c r="AG47" s="20"/>
      <c r="AH47" s="161"/>
      <c r="AI47" s="161">
        <f t="shared" si="6"/>
        <v>28600000</v>
      </c>
      <c r="AJ47" s="136"/>
      <c r="AK47" s="136"/>
      <c r="AL47" s="213"/>
    </row>
    <row r="48" spans="1:38" ht="120" customHeight="1" x14ac:dyDescent="0.25">
      <c r="A48" s="20">
        <v>2203018</v>
      </c>
      <c r="B48" s="54" t="s">
        <v>155</v>
      </c>
      <c r="C48" s="27" t="s">
        <v>136</v>
      </c>
      <c r="D48" s="27" t="s">
        <v>272</v>
      </c>
      <c r="E48" s="27" t="s">
        <v>272</v>
      </c>
      <c r="F48" s="9">
        <v>43231513</v>
      </c>
      <c r="G48" s="1" t="s">
        <v>42</v>
      </c>
      <c r="H48" s="4">
        <v>2</v>
      </c>
      <c r="I48" s="4">
        <v>3</v>
      </c>
      <c r="J48" s="4">
        <v>1</v>
      </c>
      <c r="K48" s="28">
        <v>1</v>
      </c>
      <c r="L48" s="3" t="s">
        <v>106</v>
      </c>
      <c r="M48" s="4" t="s">
        <v>110</v>
      </c>
      <c r="N48" s="19">
        <v>17000000</v>
      </c>
      <c r="O48" s="2" t="s">
        <v>112</v>
      </c>
      <c r="P48" s="2" t="s">
        <v>112</v>
      </c>
      <c r="Q48" s="20" t="s">
        <v>113</v>
      </c>
      <c r="R48" s="20" t="s">
        <v>114</v>
      </c>
      <c r="S48" s="1" t="s">
        <v>115</v>
      </c>
      <c r="T48" s="29">
        <v>3846666</v>
      </c>
      <c r="U48" s="15" t="s">
        <v>116</v>
      </c>
      <c r="V48" s="10" t="s">
        <v>179</v>
      </c>
      <c r="W48" s="133" t="s">
        <v>450</v>
      </c>
      <c r="X48" s="20" t="s">
        <v>196</v>
      </c>
      <c r="Y48" s="20"/>
      <c r="Z48" s="20"/>
      <c r="AA48" s="20"/>
      <c r="AB48" s="20"/>
      <c r="AC48" s="20"/>
      <c r="AD48" s="161"/>
      <c r="AE48" s="161">
        <f t="shared" si="0"/>
        <v>17000000</v>
      </c>
      <c r="AF48" s="20"/>
      <c r="AG48" s="20"/>
      <c r="AH48" s="161"/>
      <c r="AI48" s="161">
        <f t="shared" si="6"/>
        <v>17000000</v>
      </c>
      <c r="AJ48" s="136"/>
      <c r="AK48" s="136"/>
      <c r="AL48" s="213"/>
    </row>
    <row r="49" spans="1:38" ht="120" customHeight="1" x14ac:dyDescent="0.25">
      <c r="A49" s="20">
        <v>2203018</v>
      </c>
      <c r="B49" s="54" t="s">
        <v>155</v>
      </c>
      <c r="C49" s="27" t="s">
        <v>136</v>
      </c>
      <c r="D49" s="27" t="s">
        <v>272</v>
      </c>
      <c r="E49" s="27" t="s">
        <v>272</v>
      </c>
      <c r="F49" s="131">
        <v>80111600</v>
      </c>
      <c r="G49" s="9" t="s">
        <v>43</v>
      </c>
      <c r="H49" s="4">
        <v>1</v>
      </c>
      <c r="I49" s="4">
        <v>1</v>
      </c>
      <c r="J49" s="4">
        <v>11</v>
      </c>
      <c r="K49" s="28">
        <v>1</v>
      </c>
      <c r="L49" s="4" t="s">
        <v>103</v>
      </c>
      <c r="M49" s="4" t="s">
        <v>109</v>
      </c>
      <c r="N49" s="19">
        <v>34433278</v>
      </c>
      <c r="O49" s="2" t="s">
        <v>112</v>
      </c>
      <c r="P49" s="2" t="s">
        <v>112</v>
      </c>
      <c r="Q49" s="20" t="s">
        <v>113</v>
      </c>
      <c r="R49" s="20" t="s">
        <v>114</v>
      </c>
      <c r="S49" s="1" t="s">
        <v>115</v>
      </c>
      <c r="T49" s="29">
        <v>3846666</v>
      </c>
      <c r="U49" s="15" t="s">
        <v>116</v>
      </c>
      <c r="V49" s="10" t="s">
        <v>179</v>
      </c>
      <c r="W49" s="39" t="s">
        <v>448</v>
      </c>
      <c r="X49" s="20" t="s">
        <v>191</v>
      </c>
      <c r="Y49" s="20"/>
      <c r="Z49" s="20"/>
      <c r="AA49" s="20"/>
      <c r="AB49" s="20"/>
      <c r="AC49" s="20"/>
      <c r="AD49" s="161"/>
      <c r="AE49" s="161">
        <f t="shared" si="0"/>
        <v>34433278</v>
      </c>
      <c r="AF49" s="20"/>
      <c r="AG49" s="20"/>
      <c r="AH49" s="161"/>
      <c r="AI49" s="161">
        <f t="shared" si="6"/>
        <v>34433278</v>
      </c>
      <c r="AJ49" s="136"/>
      <c r="AK49" s="136"/>
      <c r="AL49" s="213"/>
    </row>
    <row r="50" spans="1:38" ht="120" customHeight="1" x14ac:dyDescent="0.25">
      <c r="A50" s="20">
        <v>2203018</v>
      </c>
      <c r="B50" s="54" t="s">
        <v>155</v>
      </c>
      <c r="C50" s="27" t="s">
        <v>137</v>
      </c>
      <c r="D50" s="27" t="s">
        <v>272</v>
      </c>
      <c r="E50" s="27" t="s">
        <v>272</v>
      </c>
      <c r="F50" s="131">
        <v>80111600</v>
      </c>
      <c r="G50" s="1" t="s">
        <v>479</v>
      </c>
      <c r="H50" s="4">
        <v>2</v>
      </c>
      <c r="I50" s="4">
        <v>3</v>
      </c>
      <c r="J50" s="4">
        <v>1</v>
      </c>
      <c r="K50" s="28">
        <v>1</v>
      </c>
      <c r="L50" s="3" t="s">
        <v>106</v>
      </c>
      <c r="M50" s="4" t="s">
        <v>109</v>
      </c>
      <c r="N50" s="19">
        <v>3130298</v>
      </c>
      <c r="O50" s="2" t="s">
        <v>112</v>
      </c>
      <c r="P50" s="2" t="s">
        <v>112</v>
      </c>
      <c r="Q50" s="20" t="s">
        <v>113</v>
      </c>
      <c r="R50" s="20" t="s">
        <v>114</v>
      </c>
      <c r="S50" s="1" t="s">
        <v>115</v>
      </c>
      <c r="T50" s="29">
        <v>3846666</v>
      </c>
      <c r="U50" s="15" t="s">
        <v>116</v>
      </c>
      <c r="V50" s="10" t="s">
        <v>179</v>
      </c>
      <c r="W50" s="39" t="s">
        <v>180</v>
      </c>
      <c r="X50" s="20" t="s">
        <v>191</v>
      </c>
      <c r="Y50" s="20"/>
      <c r="Z50" s="20"/>
      <c r="AA50" s="20"/>
      <c r="AB50" s="20"/>
      <c r="AC50" s="20"/>
      <c r="AD50" s="161"/>
      <c r="AE50" s="161">
        <f t="shared" si="0"/>
        <v>3130298</v>
      </c>
      <c r="AF50" s="20"/>
      <c r="AG50" s="20"/>
      <c r="AH50" s="161"/>
      <c r="AI50" s="161">
        <f t="shared" si="6"/>
        <v>3130298</v>
      </c>
      <c r="AJ50" s="136"/>
      <c r="AK50" s="136"/>
      <c r="AL50" s="213"/>
    </row>
    <row r="51" spans="1:38" ht="120" customHeight="1" x14ac:dyDescent="0.25">
      <c r="A51" s="20">
        <v>2203018</v>
      </c>
      <c r="B51" s="54" t="s">
        <v>155</v>
      </c>
      <c r="C51" s="27" t="s">
        <v>137</v>
      </c>
      <c r="D51" s="27" t="s">
        <v>272</v>
      </c>
      <c r="E51" s="27" t="s">
        <v>272</v>
      </c>
      <c r="F51" s="9" t="s">
        <v>301</v>
      </c>
      <c r="G51" s="1" t="s">
        <v>44</v>
      </c>
      <c r="H51" s="4">
        <v>4</v>
      </c>
      <c r="I51" s="4">
        <v>5</v>
      </c>
      <c r="J51" s="4">
        <v>1</v>
      </c>
      <c r="K51" s="28">
        <v>1</v>
      </c>
      <c r="L51" s="3" t="s">
        <v>106</v>
      </c>
      <c r="M51" s="4" t="s">
        <v>110</v>
      </c>
      <c r="N51" s="19">
        <v>20000000</v>
      </c>
      <c r="O51" s="2" t="s">
        <v>112</v>
      </c>
      <c r="P51" s="2" t="s">
        <v>112</v>
      </c>
      <c r="Q51" s="20" t="s">
        <v>113</v>
      </c>
      <c r="R51" s="20" t="s">
        <v>114</v>
      </c>
      <c r="S51" s="1" t="s">
        <v>115</v>
      </c>
      <c r="T51" s="29">
        <v>3846666</v>
      </c>
      <c r="U51" s="15" t="s">
        <v>116</v>
      </c>
      <c r="V51" s="10" t="s">
        <v>179</v>
      </c>
      <c r="W51" s="20" t="s">
        <v>185</v>
      </c>
      <c r="X51" s="20" t="s">
        <v>191</v>
      </c>
      <c r="Y51" s="20"/>
      <c r="Z51" s="20"/>
      <c r="AA51" s="20"/>
      <c r="AB51" s="20"/>
      <c r="AC51" s="20"/>
      <c r="AD51" s="161"/>
      <c r="AE51" s="161">
        <f t="shared" si="0"/>
        <v>20000000</v>
      </c>
      <c r="AF51" s="20"/>
      <c r="AG51" s="20"/>
      <c r="AH51" s="161"/>
      <c r="AI51" s="161">
        <f t="shared" si="6"/>
        <v>20000000</v>
      </c>
      <c r="AJ51" s="136"/>
      <c r="AK51" s="136"/>
      <c r="AL51" s="213"/>
    </row>
    <row r="52" spans="1:38" ht="120" customHeight="1" x14ac:dyDescent="0.25">
      <c r="A52" s="20">
        <v>2203018</v>
      </c>
      <c r="B52" s="54" t="s">
        <v>155</v>
      </c>
      <c r="C52" s="27" t="s">
        <v>137</v>
      </c>
      <c r="D52" s="27" t="s">
        <v>272</v>
      </c>
      <c r="E52" s="27" t="s">
        <v>272</v>
      </c>
      <c r="F52" s="131">
        <v>80111600</v>
      </c>
      <c r="G52" s="1" t="s">
        <v>460</v>
      </c>
      <c r="H52" s="4">
        <v>3</v>
      </c>
      <c r="I52" s="4">
        <v>3</v>
      </c>
      <c r="J52" s="4">
        <v>10</v>
      </c>
      <c r="K52" s="28">
        <v>1</v>
      </c>
      <c r="L52" s="4" t="s">
        <v>103</v>
      </c>
      <c r="M52" s="4" t="s">
        <v>109</v>
      </c>
      <c r="N52" s="19">
        <v>31302980</v>
      </c>
      <c r="O52" s="2" t="s">
        <v>112</v>
      </c>
      <c r="P52" s="2" t="s">
        <v>112</v>
      </c>
      <c r="Q52" s="20" t="s">
        <v>113</v>
      </c>
      <c r="R52" s="20" t="s">
        <v>114</v>
      </c>
      <c r="S52" s="1" t="s">
        <v>115</v>
      </c>
      <c r="T52" s="29">
        <v>3846666</v>
      </c>
      <c r="U52" s="15" t="s">
        <v>116</v>
      </c>
      <c r="V52" s="10" t="s">
        <v>179</v>
      </c>
      <c r="W52" s="5" t="s">
        <v>448</v>
      </c>
      <c r="X52" s="20" t="s">
        <v>191</v>
      </c>
      <c r="Y52" s="20"/>
      <c r="Z52" s="20"/>
      <c r="AA52" s="20"/>
      <c r="AB52" s="20"/>
      <c r="AC52" s="20"/>
      <c r="AD52" s="161"/>
      <c r="AE52" s="161">
        <f t="shared" si="0"/>
        <v>31302980</v>
      </c>
      <c r="AF52" s="20"/>
      <c r="AG52" s="20"/>
      <c r="AH52" s="161"/>
      <c r="AI52" s="161">
        <f t="shared" si="6"/>
        <v>31302980</v>
      </c>
      <c r="AJ52" s="136"/>
      <c r="AK52" s="136"/>
      <c r="AL52" s="213"/>
    </row>
    <row r="53" spans="1:38" ht="120" customHeight="1" x14ac:dyDescent="0.25">
      <c r="A53" s="20">
        <v>2203018</v>
      </c>
      <c r="B53" s="54" t="s">
        <v>155</v>
      </c>
      <c r="C53" s="27" t="s">
        <v>138</v>
      </c>
      <c r="D53" s="27" t="s">
        <v>273</v>
      </c>
      <c r="E53" s="27" t="s">
        <v>446</v>
      </c>
      <c r="F53" s="131">
        <v>80111600</v>
      </c>
      <c r="G53" s="7" t="s">
        <v>526</v>
      </c>
      <c r="H53" s="4">
        <v>1</v>
      </c>
      <c r="I53" s="4">
        <v>1</v>
      </c>
      <c r="J53" s="4">
        <v>11</v>
      </c>
      <c r="K53" s="28">
        <v>1</v>
      </c>
      <c r="L53" s="4" t="s">
        <v>103</v>
      </c>
      <c r="M53" s="4" t="s">
        <v>109</v>
      </c>
      <c r="N53" s="19">
        <v>25480000</v>
      </c>
      <c r="O53" s="2" t="s">
        <v>112</v>
      </c>
      <c r="P53" s="2" t="s">
        <v>112</v>
      </c>
      <c r="Q53" s="20" t="s">
        <v>113</v>
      </c>
      <c r="R53" s="20" t="s">
        <v>114</v>
      </c>
      <c r="S53" s="1" t="s">
        <v>119</v>
      </c>
      <c r="T53" s="29">
        <v>3846666</v>
      </c>
      <c r="U53" s="15" t="s">
        <v>116</v>
      </c>
      <c r="V53" s="10" t="s">
        <v>179</v>
      </c>
      <c r="W53" s="39" t="s">
        <v>283</v>
      </c>
      <c r="X53" s="41" t="s">
        <v>197</v>
      </c>
      <c r="Y53" s="20"/>
      <c r="Z53" s="20"/>
      <c r="AA53" s="20"/>
      <c r="AB53" s="20"/>
      <c r="AC53" s="20"/>
      <c r="AD53" s="161"/>
      <c r="AE53" s="161">
        <f t="shared" si="0"/>
        <v>25480000</v>
      </c>
      <c r="AF53" s="20"/>
      <c r="AG53" s="20"/>
      <c r="AH53" s="161"/>
      <c r="AI53" s="161">
        <f t="shared" si="6"/>
        <v>25480000</v>
      </c>
      <c r="AJ53" s="136"/>
      <c r="AK53" s="136"/>
      <c r="AL53" s="213"/>
    </row>
    <row r="54" spans="1:38" ht="120" customHeight="1" x14ac:dyDescent="0.25">
      <c r="A54" s="20">
        <v>2203018</v>
      </c>
      <c r="B54" s="54" t="s">
        <v>155</v>
      </c>
      <c r="C54" s="27" t="s">
        <v>138</v>
      </c>
      <c r="D54" s="27" t="s">
        <v>273</v>
      </c>
      <c r="E54" s="27" t="s">
        <v>446</v>
      </c>
      <c r="F54" s="9" t="s">
        <v>95</v>
      </c>
      <c r="G54" s="7" t="s">
        <v>45</v>
      </c>
      <c r="H54" s="4">
        <v>2</v>
      </c>
      <c r="I54" s="4">
        <v>2</v>
      </c>
      <c r="J54" s="4">
        <v>1</v>
      </c>
      <c r="K54" s="28">
        <v>1</v>
      </c>
      <c r="L54" s="3" t="s">
        <v>106</v>
      </c>
      <c r="M54" s="4" t="s">
        <v>110</v>
      </c>
      <c r="N54" s="19">
        <v>11284700</v>
      </c>
      <c r="O54" s="2" t="s">
        <v>112</v>
      </c>
      <c r="P54" s="2" t="s">
        <v>112</v>
      </c>
      <c r="Q54" s="20" t="s">
        <v>113</v>
      </c>
      <c r="R54" s="20" t="s">
        <v>114</v>
      </c>
      <c r="S54" s="1" t="s">
        <v>119</v>
      </c>
      <c r="T54" s="29">
        <v>3846666</v>
      </c>
      <c r="U54" s="15" t="s">
        <v>116</v>
      </c>
      <c r="V54" s="10" t="s">
        <v>179</v>
      </c>
      <c r="W54" s="20" t="s">
        <v>185</v>
      </c>
      <c r="X54" s="41" t="s">
        <v>197</v>
      </c>
      <c r="Y54" s="20"/>
      <c r="Z54" s="20"/>
      <c r="AA54" s="20"/>
      <c r="AB54" s="20"/>
      <c r="AC54" s="20"/>
      <c r="AD54" s="161"/>
      <c r="AE54" s="161">
        <f t="shared" si="0"/>
        <v>11284700</v>
      </c>
      <c r="AF54" s="20"/>
      <c r="AG54" s="20"/>
      <c r="AH54" s="161"/>
      <c r="AI54" s="161">
        <f t="shared" si="6"/>
        <v>11284700</v>
      </c>
      <c r="AJ54" s="136"/>
      <c r="AK54" s="136"/>
      <c r="AL54" s="213"/>
    </row>
    <row r="55" spans="1:38" ht="120" customHeight="1" x14ac:dyDescent="0.25">
      <c r="A55" s="20">
        <v>2203018</v>
      </c>
      <c r="B55" s="54" t="s">
        <v>155</v>
      </c>
      <c r="C55" s="27" t="s">
        <v>139</v>
      </c>
      <c r="D55" s="27" t="s">
        <v>273</v>
      </c>
      <c r="E55" s="27" t="s">
        <v>446</v>
      </c>
      <c r="F55" s="132">
        <v>80121604</v>
      </c>
      <c r="G55" s="8" t="s">
        <v>46</v>
      </c>
      <c r="H55" s="4">
        <v>6</v>
      </c>
      <c r="I55" s="4">
        <v>6</v>
      </c>
      <c r="J55" s="4">
        <v>1</v>
      </c>
      <c r="K55" s="28">
        <v>1</v>
      </c>
      <c r="L55" s="3" t="s">
        <v>106</v>
      </c>
      <c r="M55" s="4" t="s">
        <v>110</v>
      </c>
      <c r="N55" s="19">
        <v>2400000</v>
      </c>
      <c r="O55" s="2" t="s">
        <v>112</v>
      </c>
      <c r="P55" s="2" t="s">
        <v>112</v>
      </c>
      <c r="Q55" s="20" t="s">
        <v>113</v>
      </c>
      <c r="R55" s="20" t="s">
        <v>114</v>
      </c>
      <c r="S55" s="1" t="s">
        <v>119</v>
      </c>
      <c r="T55" s="29">
        <v>3846666</v>
      </c>
      <c r="U55" s="15" t="s">
        <v>116</v>
      </c>
      <c r="V55" s="10" t="s">
        <v>179</v>
      </c>
      <c r="W55" s="50" t="s">
        <v>180</v>
      </c>
      <c r="X55" s="41" t="s">
        <v>197</v>
      </c>
      <c r="Y55" s="20"/>
      <c r="Z55" s="20"/>
      <c r="AA55" s="20"/>
      <c r="AB55" s="20"/>
      <c r="AC55" s="20"/>
      <c r="AD55" s="161"/>
      <c r="AE55" s="161">
        <f t="shared" si="0"/>
        <v>2400000</v>
      </c>
      <c r="AF55" s="20"/>
      <c r="AG55" s="20"/>
      <c r="AH55" s="161"/>
      <c r="AI55" s="161">
        <f t="shared" si="6"/>
        <v>2400000</v>
      </c>
      <c r="AJ55" s="136"/>
      <c r="AK55" s="136"/>
      <c r="AL55" s="213"/>
    </row>
    <row r="56" spans="1:38" ht="120" customHeight="1" x14ac:dyDescent="0.25">
      <c r="A56" s="20">
        <v>2203018</v>
      </c>
      <c r="B56" s="54" t="s">
        <v>155</v>
      </c>
      <c r="C56" s="27" t="s">
        <v>139</v>
      </c>
      <c r="D56" s="27" t="s">
        <v>273</v>
      </c>
      <c r="E56" s="27" t="s">
        <v>446</v>
      </c>
      <c r="F56" s="131">
        <v>80111600</v>
      </c>
      <c r="G56" s="7" t="s">
        <v>47</v>
      </c>
      <c r="H56" s="4">
        <v>1</v>
      </c>
      <c r="I56" s="4">
        <v>1</v>
      </c>
      <c r="J56" s="4">
        <v>11</v>
      </c>
      <c r="K56" s="28">
        <v>1</v>
      </c>
      <c r="L56" s="4" t="s">
        <v>103</v>
      </c>
      <c r="M56" s="4" t="s">
        <v>109</v>
      </c>
      <c r="N56" s="19">
        <v>34433278</v>
      </c>
      <c r="O56" s="2" t="s">
        <v>112</v>
      </c>
      <c r="P56" s="2" t="s">
        <v>112</v>
      </c>
      <c r="Q56" s="20" t="s">
        <v>113</v>
      </c>
      <c r="R56" s="20" t="s">
        <v>114</v>
      </c>
      <c r="S56" s="1" t="s">
        <v>119</v>
      </c>
      <c r="T56" s="29">
        <v>3846666</v>
      </c>
      <c r="U56" s="15" t="s">
        <v>116</v>
      </c>
      <c r="V56" s="10" t="s">
        <v>179</v>
      </c>
      <c r="W56" s="39" t="s">
        <v>448</v>
      </c>
      <c r="X56" s="41" t="s">
        <v>197</v>
      </c>
      <c r="Y56" s="20"/>
      <c r="Z56" s="20"/>
      <c r="AA56" s="20"/>
      <c r="AB56" s="20"/>
      <c r="AC56" s="41"/>
      <c r="AD56" s="200"/>
      <c r="AE56" s="161">
        <f t="shared" si="0"/>
        <v>34433278</v>
      </c>
      <c r="AF56" s="20"/>
      <c r="AG56" s="20"/>
      <c r="AH56" s="161"/>
      <c r="AI56" s="161">
        <f t="shared" si="6"/>
        <v>34433278</v>
      </c>
      <c r="AJ56" s="136"/>
      <c r="AK56" s="136"/>
      <c r="AL56" s="213"/>
    </row>
    <row r="57" spans="1:38" ht="120" customHeight="1" x14ac:dyDescent="0.25">
      <c r="A57" s="20">
        <v>2203018</v>
      </c>
      <c r="B57" s="54" t="s">
        <v>155</v>
      </c>
      <c r="C57" s="27" t="s">
        <v>139</v>
      </c>
      <c r="D57" s="27" t="s">
        <v>273</v>
      </c>
      <c r="E57" s="27" t="s">
        <v>446</v>
      </c>
      <c r="F57" s="9">
        <v>80111600</v>
      </c>
      <c r="G57" s="7" t="s">
        <v>48</v>
      </c>
      <c r="H57" s="4">
        <v>1</v>
      </c>
      <c r="I57" s="4">
        <v>1</v>
      </c>
      <c r="J57" s="4">
        <v>11</v>
      </c>
      <c r="K57" s="28">
        <v>1</v>
      </c>
      <c r="L57" s="4" t="s">
        <v>103</v>
      </c>
      <c r="M57" s="4" t="s">
        <v>109</v>
      </c>
      <c r="N57" s="19">
        <v>24005307</v>
      </c>
      <c r="O57" s="2" t="s">
        <v>112</v>
      </c>
      <c r="P57" s="2" t="s">
        <v>112</v>
      </c>
      <c r="Q57" s="20" t="s">
        <v>113</v>
      </c>
      <c r="R57" s="20" t="s">
        <v>114</v>
      </c>
      <c r="S57" s="1" t="s">
        <v>119</v>
      </c>
      <c r="T57" s="29">
        <v>3846666</v>
      </c>
      <c r="U57" s="15" t="s">
        <v>116</v>
      </c>
      <c r="V57" s="10" t="s">
        <v>179</v>
      </c>
      <c r="W57" s="39" t="s">
        <v>448</v>
      </c>
      <c r="X57" s="41" t="s">
        <v>197</v>
      </c>
      <c r="Y57" s="20"/>
      <c r="Z57" s="20"/>
      <c r="AA57" s="20"/>
      <c r="AB57" s="20"/>
      <c r="AC57" s="41"/>
      <c r="AD57" s="200"/>
      <c r="AE57" s="161">
        <f t="shared" si="0"/>
        <v>24005307</v>
      </c>
      <c r="AF57" s="20"/>
      <c r="AG57" s="20"/>
      <c r="AH57" s="161"/>
      <c r="AI57" s="161">
        <f t="shared" si="6"/>
        <v>24005307</v>
      </c>
      <c r="AJ57" s="136"/>
      <c r="AK57" s="136"/>
      <c r="AL57" s="213"/>
    </row>
    <row r="58" spans="1:38" ht="120" customHeight="1" x14ac:dyDescent="0.25">
      <c r="A58" s="20">
        <v>2203018</v>
      </c>
      <c r="B58" s="54" t="s">
        <v>155</v>
      </c>
      <c r="C58" s="27" t="s">
        <v>139</v>
      </c>
      <c r="D58" s="27" t="s">
        <v>273</v>
      </c>
      <c r="E58" s="27" t="s">
        <v>446</v>
      </c>
      <c r="F58" s="57" t="s">
        <v>302</v>
      </c>
      <c r="G58" s="9" t="s">
        <v>49</v>
      </c>
      <c r="H58" s="4">
        <v>1</v>
      </c>
      <c r="I58" s="4">
        <v>2</v>
      </c>
      <c r="J58" s="4">
        <v>1</v>
      </c>
      <c r="K58" s="28">
        <v>1</v>
      </c>
      <c r="L58" s="3" t="s">
        <v>106</v>
      </c>
      <c r="M58" s="4" t="s">
        <v>110</v>
      </c>
      <c r="N58" s="19">
        <v>10000000</v>
      </c>
      <c r="O58" s="2" t="s">
        <v>112</v>
      </c>
      <c r="P58" s="2" t="s">
        <v>112</v>
      </c>
      <c r="Q58" s="20" t="s">
        <v>113</v>
      </c>
      <c r="R58" s="20" t="s">
        <v>114</v>
      </c>
      <c r="S58" s="1" t="s">
        <v>119</v>
      </c>
      <c r="T58" s="29">
        <v>3846666</v>
      </c>
      <c r="U58" s="15" t="s">
        <v>116</v>
      </c>
      <c r="V58" s="10" t="s">
        <v>179</v>
      </c>
      <c r="W58" s="41" t="s">
        <v>450</v>
      </c>
      <c r="X58" s="41" t="s">
        <v>197</v>
      </c>
      <c r="Y58" s="20"/>
      <c r="Z58" s="20"/>
      <c r="AA58" s="20"/>
      <c r="AB58" s="20"/>
      <c r="AC58" s="41"/>
      <c r="AD58" s="200"/>
      <c r="AE58" s="161">
        <f t="shared" si="0"/>
        <v>10000000</v>
      </c>
      <c r="AF58" s="20"/>
      <c r="AG58" s="20"/>
      <c r="AH58" s="161"/>
      <c r="AI58" s="161">
        <f t="shared" si="6"/>
        <v>10000000</v>
      </c>
      <c r="AJ58" s="136"/>
      <c r="AK58" s="136"/>
      <c r="AL58" s="213"/>
    </row>
    <row r="59" spans="1:38" ht="120" customHeight="1" x14ac:dyDescent="0.25">
      <c r="A59" s="20">
        <v>2203018</v>
      </c>
      <c r="B59" s="54" t="s">
        <v>155</v>
      </c>
      <c r="C59" s="27" t="s">
        <v>140</v>
      </c>
      <c r="D59" s="27" t="s">
        <v>274</v>
      </c>
      <c r="E59" s="27" t="s">
        <v>447</v>
      </c>
      <c r="F59" s="57" t="s">
        <v>96</v>
      </c>
      <c r="G59" s="1" t="s">
        <v>50</v>
      </c>
      <c r="H59" s="4">
        <v>3</v>
      </c>
      <c r="I59" s="4">
        <v>4</v>
      </c>
      <c r="J59" s="4">
        <v>3</v>
      </c>
      <c r="K59" s="28">
        <v>1</v>
      </c>
      <c r="L59" s="4" t="s">
        <v>105</v>
      </c>
      <c r="M59" s="4" t="s">
        <v>110</v>
      </c>
      <c r="N59" s="19">
        <v>180000000</v>
      </c>
      <c r="O59" s="2" t="s">
        <v>112</v>
      </c>
      <c r="P59" s="2" t="s">
        <v>112</v>
      </c>
      <c r="Q59" s="20" t="s">
        <v>113</v>
      </c>
      <c r="R59" s="20" t="s">
        <v>114</v>
      </c>
      <c r="S59" s="1" t="s">
        <v>119</v>
      </c>
      <c r="T59" s="29">
        <v>3846666</v>
      </c>
      <c r="U59" s="15" t="s">
        <v>116</v>
      </c>
      <c r="V59" s="10" t="s">
        <v>179</v>
      </c>
      <c r="W59" s="27" t="s">
        <v>184</v>
      </c>
      <c r="X59" s="20" t="s">
        <v>198</v>
      </c>
      <c r="Y59" s="20"/>
      <c r="Z59" s="20"/>
      <c r="AA59" s="20"/>
      <c r="AB59" s="20"/>
      <c r="AC59" s="41"/>
      <c r="AD59" s="200"/>
      <c r="AE59" s="161">
        <f t="shared" si="0"/>
        <v>180000000</v>
      </c>
      <c r="AF59" s="20"/>
      <c r="AG59" s="20"/>
      <c r="AH59" s="161"/>
      <c r="AI59" s="161">
        <f t="shared" si="6"/>
        <v>180000000</v>
      </c>
      <c r="AJ59" s="136"/>
      <c r="AK59" s="136"/>
      <c r="AL59" s="213"/>
    </row>
    <row r="60" spans="1:38" ht="120" customHeight="1" x14ac:dyDescent="0.25">
      <c r="A60" s="20">
        <v>2203018</v>
      </c>
      <c r="B60" s="54" t="s">
        <v>155</v>
      </c>
      <c r="C60" s="27" t="s">
        <v>141</v>
      </c>
      <c r="D60" s="27" t="s">
        <v>274</v>
      </c>
      <c r="E60" s="27" t="s">
        <v>447</v>
      </c>
      <c r="F60" s="190">
        <v>82121901</v>
      </c>
      <c r="G60" s="1" t="s">
        <v>51</v>
      </c>
      <c r="H60" s="4">
        <v>1</v>
      </c>
      <c r="I60" s="4">
        <v>1</v>
      </c>
      <c r="J60" s="4">
        <v>11.5</v>
      </c>
      <c r="K60" s="28">
        <v>1</v>
      </c>
      <c r="L60" s="4" t="s">
        <v>103</v>
      </c>
      <c r="M60" s="4" t="s">
        <v>109</v>
      </c>
      <c r="N60" s="19">
        <v>28704000</v>
      </c>
      <c r="O60" s="2" t="s">
        <v>112</v>
      </c>
      <c r="P60" s="2" t="s">
        <v>112</v>
      </c>
      <c r="Q60" s="20" t="s">
        <v>113</v>
      </c>
      <c r="R60" s="20" t="s">
        <v>114</v>
      </c>
      <c r="S60" s="1" t="s">
        <v>119</v>
      </c>
      <c r="T60" s="29">
        <v>3846666</v>
      </c>
      <c r="U60" s="15" t="s">
        <v>116</v>
      </c>
      <c r="V60" s="10" t="s">
        <v>179</v>
      </c>
      <c r="W60" s="39" t="s">
        <v>283</v>
      </c>
      <c r="X60" s="20" t="s">
        <v>199</v>
      </c>
      <c r="Y60" s="20"/>
      <c r="Z60" s="20"/>
      <c r="AA60" s="20"/>
      <c r="AB60" s="20"/>
      <c r="AC60" s="41"/>
      <c r="AD60" s="200"/>
      <c r="AE60" s="161">
        <f t="shared" si="0"/>
        <v>28704000</v>
      </c>
      <c r="AF60" s="41"/>
      <c r="AG60" s="203"/>
      <c r="AH60" s="200"/>
      <c r="AI60" s="200">
        <f t="shared" si="6"/>
        <v>28704000</v>
      </c>
      <c r="AJ60" s="50"/>
      <c r="AK60" s="204"/>
      <c r="AL60" s="213"/>
    </row>
    <row r="61" spans="1:38" ht="120" customHeight="1" x14ac:dyDescent="0.25">
      <c r="A61" s="20">
        <v>2203018</v>
      </c>
      <c r="B61" s="54" t="s">
        <v>155</v>
      </c>
      <c r="C61" s="27" t="s">
        <v>141</v>
      </c>
      <c r="D61" s="27" t="s">
        <v>274</v>
      </c>
      <c r="E61" s="27" t="s">
        <v>447</v>
      </c>
      <c r="F61" s="190">
        <v>82121901</v>
      </c>
      <c r="G61" s="1" t="s">
        <v>52</v>
      </c>
      <c r="H61" s="4">
        <v>1</v>
      </c>
      <c r="I61" s="4">
        <v>1</v>
      </c>
      <c r="J61" s="4">
        <v>11.5</v>
      </c>
      <c r="K61" s="28">
        <v>1</v>
      </c>
      <c r="L61" s="4" t="s">
        <v>103</v>
      </c>
      <c r="M61" s="4" t="s">
        <v>109</v>
      </c>
      <c r="N61" s="19">
        <v>28704000</v>
      </c>
      <c r="O61" s="2" t="s">
        <v>112</v>
      </c>
      <c r="P61" s="2" t="s">
        <v>112</v>
      </c>
      <c r="Q61" s="20" t="s">
        <v>113</v>
      </c>
      <c r="R61" s="20" t="s">
        <v>114</v>
      </c>
      <c r="S61" s="1" t="s">
        <v>119</v>
      </c>
      <c r="T61" s="29">
        <v>3846666</v>
      </c>
      <c r="U61" s="15" t="s">
        <v>116</v>
      </c>
      <c r="V61" s="10" t="s">
        <v>179</v>
      </c>
      <c r="W61" s="39" t="s">
        <v>283</v>
      </c>
      <c r="X61" s="20" t="s">
        <v>199</v>
      </c>
      <c r="Y61" s="20"/>
      <c r="Z61" s="20"/>
      <c r="AA61" s="20"/>
      <c r="AB61" s="20"/>
      <c r="AC61" s="41"/>
      <c r="AD61" s="200"/>
      <c r="AE61" s="161">
        <f t="shared" si="0"/>
        <v>28704000</v>
      </c>
      <c r="AF61" s="41"/>
      <c r="AG61" s="203"/>
      <c r="AH61" s="200"/>
      <c r="AI61" s="200">
        <f t="shared" si="6"/>
        <v>28704000</v>
      </c>
      <c r="AJ61" s="50"/>
      <c r="AK61" s="50"/>
      <c r="AL61" s="213"/>
    </row>
    <row r="62" spans="1:38" ht="120" customHeight="1" x14ac:dyDescent="0.25">
      <c r="A62" s="20">
        <v>2203018</v>
      </c>
      <c r="B62" s="54" t="s">
        <v>155</v>
      </c>
      <c r="C62" s="27" t="s">
        <v>141</v>
      </c>
      <c r="D62" s="27" t="s">
        <v>274</v>
      </c>
      <c r="E62" s="27" t="s">
        <v>447</v>
      </c>
      <c r="F62" s="190">
        <v>82121901</v>
      </c>
      <c r="G62" s="1" t="s">
        <v>53</v>
      </c>
      <c r="H62" s="4">
        <v>1</v>
      </c>
      <c r="I62" s="4">
        <v>1</v>
      </c>
      <c r="J62" s="4">
        <v>11</v>
      </c>
      <c r="K62" s="28">
        <v>1</v>
      </c>
      <c r="L62" s="4" t="s">
        <v>103</v>
      </c>
      <c r="M62" s="4" t="s">
        <v>109</v>
      </c>
      <c r="N62" s="19">
        <v>17600000</v>
      </c>
      <c r="O62" s="2" t="s">
        <v>112</v>
      </c>
      <c r="P62" s="2" t="s">
        <v>112</v>
      </c>
      <c r="Q62" s="20" t="s">
        <v>113</v>
      </c>
      <c r="R62" s="20" t="s">
        <v>114</v>
      </c>
      <c r="S62" s="1" t="s">
        <v>119</v>
      </c>
      <c r="T62" s="29">
        <v>3846666</v>
      </c>
      <c r="U62" s="15" t="s">
        <v>116</v>
      </c>
      <c r="V62" s="10" t="s">
        <v>179</v>
      </c>
      <c r="W62" s="39" t="s">
        <v>283</v>
      </c>
      <c r="X62" s="20" t="s">
        <v>199</v>
      </c>
      <c r="Y62" s="20"/>
      <c r="Z62" s="20"/>
      <c r="AA62" s="20"/>
      <c r="AB62" s="20"/>
      <c r="AC62" s="41"/>
      <c r="AD62" s="200"/>
      <c r="AE62" s="161">
        <f t="shared" si="0"/>
        <v>17600000</v>
      </c>
      <c r="AF62" s="41"/>
      <c r="AG62" s="41"/>
      <c r="AH62" s="200"/>
      <c r="AI62" s="200">
        <f t="shared" si="6"/>
        <v>17600000</v>
      </c>
      <c r="AJ62" s="50"/>
      <c r="AK62" s="50"/>
      <c r="AL62" s="213"/>
    </row>
    <row r="63" spans="1:38" ht="120" customHeight="1" x14ac:dyDescent="0.25">
      <c r="A63" s="20">
        <v>2203018</v>
      </c>
      <c r="B63" s="54" t="s">
        <v>155</v>
      </c>
      <c r="C63" s="27" t="s">
        <v>141</v>
      </c>
      <c r="D63" s="27" t="s">
        <v>274</v>
      </c>
      <c r="E63" s="27" t="s">
        <v>447</v>
      </c>
      <c r="F63" s="57" t="s">
        <v>468</v>
      </c>
      <c r="G63" s="1" t="s">
        <v>54</v>
      </c>
      <c r="H63" s="4">
        <v>1</v>
      </c>
      <c r="I63" s="4">
        <v>1</v>
      </c>
      <c r="J63" s="4">
        <v>11.5</v>
      </c>
      <c r="K63" s="28">
        <v>1</v>
      </c>
      <c r="L63" s="4" t="s">
        <v>103</v>
      </c>
      <c r="M63" s="4" t="s">
        <v>109</v>
      </c>
      <c r="N63" s="19">
        <v>35998427</v>
      </c>
      <c r="O63" s="2" t="s">
        <v>112</v>
      </c>
      <c r="P63" s="2" t="s">
        <v>112</v>
      </c>
      <c r="Q63" s="20" t="s">
        <v>113</v>
      </c>
      <c r="R63" s="20" t="s">
        <v>114</v>
      </c>
      <c r="S63" s="1" t="s">
        <v>119</v>
      </c>
      <c r="T63" s="29">
        <v>3846666</v>
      </c>
      <c r="U63" s="15" t="s">
        <v>116</v>
      </c>
      <c r="V63" s="10" t="s">
        <v>179</v>
      </c>
      <c r="W63" s="39" t="s">
        <v>448</v>
      </c>
      <c r="X63" s="20" t="s">
        <v>199</v>
      </c>
      <c r="Y63" s="20"/>
      <c r="Z63" s="20"/>
      <c r="AA63" s="20"/>
      <c r="AB63" s="20"/>
      <c r="AC63" s="41"/>
      <c r="AD63" s="200"/>
      <c r="AE63" s="161">
        <f t="shared" si="0"/>
        <v>35998427</v>
      </c>
      <c r="AF63" s="41"/>
      <c r="AG63" s="203"/>
      <c r="AH63" s="200"/>
      <c r="AI63" s="200">
        <f t="shared" si="6"/>
        <v>35998427</v>
      </c>
      <c r="AJ63" s="50"/>
      <c r="AK63" s="50"/>
      <c r="AL63" s="213"/>
    </row>
    <row r="64" spans="1:38" ht="120" customHeight="1" x14ac:dyDescent="0.25">
      <c r="A64" s="20">
        <v>2203018</v>
      </c>
      <c r="B64" s="54" t="s">
        <v>155</v>
      </c>
      <c r="C64" s="27" t="s">
        <v>141</v>
      </c>
      <c r="D64" s="27" t="s">
        <v>274</v>
      </c>
      <c r="E64" s="27" t="s">
        <v>447</v>
      </c>
      <c r="F64" s="57" t="s">
        <v>97</v>
      </c>
      <c r="G64" s="9" t="s">
        <v>55</v>
      </c>
      <c r="H64" s="4">
        <v>1</v>
      </c>
      <c r="I64" s="4">
        <v>1</v>
      </c>
      <c r="J64" s="4">
        <v>11</v>
      </c>
      <c r="K64" s="28">
        <v>1</v>
      </c>
      <c r="L64" s="1" t="s">
        <v>103</v>
      </c>
      <c r="M64" s="1" t="s">
        <v>109</v>
      </c>
      <c r="N64" s="51">
        <v>28050000</v>
      </c>
      <c r="O64" s="2" t="s">
        <v>112</v>
      </c>
      <c r="P64" s="2" t="s">
        <v>112</v>
      </c>
      <c r="Q64" s="20" t="s">
        <v>113</v>
      </c>
      <c r="R64" s="20" t="s">
        <v>114</v>
      </c>
      <c r="S64" s="1" t="s">
        <v>119</v>
      </c>
      <c r="T64" s="29">
        <v>3846666</v>
      </c>
      <c r="U64" s="15" t="s">
        <v>116</v>
      </c>
      <c r="V64" s="10" t="s">
        <v>179</v>
      </c>
      <c r="W64" s="39" t="s">
        <v>283</v>
      </c>
      <c r="X64" s="20" t="s">
        <v>199</v>
      </c>
      <c r="Y64" s="20"/>
      <c r="Z64" s="20"/>
      <c r="AA64" s="20"/>
      <c r="AB64" s="20"/>
      <c r="AC64" s="41"/>
      <c r="AD64" s="200"/>
      <c r="AE64" s="161">
        <f t="shared" si="0"/>
        <v>28050000</v>
      </c>
      <c r="AF64" s="41"/>
      <c r="AG64" s="41"/>
      <c r="AH64" s="200"/>
      <c r="AI64" s="200">
        <f t="shared" si="6"/>
        <v>28050000</v>
      </c>
      <c r="AJ64" s="50"/>
      <c r="AK64" s="136"/>
      <c r="AL64" s="213"/>
    </row>
    <row r="65" spans="1:38" ht="120" customHeight="1" x14ac:dyDescent="0.25">
      <c r="A65" s="20">
        <v>2203018</v>
      </c>
      <c r="B65" s="54" t="s">
        <v>155</v>
      </c>
      <c r="C65" s="27" t="s">
        <v>141</v>
      </c>
      <c r="D65" s="27" t="s">
        <v>274</v>
      </c>
      <c r="E65" s="27" t="s">
        <v>447</v>
      </c>
      <c r="F65" s="57" t="s">
        <v>97</v>
      </c>
      <c r="G65" s="1" t="s">
        <v>56</v>
      </c>
      <c r="H65" s="4">
        <v>2</v>
      </c>
      <c r="I65" s="4">
        <v>2</v>
      </c>
      <c r="J65" s="4">
        <v>11.5</v>
      </c>
      <c r="K65" s="28">
        <v>1</v>
      </c>
      <c r="L65" s="4" t="s">
        <v>103</v>
      </c>
      <c r="M65" s="4" t="s">
        <v>109</v>
      </c>
      <c r="N65" s="19">
        <v>34863181</v>
      </c>
      <c r="O65" s="2" t="s">
        <v>112</v>
      </c>
      <c r="P65" s="2" t="s">
        <v>112</v>
      </c>
      <c r="Q65" s="20" t="s">
        <v>113</v>
      </c>
      <c r="R65" s="20" t="s">
        <v>114</v>
      </c>
      <c r="S65" s="1" t="s">
        <v>119</v>
      </c>
      <c r="T65" s="29">
        <v>3846666</v>
      </c>
      <c r="U65" s="15" t="s">
        <v>116</v>
      </c>
      <c r="V65" s="10" t="s">
        <v>179</v>
      </c>
      <c r="W65" s="39" t="s">
        <v>449</v>
      </c>
      <c r="X65" s="20" t="s">
        <v>199</v>
      </c>
      <c r="Y65" s="20"/>
      <c r="Z65" s="20"/>
      <c r="AA65" s="20"/>
      <c r="AB65" s="20"/>
      <c r="AC65" s="41"/>
      <c r="AD65" s="200"/>
      <c r="AE65" s="161">
        <f t="shared" si="0"/>
        <v>34863181</v>
      </c>
      <c r="AF65" s="41"/>
      <c r="AG65" s="203"/>
      <c r="AH65" s="200"/>
      <c r="AI65" s="200">
        <f t="shared" si="6"/>
        <v>34863181</v>
      </c>
      <c r="AJ65" s="50"/>
      <c r="AK65" s="50"/>
      <c r="AL65" s="213"/>
    </row>
    <row r="66" spans="1:38" ht="120" customHeight="1" x14ac:dyDescent="0.25">
      <c r="A66" s="20">
        <v>2203018</v>
      </c>
      <c r="B66" s="54" t="s">
        <v>155</v>
      </c>
      <c r="C66" s="27" t="s">
        <v>141</v>
      </c>
      <c r="D66" s="27" t="s">
        <v>274</v>
      </c>
      <c r="E66" s="27" t="s">
        <v>447</v>
      </c>
      <c r="F66" s="57" t="s">
        <v>98</v>
      </c>
      <c r="G66" s="1" t="s">
        <v>57</v>
      </c>
      <c r="H66" s="4">
        <v>2</v>
      </c>
      <c r="I66" s="4">
        <v>2</v>
      </c>
      <c r="J66" s="4">
        <v>10</v>
      </c>
      <c r="K66" s="28">
        <v>1</v>
      </c>
      <c r="L66" s="4" t="s">
        <v>103</v>
      </c>
      <c r="M66" s="4" t="s">
        <v>110</v>
      </c>
      <c r="N66" s="19">
        <v>80000000</v>
      </c>
      <c r="O66" s="2" t="s">
        <v>112</v>
      </c>
      <c r="P66" s="2" t="s">
        <v>112</v>
      </c>
      <c r="Q66" s="20" t="s">
        <v>113</v>
      </c>
      <c r="R66" s="20" t="s">
        <v>114</v>
      </c>
      <c r="S66" s="1" t="s">
        <v>119</v>
      </c>
      <c r="T66" s="29">
        <v>3846666</v>
      </c>
      <c r="U66" s="15" t="s">
        <v>116</v>
      </c>
      <c r="V66" s="10" t="s">
        <v>179</v>
      </c>
      <c r="W66" s="20" t="s">
        <v>180</v>
      </c>
      <c r="X66" s="20" t="s">
        <v>199</v>
      </c>
      <c r="Y66" s="20"/>
      <c r="Z66" s="20"/>
      <c r="AA66" s="20"/>
      <c r="AB66" s="20"/>
      <c r="AC66" s="41"/>
      <c r="AD66" s="200"/>
      <c r="AE66" s="161">
        <f t="shared" si="0"/>
        <v>80000000</v>
      </c>
      <c r="AF66" s="41"/>
      <c r="AG66" s="41"/>
      <c r="AH66" s="200"/>
      <c r="AI66" s="200">
        <f t="shared" si="6"/>
        <v>80000000</v>
      </c>
      <c r="AJ66" s="50"/>
      <c r="AK66" s="50"/>
      <c r="AL66" s="213"/>
    </row>
    <row r="67" spans="1:38" ht="120" customHeight="1" x14ac:dyDescent="0.25">
      <c r="A67" s="20">
        <v>2203018</v>
      </c>
      <c r="B67" s="54" t="s">
        <v>155</v>
      </c>
      <c r="C67" s="27" t="s">
        <v>141</v>
      </c>
      <c r="D67" s="27" t="s">
        <v>274</v>
      </c>
      <c r="E67" s="27" t="s">
        <v>447</v>
      </c>
      <c r="F67" s="57" t="s">
        <v>98</v>
      </c>
      <c r="G67" s="1" t="s">
        <v>58</v>
      </c>
      <c r="H67" s="4">
        <v>3</v>
      </c>
      <c r="I67" s="4">
        <v>3</v>
      </c>
      <c r="J67" s="4">
        <v>9</v>
      </c>
      <c r="K67" s="28">
        <v>1</v>
      </c>
      <c r="L67" s="3" t="s">
        <v>106</v>
      </c>
      <c r="M67" s="4" t="s">
        <v>110</v>
      </c>
      <c r="N67" s="19">
        <v>20000000</v>
      </c>
      <c r="O67" s="2" t="s">
        <v>112</v>
      </c>
      <c r="P67" s="2" t="s">
        <v>112</v>
      </c>
      <c r="Q67" s="20" t="s">
        <v>113</v>
      </c>
      <c r="R67" s="20" t="s">
        <v>114</v>
      </c>
      <c r="S67" s="1" t="s">
        <v>119</v>
      </c>
      <c r="T67" s="29">
        <v>3846666</v>
      </c>
      <c r="U67" s="15" t="s">
        <v>116</v>
      </c>
      <c r="V67" s="10" t="s">
        <v>179</v>
      </c>
      <c r="W67" s="20" t="s">
        <v>180</v>
      </c>
      <c r="X67" s="20" t="s">
        <v>199</v>
      </c>
      <c r="Y67" s="20"/>
      <c r="Z67" s="20"/>
      <c r="AA67" s="20"/>
      <c r="AB67" s="20"/>
      <c r="AC67" s="41"/>
      <c r="AD67" s="200"/>
      <c r="AE67" s="161">
        <f t="shared" si="0"/>
        <v>20000000</v>
      </c>
      <c r="AF67" s="41"/>
      <c r="AG67" s="41"/>
      <c r="AH67" s="200"/>
      <c r="AI67" s="161">
        <f t="shared" si="6"/>
        <v>20000000</v>
      </c>
      <c r="AJ67" s="136"/>
      <c r="AK67" s="136"/>
      <c r="AL67" s="213"/>
    </row>
    <row r="68" spans="1:38" ht="120" customHeight="1" x14ac:dyDescent="0.25">
      <c r="A68" s="20">
        <v>2203018</v>
      </c>
      <c r="B68" s="54" t="s">
        <v>155</v>
      </c>
      <c r="C68" s="27" t="s">
        <v>141</v>
      </c>
      <c r="D68" s="27" t="s">
        <v>274</v>
      </c>
      <c r="E68" s="27" t="s">
        <v>447</v>
      </c>
      <c r="F68" s="57" t="s">
        <v>98</v>
      </c>
      <c r="G68" s="1" t="s">
        <v>59</v>
      </c>
      <c r="H68" s="4">
        <v>3</v>
      </c>
      <c r="I68" s="4">
        <v>3</v>
      </c>
      <c r="J68" s="4">
        <v>9</v>
      </c>
      <c r="K68" s="28">
        <v>1</v>
      </c>
      <c r="L68" s="4" t="s">
        <v>103</v>
      </c>
      <c r="M68" s="4" t="s">
        <v>110</v>
      </c>
      <c r="N68" s="19">
        <v>13228800</v>
      </c>
      <c r="O68" s="2" t="s">
        <v>112</v>
      </c>
      <c r="P68" s="2" t="s">
        <v>112</v>
      </c>
      <c r="Q68" s="20" t="s">
        <v>113</v>
      </c>
      <c r="R68" s="20" t="s">
        <v>114</v>
      </c>
      <c r="S68" s="1" t="s">
        <v>119</v>
      </c>
      <c r="T68" s="29">
        <v>3846666</v>
      </c>
      <c r="U68" s="15" t="s">
        <v>116</v>
      </c>
      <c r="V68" s="10" t="s">
        <v>179</v>
      </c>
      <c r="W68" s="20" t="s">
        <v>180</v>
      </c>
      <c r="X68" s="20" t="s">
        <v>199</v>
      </c>
      <c r="Y68" s="20"/>
      <c r="Z68" s="20"/>
      <c r="AA68" s="20"/>
      <c r="AB68" s="20"/>
      <c r="AC68" s="41"/>
      <c r="AD68" s="200"/>
      <c r="AE68" s="161">
        <f t="shared" si="0"/>
        <v>13228800</v>
      </c>
      <c r="AF68" s="41"/>
      <c r="AG68" s="41"/>
      <c r="AH68" s="200"/>
      <c r="AI68" s="161">
        <f t="shared" si="6"/>
        <v>13228800</v>
      </c>
      <c r="AJ68" s="136"/>
      <c r="AK68" s="136"/>
      <c r="AL68" s="213"/>
    </row>
    <row r="69" spans="1:38" ht="120" customHeight="1" x14ac:dyDescent="0.25">
      <c r="A69" s="20">
        <v>2203018</v>
      </c>
      <c r="B69" s="54" t="s">
        <v>155</v>
      </c>
      <c r="C69" s="27" t="s">
        <v>141</v>
      </c>
      <c r="D69" s="27" t="s">
        <v>274</v>
      </c>
      <c r="E69" s="27" t="s">
        <v>447</v>
      </c>
      <c r="F69" s="57" t="s">
        <v>98</v>
      </c>
      <c r="G69" s="1" t="s">
        <v>60</v>
      </c>
      <c r="H69" s="4">
        <v>3</v>
      </c>
      <c r="I69" s="4">
        <v>4</v>
      </c>
      <c r="J69" s="4">
        <v>8</v>
      </c>
      <c r="K69" s="28">
        <v>1</v>
      </c>
      <c r="L69" s="4" t="s">
        <v>103</v>
      </c>
      <c r="M69" s="4" t="s">
        <v>110</v>
      </c>
      <c r="N69" s="19">
        <v>10000000</v>
      </c>
      <c r="O69" s="2" t="s">
        <v>112</v>
      </c>
      <c r="P69" s="2" t="s">
        <v>112</v>
      </c>
      <c r="Q69" s="20" t="s">
        <v>113</v>
      </c>
      <c r="R69" s="20" t="s">
        <v>114</v>
      </c>
      <c r="S69" s="1" t="s">
        <v>119</v>
      </c>
      <c r="T69" s="29">
        <v>3846666</v>
      </c>
      <c r="U69" s="15" t="s">
        <v>116</v>
      </c>
      <c r="V69" s="10" t="s">
        <v>179</v>
      </c>
      <c r="W69" s="20" t="s">
        <v>180</v>
      </c>
      <c r="X69" s="20" t="s">
        <v>199</v>
      </c>
      <c r="Y69" s="20"/>
      <c r="Z69" s="20"/>
      <c r="AA69" s="20"/>
      <c r="AB69" s="20"/>
      <c r="AC69" s="41"/>
      <c r="AD69" s="200"/>
      <c r="AE69" s="161">
        <f t="shared" si="0"/>
        <v>10000000</v>
      </c>
      <c r="AF69" s="41"/>
      <c r="AG69" s="41"/>
      <c r="AH69" s="200"/>
      <c r="AI69" s="161">
        <f t="shared" si="6"/>
        <v>10000000</v>
      </c>
      <c r="AJ69" s="136"/>
      <c r="AK69" s="136"/>
      <c r="AL69" s="213"/>
    </row>
    <row r="70" spans="1:38" ht="120" customHeight="1" x14ac:dyDescent="0.25">
      <c r="A70" s="20">
        <v>2203018</v>
      </c>
      <c r="B70" s="54" t="s">
        <v>155</v>
      </c>
      <c r="C70" s="27" t="s">
        <v>141</v>
      </c>
      <c r="D70" s="27" t="s">
        <v>274</v>
      </c>
      <c r="E70" s="27" t="s">
        <v>447</v>
      </c>
      <c r="F70" s="57">
        <v>55121734</v>
      </c>
      <c r="G70" s="1" t="s">
        <v>61</v>
      </c>
      <c r="H70" s="4">
        <v>2</v>
      </c>
      <c r="I70" s="4">
        <v>2</v>
      </c>
      <c r="J70" s="4">
        <v>1</v>
      </c>
      <c r="K70" s="28">
        <v>1</v>
      </c>
      <c r="L70" s="3" t="s">
        <v>106</v>
      </c>
      <c r="M70" s="4" t="s">
        <v>110</v>
      </c>
      <c r="N70" s="19">
        <v>3200000</v>
      </c>
      <c r="O70" s="2" t="s">
        <v>112</v>
      </c>
      <c r="P70" s="2" t="s">
        <v>112</v>
      </c>
      <c r="Q70" s="20" t="s">
        <v>113</v>
      </c>
      <c r="R70" s="20" t="s">
        <v>114</v>
      </c>
      <c r="S70" s="1" t="s">
        <v>119</v>
      </c>
      <c r="T70" s="29">
        <v>3846666</v>
      </c>
      <c r="U70" s="15" t="s">
        <v>116</v>
      </c>
      <c r="V70" s="10" t="s">
        <v>179</v>
      </c>
      <c r="W70" s="27" t="s">
        <v>184</v>
      </c>
      <c r="X70" s="20" t="s">
        <v>199</v>
      </c>
      <c r="Y70" s="20"/>
      <c r="Z70" s="20"/>
      <c r="AA70" s="20"/>
      <c r="AB70" s="20"/>
      <c r="AC70" s="41"/>
      <c r="AD70" s="200"/>
      <c r="AE70" s="161">
        <f t="shared" si="0"/>
        <v>3200000</v>
      </c>
      <c r="AF70" s="41"/>
      <c r="AG70" s="41"/>
      <c r="AH70" s="200"/>
      <c r="AI70" s="161">
        <f t="shared" si="6"/>
        <v>3200000</v>
      </c>
      <c r="AJ70" s="136"/>
      <c r="AK70" s="136"/>
      <c r="AL70" s="213"/>
    </row>
    <row r="71" spans="1:38" ht="120" customHeight="1" x14ac:dyDescent="0.25">
      <c r="A71" s="20">
        <v>2203018</v>
      </c>
      <c r="B71" s="54" t="s">
        <v>155</v>
      </c>
      <c r="C71" s="27" t="s">
        <v>141</v>
      </c>
      <c r="D71" s="27" t="s">
        <v>274</v>
      </c>
      <c r="E71" s="27" t="s">
        <v>447</v>
      </c>
      <c r="F71" s="57" t="s">
        <v>451</v>
      </c>
      <c r="G71" s="1" t="s">
        <v>62</v>
      </c>
      <c r="H71" s="4">
        <v>2</v>
      </c>
      <c r="I71" s="4">
        <v>2</v>
      </c>
      <c r="J71" s="4">
        <v>9</v>
      </c>
      <c r="K71" s="28">
        <v>1</v>
      </c>
      <c r="L71" s="3" t="s">
        <v>106</v>
      </c>
      <c r="M71" s="4" t="s">
        <v>109</v>
      </c>
      <c r="N71" s="51">
        <f>2000000+2368476</f>
        <v>4368476</v>
      </c>
      <c r="O71" s="2" t="s">
        <v>112</v>
      </c>
      <c r="P71" s="2" t="s">
        <v>112</v>
      </c>
      <c r="Q71" s="20" t="s">
        <v>113</v>
      </c>
      <c r="R71" s="20" t="s">
        <v>114</v>
      </c>
      <c r="S71" s="1" t="s">
        <v>119</v>
      </c>
      <c r="T71" s="29">
        <v>3846666</v>
      </c>
      <c r="U71" s="15" t="s">
        <v>116</v>
      </c>
      <c r="V71" s="10" t="s">
        <v>179</v>
      </c>
      <c r="W71" s="20" t="s">
        <v>180</v>
      </c>
      <c r="X71" s="20" t="s">
        <v>199</v>
      </c>
      <c r="Y71" s="20"/>
      <c r="Z71" s="20"/>
      <c r="AA71" s="20"/>
      <c r="AB71" s="20"/>
      <c r="AC71" s="41"/>
      <c r="AD71" s="200"/>
      <c r="AE71" s="161">
        <f t="shared" si="0"/>
        <v>4368476</v>
      </c>
      <c r="AF71" s="41"/>
      <c r="AG71" s="41"/>
      <c r="AH71" s="200"/>
      <c r="AI71" s="161">
        <f t="shared" si="6"/>
        <v>4368476</v>
      </c>
      <c r="AJ71" s="136"/>
      <c r="AK71" s="136"/>
      <c r="AL71" s="213"/>
    </row>
    <row r="72" spans="1:38" ht="120" customHeight="1" x14ac:dyDescent="0.25">
      <c r="A72" s="20">
        <v>2203018</v>
      </c>
      <c r="B72" s="54" t="s">
        <v>155</v>
      </c>
      <c r="C72" s="27" t="s">
        <v>141</v>
      </c>
      <c r="D72" s="27" t="s">
        <v>274</v>
      </c>
      <c r="E72" s="27" t="s">
        <v>447</v>
      </c>
      <c r="F72" s="57" t="s">
        <v>451</v>
      </c>
      <c r="G72" s="1" t="s">
        <v>62</v>
      </c>
      <c r="H72" s="4">
        <v>2</v>
      </c>
      <c r="I72" s="4">
        <v>2</v>
      </c>
      <c r="J72" s="4">
        <v>9</v>
      </c>
      <c r="K72" s="28">
        <v>1</v>
      </c>
      <c r="L72" s="3" t="s">
        <v>106</v>
      </c>
      <c r="M72" s="4" t="s">
        <v>111</v>
      </c>
      <c r="N72" s="19">
        <v>3000000</v>
      </c>
      <c r="O72" s="2" t="s">
        <v>112</v>
      </c>
      <c r="P72" s="2" t="s">
        <v>112</v>
      </c>
      <c r="Q72" s="20" t="s">
        <v>113</v>
      </c>
      <c r="R72" s="20" t="s">
        <v>114</v>
      </c>
      <c r="S72" s="1" t="s">
        <v>119</v>
      </c>
      <c r="T72" s="29">
        <v>3846666</v>
      </c>
      <c r="U72" s="15" t="s">
        <v>116</v>
      </c>
      <c r="V72" s="10" t="s">
        <v>179</v>
      </c>
      <c r="W72" s="20" t="s">
        <v>180</v>
      </c>
      <c r="X72" s="20" t="s">
        <v>199</v>
      </c>
      <c r="Y72" s="20"/>
      <c r="Z72" s="20"/>
      <c r="AA72" s="20"/>
      <c r="AB72" s="20"/>
      <c r="AC72" s="41"/>
      <c r="AD72" s="200"/>
      <c r="AE72" s="161">
        <f t="shared" si="0"/>
        <v>3000000</v>
      </c>
      <c r="AF72" s="41"/>
      <c r="AG72" s="41"/>
      <c r="AH72" s="200"/>
      <c r="AI72" s="161">
        <f t="shared" si="6"/>
        <v>3000000</v>
      </c>
      <c r="AJ72" s="136"/>
      <c r="AK72" s="136"/>
      <c r="AL72" s="213"/>
    </row>
    <row r="73" spans="1:38" ht="120" customHeight="1" x14ac:dyDescent="0.25">
      <c r="A73" s="20">
        <v>2203018</v>
      </c>
      <c r="B73" s="54" t="s">
        <v>155</v>
      </c>
      <c r="C73" s="27" t="s">
        <v>141</v>
      </c>
      <c r="D73" s="27" t="s">
        <v>274</v>
      </c>
      <c r="E73" s="27" t="s">
        <v>447</v>
      </c>
      <c r="F73" s="57" t="s">
        <v>99</v>
      </c>
      <c r="G73" s="1" t="s">
        <v>63</v>
      </c>
      <c r="H73" s="4">
        <v>3</v>
      </c>
      <c r="I73" s="4">
        <v>3</v>
      </c>
      <c r="J73" s="4">
        <v>9</v>
      </c>
      <c r="K73" s="28">
        <v>1</v>
      </c>
      <c r="L73" s="3" t="s">
        <v>106</v>
      </c>
      <c r="M73" s="4" t="s">
        <v>109</v>
      </c>
      <c r="N73" s="19">
        <v>11300000</v>
      </c>
      <c r="O73" s="2" t="s">
        <v>112</v>
      </c>
      <c r="P73" s="2" t="s">
        <v>112</v>
      </c>
      <c r="Q73" s="20" t="s">
        <v>113</v>
      </c>
      <c r="R73" s="20" t="s">
        <v>114</v>
      </c>
      <c r="S73" s="1" t="s">
        <v>119</v>
      </c>
      <c r="T73" s="29">
        <v>3846666</v>
      </c>
      <c r="U73" s="15" t="s">
        <v>116</v>
      </c>
      <c r="V73" s="10" t="s">
        <v>179</v>
      </c>
      <c r="W73" s="41" t="s">
        <v>450</v>
      </c>
      <c r="X73" s="20" t="s">
        <v>199</v>
      </c>
      <c r="Y73" s="20"/>
      <c r="Z73" s="20"/>
      <c r="AA73" s="20"/>
      <c r="AB73" s="20"/>
      <c r="AC73" s="41"/>
      <c r="AD73" s="200"/>
      <c r="AE73" s="161">
        <f t="shared" si="0"/>
        <v>11300000</v>
      </c>
      <c r="AF73" s="41"/>
      <c r="AG73" s="41"/>
      <c r="AH73" s="200"/>
      <c r="AI73" s="161">
        <f t="shared" si="6"/>
        <v>11300000</v>
      </c>
      <c r="AJ73" s="136"/>
      <c r="AK73" s="136"/>
      <c r="AL73" s="213"/>
    </row>
    <row r="74" spans="1:38" ht="120" customHeight="1" x14ac:dyDescent="0.25">
      <c r="A74" s="20">
        <v>2203018</v>
      </c>
      <c r="B74" s="54" t="s">
        <v>155</v>
      </c>
      <c r="C74" s="27" t="s">
        <v>141</v>
      </c>
      <c r="D74" s="27" t="s">
        <v>274</v>
      </c>
      <c r="E74" s="27" t="s">
        <v>447</v>
      </c>
      <c r="F74" s="57" t="s">
        <v>99</v>
      </c>
      <c r="G74" s="1" t="s">
        <v>63</v>
      </c>
      <c r="H74" s="4">
        <v>3</v>
      </c>
      <c r="I74" s="4">
        <v>3</v>
      </c>
      <c r="J74" s="4">
        <v>9</v>
      </c>
      <c r="K74" s="28">
        <v>1</v>
      </c>
      <c r="L74" s="3" t="s">
        <v>106</v>
      </c>
      <c r="M74" s="4" t="s">
        <v>111</v>
      </c>
      <c r="N74" s="19">
        <v>3700000</v>
      </c>
      <c r="O74" s="2" t="s">
        <v>112</v>
      </c>
      <c r="P74" s="2" t="s">
        <v>112</v>
      </c>
      <c r="Q74" s="20" t="s">
        <v>113</v>
      </c>
      <c r="R74" s="20" t="s">
        <v>114</v>
      </c>
      <c r="S74" s="1" t="s">
        <v>119</v>
      </c>
      <c r="T74" s="29">
        <v>3846666</v>
      </c>
      <c r="U74" s="15" t="s">
        <v>116</v>
      </c>
      <c r="V74" s="10" t="s">
        <v>179</v>
      </c>
      <c r="W74" s="41" t="s">
        <v>450</v>
      </c>
      <c r="X74" s="20" t="s">
        <v>199</v>
      </c>
      <c r="Y74" s="20"/>
      <c r="Z74" s="20"/>
      <c r="AA74" s="20"/>
      <c r="AB74" s="20"/>
      <c r="AC74" s="41"/>
      <c r="AD74" s="200"/>
      <c r="AE74" s="161">
        <f t="shared" ref="AE74:AE140" si="7">+N74-AD74</f>
        <v>3700000</v>
      </c>
      <c r="AF74" s="41"/>
      <c r="AG74" s="41"/>
      <c r="AH74" s="200"/>
      <c r="AI74" s="161">
        <f t="shared" si="6"/>
        <v>3700000</v>
      </c>
      <c r="AJ74" s="136"/>
      <c r="AK74" s="136"/>
      <c r="AL74" s="213"/>
    </row>
    <row r="75" spans="1:38" ht="120" customHeight="1" x14ac:dyDescent="0.25">
      <c r="A75" s="20">
        <v>2203018</v>
      </c>
      <c r="B75" s="54" t="s">
        <v>155</v>
      </c>
      <c r="C75" s="27" t="s">
        <v>141</v>
      </c>
      <c r="D75" s="27" t="s">
        <v>274</v>
      </c>
      <c r="E75" s="27" t="s">
        <v>447</v>
      </c>
      <c r="F75" s="57">
        <v>14121904</v>
      </c>
      <c r="G75" s="1" t="s">
        <v>64</v>
      </c>
      <c r="H75" s="4">
        <v>4</v>
      </c>
      <c r="I75" s="4">
        <v>4</v>
      </c>
      <c r="J75" s="4">
        <v>7</v>
      </c>
      <c r="K75" s="28">
        <v>1</v>
      </c>
      <c r="L75" s="4" t="s">
        <v>105</v>
      </c>
      <c r="M75" s="4" t="s">
        <v>109</v>
      </c>
      <c r="N75" s="19">
        <v>60000000</v>
      </c>
      <c r="O75" s="2" t="s">
        <v>112</v>
      </c>
      <c r="P75" s="2" t="s">
        <v>112</v>
      </c>
      <c r="Q75" s="20" t="s">
        <v>113</v>
      </c>
      <c r="R75" s="20" t="s">
        <v>114</v>
      </c>
      <c r="S75" s="1" t="s">
        <v>119</v>
      </c>
      <c r="T75" s="29">
        <v>3846666</v>
      </c>
      <c r="U75" s="15" t="s">
        <v>116</v>
      </c>
      <c r="V75" s="10" t="s">
        <v>179</v>
      </c>
      <c r="W75" s="27" t="s">
        <v>184</v>
      </c>
      <c r="X75" s="20" t="s">
        <v>199</v>
      </c>
      <c r="Y75" s="20"/>
      <c r="Z75" s="20"/>
      <c r="AA75" s="20"/>
      <c r="AB75" s="20"/>
      <c r="AC75" s="41"/>
      <c r="AD75" s="200"/>
      <c r="AE75" s="161">
        <f t="shared" si="7"/>
        <v>60000000</v>
      </c>
      <c r="AF75" s="20"/>
      <c r="AG75" s="20"/>
      <c r="AH75" s="161"/>
      <c r="AI75" s="161">
        <f t="shared" si="6"/>
        <v>60000000</v>
      </c>
      <c r="AJ75" s="136"/>
      <c r="AK75" s="136"/>
      <c r="AL75" s="213"/>
    </row>
    <row r="76" spans="1:38" ht="120" customHeight="1" x14ac:dyDescent="0.25">
      <c r="A76" s="20">
        <v>2203018</v>
      </c>
      <c r="B76" s="54" t="s">
        <v>155</v>
      </c>
      <c r="C76" s="27" t="s">
        <v>141</v>
      </c>
      <c r="D76" s="27" t="s">
        <v>274</v>
      </c>
      <c r="E76" s="27" t="s">
        <v>447</v>
      </c>
      <c r="F76" s="57" t="s">
        <v>100</v>
      </c>
      <c r="G76" s="1" t="s">
        <v>65</v>
      </c>
      <c r="H76" s="4">
        <v>3</v>
      </c>
      <c r="I76" s="4">
        <v>4</v>
      </c>
      <c r="J76" s="4">
        <v>2</v>
      </c>
      <c r="K76" s="28">
        <v>1</v>
      </c>
      <c r="L76" s="3" t="s">
        <v>106</v>
      </c>
      <c r="M76" s="4" t="s">
        <v>109</v>
      </c>
      <c r="N76" s="19">
        <v>10319046</v>
      </c>
      <c r="O76" s="2" t="s">
        <v>112</v>
      </c>
      <c r="P76" s="2" t="s">
        <v>112</v>
      </c>
      <c r="Q76" s="20" t="s">
        <v>113</v>
      </c>
      <c r="R76" s="20" t="s">
        <v>114</v>
      </c>
      <c r="S76" s="1" t="s">
        <v>119</v>
      </c>
      <c r="T76" s="29">
        <v>3846666</v>
      </c>
      <c r="U76" s="15" t="s">
        <v>116</v>
      </c>
      <c r="V76" s="10" t="s">
        <v>179</v>
      </c>
      <c r="W76" s="27" t="s">
        <v>184</v>
      </c>
      <c r="X76" s="20" t="s">
        <v>199</v>
      </c>
      <c r="Y76" s="20"/>
      <c r="Z76" s="20"/>
      <c r="AA76" s="20"/>
      <c r="AB76" s="20"/>
      <c r="AC76" s="41"/>
      <c r="AD76" s="200"/>
      <c r="AE76" s="161">
        <f t="shared" si="7"/>
        <v>10319046</v>
      </c>
      <c r="AF76" s="20"/>
      <c r="AG76" s="20"/>
      <c r="AH76" s="161"/>
      <c r="AI76" s="161">
        <f t="shared" si="6"/>
        <v>10319046</v>
      </c>
      <c r="AJ76" s="136"/>
      <c r="AK76" s="136"/>
      <c r="AL76" s="213"/>
    </row>
    <row r="77" spans="1:38" ht="120" customHeight="1" x14ac:dyDescent="0.25">
      <c r="A77" s="20">
        <v>2203018</v>
      </c>
      <c r="B77" s="54" t="s">
        <v>155</v>
      </c>
      <c r="C77" s="27" t="s">
        <v>141</v>
      </c>
      <c r="D77" s="27" t="s">
        <v>274</v>
      </c>
      <c r="E77" s="27" t="s">
        <v>447</v>
      </c>
      <c r="F77" s="57" t="s">
        <v>100</v>
      </c>
      <c r="G77" s="1" t="s">
        <v>65</v>
      </c>
      <c r="H77" s="4">
        <v>3</v>
      </c>
      <c r="I77" s="4">
        <v>4</v>
      </c>
      <c r="J77" s="4">
        <v>2</v>
      </c>
      <c r="K77" s="28">
        <v>1</v>
      </c>
      <c r="L77" s="3" t="s">
        <v>106</v>
      </c>
      <c r="M77" s="4" t="s">
        <v>110</v>
      </c>
      <c r="N77" s="19">
        <v>1990247</v>
      </c>
      <c r="O77" s="2" t="s">
        <v>112</v>
      </c>
      <c r="P77" s="2" t="s">
        <v>112</v>
      </c>
      <c r="Q77" s="20" t="s">
        <v>113</v>
      </c>
      <c r="R77" s="20" t="s">
        <v>114</v>
      </c>
      <c r="S77" s="1" t="s">
        <v>119</v>
      </c>
      <c r="T77" s="29">
        <v>3846666</v>
      </c>
      <c r="U77" s="15" t="s">
        <v>116</v>
      </c>
      <c r="V77" s="10" t="s">
        <v>179</v>
      </c>
      <c r="W77" s="27" t="s">
        <v>184</v>
      </c>
      <c r="X77" s="20" t="s">
        <v>199</v>
      </c>
      <c r="Y77" s="20"/>
      <c r="Z77" s="20"/>
      <c r="AA77" s="20"/>
      <c r="AB77" s="20"/>
      <c r="AC77" s="41"/>
      <c r="AD77" s="200"/>
      <c r="AE77" s="161">
        <f t="shared" si="7"/>
        <v>1990247</v>
      </c>
      <c r="AF77" s="20"/>
      <c r="AG77" s="20"/>
      <c r="AH77" s="161"/>
      <c r="AI77" s="161">
        <f t="shared" si="6"/>
        <v>1990247</v>
      </c>
      <c r="AJ77" s="136"/>
      <c r="AK77" s="136"/>
      <c r="AL77" s="213"/>
    </row>
    <row r="78" spans="1:38" ht="120" customHeight="1" x14ac:dyDescent="0.25">
      <c r="A78" s="20">
        <v>2203018</v>
      </c>
      <c r="B78" s="54" t="s">
        <v>155</v>
      </c>
      <c r="C78" s="27" t="s">
        <v>141</v>
      </c>
      <c r="D78" s="27" t="s">
        <v>274</v>
      </c>
      <c r="E78" s="27" t="s">
        <v>447</v>
      </c>
      <c r="F78" s="57" t="s">
        <v>100</v>
      </c>
      <c r="G78" s="1" t="s">
        <v>65</v>
      </c>
      <c r="H78" s="4">
        <v>3</v>
      </c>
      <c r="I78" s="4">
        <v>4</v>
      </c>
      <c r="J78" s="4">
        <v>2</v>
      </c>
      <c r="K78" s="28">
        <v>1</v>
      </c>
      <c r="L78" s="3" t="s">
        <v>106</v>
      </c>
      <c r="M78" s="4" t="s">
        <v>111</v>
      </c>
      <c r="N78" s="19">
        <v>7690707</v>
      </c>
      <c r="O78" s="2" t="s">
        <v>112</v>
      </c>
      <c r="P78" s="2" t="s">
        <v>112</v>
      </c>
      <c r="Q78" s="20" t="s">
        <v>113</v>
      </c>
      <c r="R78" s="20" t="s">
        <v>114</v>
      </c>
      <c r="S78" s="1" t="s">
        <v>119</v>
      </c>
      <c r="T78" s="29">
        <v>3846666</v>
      </c>
      <c r="U78" s="15" t="s">
        <v>116</v>
      </c>
      <c r="V78" s="10" t="s">
        <v>179</v>
      </c>
      <c r="W78" s="27" t="s">
        <v>184</v>
      </c>
      <c r="X78" s="20" t="s">
        <v>199</v>
      </c>
      <c r="Y78" s="20"/>
      <c r="Z78" s="20"/>
      <c r="AA78" s="20"/>
      <c r="AB78" s="20"/>
      <c r="AC78" s="41"/>
      <c r="AD78" s="200"/>
      <c r="AE78" s="161">
        <f t="shared" si="7"/>
        <v>7690707</v>
      </c>
      <c r="AF78" s="20"/>
      <c r="AG78" s="20"/>
      <c r="AH78" s="161"/>
      <c r="AI78" s="161">
        <f t="shared" si="6"/>
        <v>7690707</v>
      </c>
      <c r="AJ78" s="136"/>
      <c r="AK78" s="136"/>
      <c r="AL78" s="213"/>
    </row>
    <row r="79" spans="1:38" ht="120" customHeight="1" x14ac:dyDescent="0.25">
      <c r="A79" s="20">
        <v>2203018</v>
      </c>
      <c r="B79" s="54" t="s">
        <v>155</v>
      </c>
      <c r="C79" s="27" t="s">
        <v>141</v>
      </c>
      <c r="D79" s="27" t="s">
        <v>274</v>
      </c>
      <c r="E79" s="27" t="s">
        <v>447</v>
      </c>
      <c r="F79" s="9" t="s">
        <v>452</v>
      </c>
      <c r="G79" s="1" t="s">
        <v>66</v>
      </c>
      <c r="H79" s="4">
        <v>4</v>
      </c>
      <c r="I79" s="4">
        <v>5</v>
      </c>
      <c r="J79" s="4">
        <v>1</v>
      </c>
      <c r="K79" s="28">
        <v>1</v>
      </c>
      <c r="L79" s="4" t="s">
        <v>105</v>
      </c>
      <c r="M79" s="4" t="s">
        <v>109</v>
      </c>
      <c r="N79" s="19">
        <v>80000000</v>
      </c>
      <c r="O79" s="2" t="s">
        <v>112</v>
      </c>
      <c r="P79" s="2" t="s">
        <v>112</v>
      </c>
      <c r="Q79" s="20" t="s">
        <v>113</v>
      </c>
      <c r="R79" s="20" t="s">
        <v>114</v>
      </c>
      <c r="S79" s="1" t="s">
        <v>119</v>
      </c>
      <c r="T79" s="29">
        <v>3846666</v>
      </c>
      <c r="U79" s="15" t="s">
        <v>116</v>
      </c>
      <c r="V79" s="10" t="s">
        <v>179</v>
      </c>
      <c r="W79" s="20" t="s">
        <v>185</v>
      </c>
      <c r="X79" s="20" t="s">
        <v>199</v>
      </c>
      <c r="Y79" s="20"/>
      <c r="Z79" s="20"/>
      <c r="AA79" s="20"/>
      <c r="AB79" s="20"/>
      <c r="AC79" s="41"/>
      <c r="AD79" s="200"/>
      <c r="AE79" s="161">
        <f t="shared" si="7"/>
        <v>80000000</v>
      </c>
      <c r="AF79" s="20"/>
      <c r="AG79" s="20"/>
      <c r="AH79" s="161"/>
      <c r="AI79" s="161">
        <f t="shared" si="6"/>
        <v>80000000</v>
      </c>
      <c r="AJ79" s="136"/>
      <c r="AK79" s="136"/>
      <c r="AL79" s="213"/>
    </row>
    <row r="80" spans="1:38" ht="120" customHeight="1" x14ac:dyDescent="0.25">
      <c r="A80" s="20">
        <v>2203018</v>
      </c>
      <c r="B80" s="54" t="s">
        <v>155</v>
      </c>
      <c r="C80" s="27" t="s">
        <v>141</v>
      </c>
      <c r="D80" s="27" t="s">
        <v>274</v>
      </c>
      <c r="E80" s="27" t="s">
        <v>447</v>
      </c>
      <c r="F80" s="9">
        <v>82121512</v>
      </c>
      <c r="G80" s="195" t="s">
        <v>472</v>
      </c>
      <c r="H80" s="4">
        <v>7</v>
      </c>
      <c r="I80" s="4">
        <v>8</v>
      </c>
      <c r="J80" s="4">
        <v>1</v>
      </c>
      <c r="K80" s="3" t="s">
        <v>102</v>
      </c>
      <c r="L80" s="4" t="s">
        <v>105</v>
      </c>
      <c r="M80" s="4" t="s">
        <v>111</v>
      </c>
      <c r="N80" s="19">
        <v>39500000</v>
      </c>
      <c r="O80" s="2" t="s">
        <v>112</v>
      </c>
      <c r="P80" s="2" t="s">
        <v>112</v>
      </c>
      <c r="Q80" s="20" t="s">
        <v>113</v>
      </c>
      <c r="R80" s="20" t="s">
        <v>114</v>
      </c>
      <c r="S80" s="1" t="s">
        <v>119</v>
      </c>
      <c r="T80" s="29">
        <v>3846666</v>
      </c>
      <c r="U80" s="15" t="s">
        <v>116</v>
      </c>
      <c r="V80" s="10" t="s">
        <v>179</v>
      </c>
      <c r="W80" s="20" t="s">
        <v>180</v>
      </c>
      <c r="X80" s="20" t="s">
        <v>199</v>
      </c>
      <c r="Y80" s="20"/>
      <c r="Z80" s="20"/>
      <c r="AA80" s="20"/>
      <c r="AB80" s="20"/>
      <c r="AC80" s="41"/>
      <c r="AD80" s="200"/>
      <c r="AE80" s="161">
        <f t="shared" si="7"/>
        <v>39500000</v>
      </c>
      <c r="AF80" s="20"/>
      <c r="AG80" s="20"/>
      <c r="AH80" s="161"/>
      <c r="AI80" s="161">
        <f t="shared" si="6"/>
        <v>39500000</v>
      </c>
      <c r="AJ80" s="136"/>
      <c r="AK80" s="136"/>
      <c r="AL80" s="213"/>
    </row>
    <row r="81" spans="1:38" ht="120" customHeight="1" x14ac:dyDescent="0.25">
      <c r="A81" s="20">
        <v>2203018</v>
      </c>
      <c r="B81" s="54" t="s">
        <v>155</v>
      </c>
      <c r="C81" s="136" t="s">
        <v>141</v>
      </c>
      <c r="D81" s="136" t="s">
        <v>274</v>
      </c>
      <c r="E81" s="136" t="s">
        <v>447</v>
      </c>
      <c r="F81" s="9">
        <v>82121512</v>
      </c>
      <c r="G81" s="195" t="s">
        <v>472</v>
      </c>
      <c r="H81" s="4">
        <v>7</v>
      </c>
      <c r="I81" s="4">
        <v>8</v>
      </c>
      <c r="J81" s="4">
        <v>1</v>
      </c>
      <c r="K81" s="3" t="s">
        <v>102</v>
      </c>
      <c r="L81" s="4" t="s">
        <v>105</v>
      </c>
      <c r="M81" s="4" t="s">
        <v>110</v>
      </c>
      <c r="N81" s="19">
        <f>20000000-5000000</f>
        <v>15000000</v>
      </c>
      <c r="O81" s="2" t="s">
        <v>112</v>
      </c>
      <c r="P81" s="2" t="s">
        <v>112</v>
      </c>
      <c r="Q81" s="20" t="s">
        <v>113</v>
      </c>
      <c r="R81" s="20" t="s">
        <v>114</v>
      </c>
      <c r="S81" s="1" t="s">
        <v>119</v>
      </c>
      <c r="T81" s="29">
        <v>3846666</v>
      </c>
      <c r="U81" s="15" t="s">
        <v>116</v>
      </c>
      <c r="V81" s="10" t="s">
        <v>179</v>
      </c>
      <c r="W81" s="20" t="s">
        <v>180</v>
      </c>
      <c r="X81" s="20" t="s">
        <v>199</v>
      </c>
      <c r="Y81" s="20"/>
      <c r="Z81" s="20"/>
      <c r="AA81" s="20"/>
      <c r="AB81" s="20"/>
      <c r="AC81" s="41"/>
      <c r="AD81" s="200"/>
      <c r="AE81" s="161">
        <f t="shared" si="7"/>
        <v>15000000</v>
      </c>
      <c r="AF81" s="20"/>
      <c r="AG81" s="20"/>
      <c r="AH81" s="161"/>
      <c r="AI81" s="161">
        <f t="shared" si="6"/>
        <v>15000000</v>
      </c>
      <c r="AJ81" s="136"/>
      <c r="AK81" s="136"/>
      <c r="AL81" s="213"/>
    </row>
    <row r="82" spans="1:38" ht="120" customHeight="1" x14ac:dyDescent="0.25">
      <c r="A82" s="20">
        <v>2203018</v>
      </c>
      <c r="B82" s="54" t="s">
        <v>155</v>
      </c>
      <c r="C82" s="136" t="s">
        <v>141</v>
      </c>
      <c r="D82" s="136" t="s">
        <v>274</v>
      </c>
      <c r="E82" s="136" t="s">
        <v>447</v>
      </c>
      <c r="F82" s="9">
        <v>81101707</v>
      </c>
      <c r="G82" s="1" t="s">
        <v>524</v>
      </c>
      <c r="H82" s="4">
        <v>2</v>
      </c>
      <c r="I82" s="4">
        <v>2</v>
      </c>
      <c r="J82" s="4">
        <v>10</v>
      </c>
      <c r="K82" s="3" t="s">
        <v>102</v>
      </c>
      <c r="L82" s="3" t="s">
        <v>106</v>
      </c>
      <c r="M82" s="4" t="s">
        <v>110</v>
      </c>
      <c r="N82" s="19">
        <v>5000000</v>
      </c>
      <c r="O82" s="2" t="s">
        <v>112</v>
      </c>
      <c r="P82" s="2" t="s">
        <v>112</v>
      </c>
      <c r="Q82" s="20" t="s">
        <v>113</v>
      </c>
      <c r="R82" s="20" t="s">
        <v>114</v>
      </c>
      <c r="S82" s="1" t="s">
        <v>119</v>
      </c>
      <c r="T82" s="29">
        <v>3846666</v>
      </c>
      <c r="U82" s="15" t="s">
        <v>116</v>
      </c>
      <c r="V82" s="10" t="s">
        <v>179</v>
      </c>
      <c r="W82" s="20" t="s">
        <v>180</v>
      </c>
      <c r="X82" s="20" t="s">
        <v>199</v>
      </c>
      <c r="Y82" s="20"/>
      <c r="Z82" s="20"/>
      <c r="AA82" s="20"/>
      <c r="AB82" s="20"/>
      <c r="AC82" s="41"/>
      <c r="AD82" s="200"/>
      <c r="AE82" s="161">
        <f t="shared" ref="AE82" si="8">+N82-AD82</f>
        <v>5000000</v>
      </c>
      <c r="AF82" s="20"/>
      <c r="AG82" s="20"/>
      <c r="AH82" s="161"/>
      <c r="AI82" s="161">
        <f t="shared" ref="AI82" si="9">+N82-AH82</f>
        <v>5000000</v>
      </c>
      <c r="AJ82" s="136"/>
      <c r="AK82" s="136"/>
      <c r="AL82" s="213"/>
    </row>
    <row r="83" spans="1:38" ht="120" customHeight="1" x14ac:dyDescent="0.25">
      <c r="A83" s="20">
        <v>2203018</v>
      </c>
      <c r="B83" s="54" t="s">
        <v>155</v>
      </c>
      <c r="C83" s="27" t="s">
        <v>141</v>
      </c>
      <c r="D83" s="27" t="s">
        <v>274</v>
      </c>
      <c r="E83" s="27" t="s">
        <v>447</v>
      </c>
      <c r="F83" s="9" t="s">
        <v>465</v>
      </c>
      <c r="G83" s="1" t="s">
        <v>464</v>
      </c>
      <c r="H83" s="4">
        <v>4</v>
      </c>
      <c r="I83" s="4">
        <v>5</v>
      </c>
      <c r="J83" s="4">
        <v>1</v>
      </c>
      <c r="K83" s="28">
        <v>1</v>
      </c>
      <c r="L83" s="4" t="s">
        <v>105</v>
      </c>
      <c r="M83" s="4" t="s">
        <v>111</v>
      </c>
      <c r="N83" s="19">
        <v>128800000</v>
      </c>
      <c r="O83" s="2" t="s">
        <v>112</v>
      </c>
      <c r="P83" s="2" t="s">
        <v>112</v>
      </c>
      <c r="Q83" s="20" t="s">
        <v>113</v>
      </c>
      <c r="R83" s="20" t="s">
        <v>114</v>
      </c>
      <c r="S83" s="1" t="s">
        <v>119</v>
      </c>
      <c r="T83" s="29">
        <v>3846666</v>
      </c>
      <c r="U83" s="15" t="s">
        <v>116</v>
      </c>
      <c r="V83" s="10" t="s">
        <v>179</v>
      </c>
      <c r="W83" s="20" t="s">
        <v>185</v>
      </c>
      <c r="X83" s="20" t="s">
        <v>199</v>
      </c>
      <c r="Y83" s="20"/>
      <c r="Z83" s="20"/>
      <c r="AA83" s="20"/>
      <c r="AB83" s="20"/>
      <c r="AC83" s="41"/>
      <c r="AD83" s="200"/>
      <c r="AE83" s="161">
        <f t="shared" si="7"/>
        <v>128800000</v>
      </c>
      <c r="AF83" s="20"/>
      <c r="AG83" s="20"/>
      <c r="AH83" s="161"/>
      <c r="AI83" s="161">
        <f t="shared" si="6"/>
        <v>128800000</v>
      </c>
      <c r="AJ83" s="136"/>
      <c r="AK83" s="136"/>
      <c r="AL83" s="213"/>
    </row>
    <row r="84" spans="1:38" ht="120" customHeight="1" x14ac:dyDescent="0.25">
      <c r="A84" s="20">
        <v>2203016</v>
      </c>
      <c r="B84" s="56" t="s">
        <v>156</v>
      </c>
      <c r="C84" s="27" t="s">
        <v>142</v>
      </c>
      <c r="D84" s="27" t="s">
        <v>270</v>
      </c>
      <c r="E84" s="27" t="s">
        <v>445</v>
      </c>
      <c r="F84" s="9" t="s">
        <v>303</v>
      </c>
      <c r="G84" s="1" t="s">
        <v>461</v>
      </c>
      <c r="H84" s="4">
        <v>5</v>
      </c>
      <c r="I84" s="4">
        <v>6</v>
      </c>
      <c r="J84" s="4">
        <v>1</v>
      </c>
      <c r="K84" s="28">
        <v>1</v>
      </c>
      <c r="L84" s="3" t="s">
        <v>106</v>
      </c>
      <c r="M84" s="4" t="s">
        <v>109</v>
      </c>
      <c r="N84" s="19">
        <v>20000000</v>
      </c>
      <c r="O84" s="2" t="s">
        <v>112</v>
      </c>
      <c r="P84" s="2" t="s">
        <v>112</v>
      </c>
      <c r="Q84" s="20" t="s">
        <v>113</v>
      </c>
      <c r="R84" s="20" t="s">
        <v>114</v>
      </c>
      <c r="S84" s="1" t="s">
        <v>119</v>
      </c>
      <c r="T84" s="29">
        <v>3846666</v>
      </c>
      <c r="U84" s="15" t="s">
        <v>116</v>
      </c>
      <c r="V84" s="10" t="s">
        <v>179</v>
      </c>
      <c r="W84" s="20" t="s">
        <v>453</v>
      </c>
      <c r="X84" s="41" t="s">
        <v>193</v>
      </c>
      <c r="Y84" s="20"/>
      <c r="Z84" s="20"/>
      <c r="AA84" s="20"/>
      <c r="AB84" s="20"/>
      <c r="AC84" s="41"/>
      <c r="AD84" s="200"/>
      <c r="AE84" s="161">
        <f t="shared" si="7"/>
        <v>20000000</v>
      </c>
      <c r="AF84" s="20"/>
      <c r="AG84" s="20"/>
      <c r="AH84" s="161"/>
      <c r="AI84" s="161">
        <f t="shared" si="6"/>
        <v>20000000</v>
      </c>
      <c r="AJ84" s="136"/>
      <c r="AK84" s="136"/>
      <c r="AL84" s="213"/>
    </row>
    <row r="85" spans="1:38" ht="120" customHeight="1" x14ac:dyDescent="0.25">
      <c r="A85" s="20">
        <v>2203016</v>
      </c>
      <c r="B85" s="56" t="s">
        <v>156</v>
      </c>
      <c r="C85" s="136" t="s">
        <v>142</v>
      </c>
      <c r="D85" s="27" t="s">
        <v>270</v>
      </c>
      <c r="E85" s="27" t="s">
        <v>445</v>
      </c>
      <c r="F85" s="9" t="s">
        <v>303</v>
      </c>
      <c r="G85" s="1" t="s">
        <v>461</v>
      </c>
      <c r="H85" s="4">
        <v>5</v>
      </c>
      <c r="I85" s="4">
        <v>6</v>
      </c>
      <c r="J85" s="4">
        <v>1</v>
      </c>
      <c r="K85" s="28">
        <v>1</v>
      </c>
      <c r="L85" s="3" t="s">
        <v>106</v>
      </c>
      <c r="M85" s="4" t="s">
        <v>111</v>
      </c>
      <c r="N85" s="51">
        <v>16225352</v>
      </c>
      <c r="O85" s="2" t="s">
        <v>112</v>
      </c>
      <c r="P85" s="2" t="s">
        <v>112</v>
      </c>
      <c r="Q85" s="20" t="s">
        <v>113</v>
      </c>
      <c r="R85" s="20" t="s">
        <v>114</v>
      </c>
      <c r="S85" s="2" t="s">
        <v>115</v>
      </c>
      <c r="T85" s="29">
        <v>3846666</v>
      </c>
      <c r="U85" s="15" t="s">
        <v>116</v>
      </c>
      <c r="V85" s="10" t="s">
        <v>179</v>
      </c>
      <c r="W85" s="20" t="s">
        <v>180</v>
      </c>
      <c r="X85" s="41" t="s">
        <v>193</v>
      </c>
      <c r="Y85" s="20"/>
      <c r="Z85" s="20"/>
      <c r="AA85" s="20"/>
      <c r="AB85" s="20"/>
      <c r="AC85" s="41"/>
      <c r="AD85" s="200"/>
      <c r="AE85" s="161">
        <f t="shared" si="7"/>
        <v>16225352</v>
      </c>
      <c r="AF85" s="20"/>
      <c r="AG85" s="20"/>
      <c r="AH85" s="161"/>
      <c r="AI85" s="161">
        <f t="shared" si="6"/>
        <v>16225352</v>
      </c>
      <c r="AJ85" s="136"/>
      <c r="AK85" s="136"/>
      <c r="AL85" s="213"/>
    </row>
    <row r="86" spans="1:38" ht="120" customHeight="1" x14ac:dyDescent="0.25">
      <c r="A86" s="20">
        <v>2203016</v>
      </c>
      <c r="B86" s="56" t="s">
        <v>156</v>
      </c>
      <c r="C86" s="27" t="s">
        <v>142</v>
      </c>
      <c r="D86" s="27" t="s">
        <v>270</v>
      </c>
      <c r="E86" s="27" t="s">
        <v>445</v>
      </c>
      <c r="F86" s="14" t="s">
        <v>94</v>
      </c>
      <c r="G86" s="2" t="s">
        <v>23</v>
      </c>
      <c r="H86" s="28">
        <v>3</v>
      </c>
      <c r="I86" s="28">
        <v>3</v>
      </c>
      <c r="J86" s="28">
        <v>9</v>
      </c>
      <c r="K86" s="28">
        <v>1</v>
      </c>
      <c r="L86" s="3" t="s">
        <v>106</v>
      </c>
      <c r="M86" s="4" t="s">
        <v>110</v>
      </c>
      <c r="N86" s="19">
        <v>600000</v>
      </c>
      <c r="O86" s="2" t="s">
        <v>112</v>
      </c>
      <c r="P86" s="2" t="s">
        <v>112</v>
      </c>
      <c r="Q86" s="20" t="s">
        <v>113</v>
      </c>
      <c r="R86" s="20" t="s">
        <v>114</v>
      </c>
      <c r="S86" s="2" t="s">
        <v>115</v>
      </c>
      <c r="T86" s="29">
        <v>3846666</v>
      </c>
      <c r="U86" s="15" t="s">
        <v>116</v>
      </c>
      <c r="V86" s="10" t="s">
        <v>179</v>
      </c>
      <c r="W86" s="20" t="s">
        <v>186</v>
      </c>
      <c r="X86" s="20" t="s">
        <v>191</v>
      </c>
      <c r="Y86" s="20"/>
      <c r="Z86" s="20"/>
      <c r="AA86" s="20"/>
      <c r="AB86" s="20"/>
      <c r="AC86" s="41"/>
      <c r="AD86" s="200"/>
      <c r="AE86" s="161">
        <f t="shared" si="7"/>
        <v>600000</v>
      </c>
      <c r="AF86" s="20"/>
      <c r="AG86" s="20"/>
      <c r="AH86" s="161"/>
      <c r="AI86" s="161">
        <f t="shared" si="6"/>
        <v>600000</v>
      </c>
      <c r="AJ86" s="136"/>
      <c r="AK86" s="136"/>
      <c r="AL86" s="213"/>
    </row>
    <row r="87" spans="1:38" ht="120" customHeight="1" x14ac:dyDescent="0.25">
      <c r="A87" s="20">
        <v>2203016</v>
      </c>
      <c r="B87" s="56" t="s">
        <v>156</v>
      </c>
      <c r="C87" s="27" t="s">
        <v>142</v>
      </c>
      <c r="D87" s="27" t="s">
        <v>270</v>
      </c>
      <c r="E87" s="27" t="s">
        <v>445</v>
      </c>
      <c r="F87" s="57" t="s">
        <v>93</v>
      </c>
      <c r="G87" s="1" t="s">
        <v>19</v>
      </c>
      <c r="H87" s="3" t="s">
        <v>93</v>
      </c>
      <c r="I87" s="3" t="s">
        <v>93</v>
      </c>
      <c r="J87" s="3" t="s">
        <v>93</v>
      </c>
      <c r="K87" s="3" t="s">
        <v>93</v>
      </c>
      <c r="L87" s="3" t="s">
        <v>104</v>
      </c>
      <c r="M87" s="4" t="s">
        <v>110</v>
      </c>
      <c r="N87" s="19">
        <v>200000</v>
      </c>
      <c r="O87" s="2" t="s">
        <v>112</v>
      </c>
      <c r="P87" s="2" t="s">
        <v>112</v>
      </c>
      <c r="Q87" s="20" t="s">
        <v>113</v>
      </c>
      <c r="R87" s="20" t="s">
        <v>114</v>
      </c>
      <c r="S87" s="2" t="s">
        <v>115</v>
      </c>
      <c r="T87" s="29">
        <v>3846666</v>
      </c>
      <c r="U87" s="15" t="s">
        <v>116</v>
      </c>
      <c r="V87" s="10" t="s">
        <v>179</v>
      </c>
      <c r="W87" s="20" t="s">
        <v>181</v>
      </c>
      <c r="X87" s="20" t="s">
        <v>93</v>
      </c>
      <c r="Y87" s="20"/>
      <c r="Z87" s="20"/>
      <c r="AA87" s="20"/>
      <c r="AB87" s="20"/>
      <c r="AC87" s="41"/>
      <c r="AD87" s="41"/>
      <c r="AE87" s="162">
        <f t="shared" si="7"/>
        <v>200000</v>
      </c>
      <c r="AF87" s="20"/>
      <c r="AG87" s="20"/>
      <c r="AH87" s="20"/>
      <c r="AI87" s="161">
        <f t="shared" si="6"/>
        <v>200000</v>
      </c>
      <c r="AJ87" s="20"/>
      <c r="AK87" s="20"/>
      <c r="AL87" s="213"/>
    </row>
    <row r="88" spans="1:38" ht="120" customHeight="1" x14ac:dyDescent="0.25">
      <c r="A88" s="20">
        <v>2203016</v>
      </c>
      <c r="B88" s="56" t="s">
        <v>156</v>
      </c>
      <c r="C88" s="27" t="s">
        <v>142</v>
      </c>
      <c r="D88" s="27" t="s">
        <v>270</v>
      </c>
      <c r="E88" s="27" t="s">
        <v>445</v>
      </c>
      <c r="F88" s="57">
        <v>78111502</v>
      </c>
      <c r="G88" s="1" t="s">
        <v>20</v>
      </c>
      <c r="H88" s="4">
        <v>3</v>
      </c>
      <c r="I88" s="4">
        <v>4</v>
      </c>
      <c r="J88" s="28">
        <v>9</v>
      </c>
      <c r="K88" s="28">
        <v>1</v>
      </c>
      <c r="L88" s="3" t="s">
        <v>103</v>
      </c>
      <c r="M88" s="4" t="s">
        <v>110</v>
      </c>
      <c r="N88" s="19">
        <v>1600000</v>
      </c>
      <c r="O88" s="2" t="s">
        <v>112</v>
      </c>
      <c r="P88" s="2" t="s">
        <v>112</v>
      </c>
      <c r="Q88" s="20" t="s">
        <v>113</v>
      </c>
      <c r="R88" s="20" t="s">
        <v>114</v>
      </c>
      <c r="S88" s="2" t="s">
        <v>117</v>
      </c>
      <c r="T88" s="29">
        <v>3846666</v>
      </c>
      <c r="U88" s="15" t="s">
        <v>118</v>
      </c>
      <c r="V88" s="10" t="s">
        <v>179</v>
      </c>
      <c r="W88" s="20" t="s">
        <v>182</v>
      </c>
      <c r="X88" s="20" t="s">
        <v>189</v>
      </c>
      <c r="Y88" s="20"/>
      <c r="Z88" s="20"/>
      <c r="AA88" s="20"/>
      <c r="AB88" s="20"/>
      <c r="AC88" s="41"/>
      <c r="AD88" s="200"/>
      <c r="AE88" s="161">
        <f t="shared" si="7"/>
        <v>1600000</v>
      </c>
      <c r="AF88" s="20"/>
      <c r="AG88" s="20"/>
      <c r="AH88" s="161"/>
      <c r="AI88" s="161">
        <f t="shared" si="6"/>
        <v>1600000</v>
      </c>
      <c r="AJ88" s="136"/>
      <c r="AK88" s="136"/>
      <c r="AL88" s="213"/>
    </row>
    <row r="89" spans="1:38" ht="120" customHeight="1" x14ac:dyDescent="0.25">
      <c r="A89" s="20">
        <v>2203016</v>
      </c>
      <c r="B89" s="56" t="s">
        <v>156</v>
      </c>
      <c r="C89" s="27" t="s">
        <v>142</v>
      </c>
      <c r="D89" s="27" t="s">
        <v>270</v>
      </c>
      <c r="E89" s="27" t="s">
        <v>445</v>
      </c>
      <c r="F89" s="57" t="s">
        <v>93</v>
      </c>
      <c r="G89" s="5" t="s">
        <v>21</v>
      </c>
      <c r="H89" s="3" t="s">
        <v>93</v>
      </c>
      <c r="I89" s="3" t="s">
        <v>93</v>
      </c>
      <c r="J89" s="3" t="s">
        <v>93</v>
      </c>
      <c r="K89" s="3" t="s">
        <v>93</v>
      </c>
      <c r="L89" s="3" t="s">
        <v>104</v>
      </c>
      <c r="M89" s="4" t="s">
        <v>110</v>
      </c>
      <c r="N89" s="19">
        <v>1291600</v>
      </c>
      <c r="O89" s="2" t="s">
        <v>112</v>
      </c>
      <c r="P89" s="2" t="s">
        <v>112</v>
      </c>
      <c r="Q89" s="20" t="s">
        <v>113</v>
      </c>
      <c r="R89" s="20" t="s">
        <v>114</v>
      </c>
      <c r="S89" s="2" t="s">
        <v>115</v>
      </c>
      <c r="T89" s="29">
        <v>3846666</v>
      </c>
      <c r="U89" s="15" t="s">
        <v>116</v>
      </c>
      <c r="V89" s="10" t="s">
        <v>179</v>
      </c>
      <c r="W89" s="20" t="s">
        <v>183</v>
      </c>
      <c r="X89" s="20" t="s">
        <v>93</v>
      </c>
      <c r="Y89" s="20"/>
      <c r="Z89" s="20"/>
      <c r="AA89" s="20"/>
      <c r="AB89" s="20"/>
      <c r="AC89" s="41"/>
      <c r="AD89" s="41"/>
      <c r="AE89" s="162">
        <f t="shared" si="7"/>
        <v>1291600</v>
      </c>
      <c r="AF89" s="20"/>
      <c r="AG89" s="20"/>
      <c r="AH89" s="20"/>
      <c r="AI89" s="161">
        <f t="shared" si="6"/>
        <v>1291600</v>
      </c>
      <c r="AJ89" s="20"/>
      <c r="AK89" s="20"/>
      <c r="AL89" s="213"/>
    </row>
    <row r="90" spans="1:38" ht="120" customHeight="1" x14ac:dyDescent="0.25">
      <c r="A90" s="20">
        <v>2203016</v>
      </c>
      <c r="B90" s="56" t="s">
        <v>156</v>
      </c>
      <c r="C90" s="27" t="s">
        <v>143</v>
      </c>
      <c r="D90" s="27" t="s">
        <v>270</v>
      </c>
      <c r="E90" s="27" t="s">
        <v>445</v>
      </c>
      <c r="F90" s="57">
        <v>80111600</v>
      </c>
      <c r="G90" s="5" t="s">
        <v>454</v>
      </c>
      <c r="H90" s="28">
        <v>1</v>
      </c>
      <c r="I90" s="3" t="s">
        <v>102</v>
      </c>
      <c r="J90" s="3" t="s">
        <v>296</v>
      </c>
      <c r="K90" s="3" t="s">
        <v>102</v>
      </c>
      <c r="L90" s="3" t="s">
        <v>103</v>
      </c>
      <c r="M90" s="4" t="s">
        <v>111</v>
      </c>
      <c r="N90" s="19">
        <v>34433278</v>
      </c>
      <c r="O90" s="2" t="s">
        <v>112</v>
      </c>
      <c r="P90" s="2" t="s">
        <v>112</v>
      </c>
      <c r="Q90" s="20" t="s">
        <v>113</v>
      </c>
      <c r="R90" s="20" t="s">
        <v>114</v>
      </c>
      <c r="S90" s="2" t="s">
        <v>115</v>
      </c>
      <c r="T90" s="29">
        <v>3846666</v>
      </c>
      <c r="U90" s="15" t="s">
        <v>116</v>
      </c>
      <c r="V90" s="10" t="s">
        <v>179</v>
      </c>
      <c r="W90" s="27" t="s">
        <v>448</v>
      </c>
      <c r="X90" s="41" t="s">
        <v>193</v>
      </c>
      <c r="Y90" s="20"/>
      <c r="Z90" s="20"/>
      <c r="AA90" s="20"/>
      <c r="AB90" s="20"/>
      <c r="AC90" s="41"/>
      <c r="AD90" s="200"/>
      <c r="AE90" s="161">
        <f t="shared" si="7"/>
        <v>34433278</v>
      </c>
      <c r="AF90" s="20"/>
      <c r="AG90" s="20"/>
      <c r="AH90" s="161"/>
      <c r="AI90" s="161">
        <f t="shared" si="6"/>
        <v>34433278</v>
      </c>
      <c r="AJ90" s="136"/>
      <c r="AK90" s="136"/>
      <c r="AL90" s="213"/>
    </row>
    <row r="91" spans="1:38" ht="120" customHeight="1" x14ac:dyDescent="0.25">
      <c r="A91" s="20">
        <v>2203016</v>
      </c>
      <c r="B91" s="56" t="s">
        <v>156</v>
      </c>
      <c r="C91" s="27" t="s">
        <v>144</v>
      </c>
      <c r="D91" s="27" t="s">
        <v>270</v>
      </c>
      <c r="E91" s="27" t="s">
        <v>445</v>
      </c>
      <c r="F91" s="57" t="s">
        <v>93</v>
      </c>
      <c r="G91" s="1" t="s">
        <v>19</v>
      </c>
      <c r="H91" s="3" t="s">
        <v>93</v>
      </c>
      <c r="I91" s="3" t="s">
        <v>93</v>
      </c>
      <c r="J91" s="3" t="s">
        <v>93</v>
      </c>
      <c r="K91" s="3" t="s">
        <v>93</v>
      </c>
      <c r="L91" s="4" t="s">
        <v>104</v>
      </c>
      <c r="M91" s="4" t="s">
        <v>110</v>
      </c>
      <c r="N91" s="19">
        <v>3800000</v>
      </c>
      <c r="O91" s="2" t="s">
        <v>112</v>
      </c>
      <c r="P91" s="2" t="s">
        <v>112</v>
      </c>
      <c r="Q91" s="20" t="s">
        <v>113</v>
      </c>
      <c r="R91" s="20" t="s">
        <v>114</v>
      </c>
      <c r="S91" s="2" t="s">
        <v>117</v>
      </c>
      <c r="T91" s="29">
        <v>3846666</v>
      </c>
      <c r="U91" s="15" t="s">
        <v>118</v>
      </c>
      <c r="V91" s="10" t="s">
        <v>179</v>
      </c>
      <c r="W91" s="20" t="s">
        <v>181</v>
      </c>
      <c r="X91" s="41" t="s">
        <v>93</v>
      </c>
      <c r="Y91" s="20"/>
      <c r="Z91" s="20"/>
      <c r="AA91" s="20"/>
      <c r="AB91" s="20"/>
      <c r="AC91" s="41"/>
      <c r="AD91" s="41"/>
      <c r="AE91" s="162">
        <f t="shared" si="7"/>
        <v>3800000</v>
      </c>
      <c r="AF91" s="20"/>
      <c r="AG91" s="20"/>
      <c r="AH91" s="20"/>
      <c r="AI91" s="161">
        <f t="shared" si="6"/>
        <v>3800000</v>
      </c>
      <c r="AJ91" s="20"/>
      <c r="AK91" s="20"/>
      <c r="AL91" s="213"/>
    </row>
    <row r="92" spans="1:38" ht="120" customHeight="1" x14ac:dyDescent="0.25">
      <c r="A92" s="20">
        <v>2203016</v>
      </c>
      <c r="B92" s="56" t="s">
        <v>156</v>
      </c>
      <c r="C92" s="27" t="s">
        <v>144</v>
      </c>
      <c r="D92" s="27" t="s">
        <v>270</v>
      </c>
      <c r="E92" s="27" t="s">
        <v>445</v>
      </c>
      <c r="F92" s="9">
        <v>78111502</v>
      </c>
      <c r="G92" s="1" t="s">
        <v>20</v>
      </c>
      <c r="H92" s="4">
        <v>3</v>
      </c>
      <c r="I92" s="4">
        <v>4</v>
      </c>
      <c r="J92" s="28">
        <v>9</v>
      </c>
      <c r="K92" s="28">
        <v>1</v>
      </c>
      <c r="L92" s="3" t="s">
        <v>103</v>
      </c>
      <c r="M92" s="4" t="s">
        <v>110</v>
      </c>
      <c r="N92" s="19">
        <v>16000000</v>
      </c>
      <c r="O92" s="2" t="s">
        <v>112</v>
      </c>
      <c r="P92" s="2" t="s">
        <v>112</v>
      </c>
      <c r="Q92" s="20" t="s">
        <v>113</v>
      </c>
      <c r="R92" s="20" t="s">
        <v>114</v>
      </c>
      <c r="S92" s="2" t="s">
        <v>117</v>
      </c>
      <c r="T92" s="29">
        <v>3846666</v>
      </c>
      <c r="U92" s="15" t="s">
        <v>118</v>
      </c>
      <c r="V92" s="10" t="s">
        <v>179</v>
      </c>
      <c r="W92" s="20" t="s">
        <v>182</v>
      </c>
      <c r="X92" s="41" t="s">
        <v>189</v>
      </c>
      <c r="Y92" s="20"/>
      <c r="Z92" s="20"/>
      <c r="AA92" s="20"/>
      <c r="AB92" s="20"/>
      <c r="AC92" s="41"/>
      <c r="AD92" s="200"/>
      <c r="AE92" s="161">
        <f t="shared" si="7"/>
        <v>16000000</v>
      </c>
      <c r="AF92" s="20"/>
      <c r="AG92" s="20"/>
      <c r="AH92" s="161"/>
      <c r="AI92" s="161">
        <f t="shared" ref="AI92:AI95" si="10">+N92-AH92</f>
        <v>16000000</v>
      </c>
      <c r="AJ92" s="136"/>
      <c r="AK92" s="136"/>
      <c r="AL92" s="213"/>
    </row>
    <row r="93" spans="1:38" ht="120" customHeight="1" x14ac:dyDescent="0.25">
      <c r="A93" s="20">
        <v>2203016</v>
      </c>
      <c r="B93" s="56" t="s">
        <v>156</v>
      </c>
      <c r="C93" s="27" t="s">
        <v>144</v>
      </c>
      <c r="D93" s="27" t="s">
        <v>270</v>
      </c>
      <c r="E93" s="27" t="s">
        <v>445</v>
      </c>
      <c r="F93" s="9">
        <v>94131503</v>
      </c>
      <c r="G93" s="5" t="s">
        <v>463</v>
      </c>
      <c r="H93" s="4">
        <v>3</v>
      </c>
      <c r="I93" s="4">
        <v>3</v>
      </c>
      <c r="J93" s="28">
        <v>1</v>
      </c>
      <c r="K93" s="28">
        <v>1</v>
      </c>
      <c r="L93" s="3" t="s">
        <v>103</v>
      </c>
      <c r="M93" s="4" t="s">
        <v>110</v>
      </c>
      <c r="N93" s="19">
        <v>15000000</v>
      </c>
      <c r="O93" s="2" t="s">
        <v>112</v>
      </c>
      <c r="P93" s="2" t="s">
        <v>112</v>
      </c>
      <c r="Q93" s="20" t="s">
        <v>113</v>
      </c>
      <c r="R93" s="20" t="s">
        <v>114</v>
      </c>
      <c r="S93" s="1" t="s">
        <v>115</v>
      </c>
      <c r="T93" s="29">
        <v>3846666</v>
      </c>
      <c r="U93" s="15" t="s">
        <v>116</v>
      </c>
      <c r="V93" s="10" t="s">
        <v>179</v>
      </c>
      <c r="W93" s="20" t="s">
        <v>453</v>
      </c>
      <c r="X93" s="41" t="s">
        <v>193</v>
      </c>
      <c r="Y93" s="20"/>
      <c r="Z93" s="20"/>
      <c r="AA93" s="20"/>
      <c r="AB93" s="20"/>
      <c r="AC93" s="41"/>
      <c r="AD93" s="200"/>
      <c r="AE93" s="161">
        <f t="shared" si="7"/>
        <v>15000000</v>
      </c>
      <c r="AF93" s="20"/>
      <c r="AG93" s="20"/>
      <c r="AH93" s="161"/>
      <c r="AI93" s="161">
        <f t="shared" si="10"/>
        <v>15000000</v>
      </c>
      <c r="AJ93" s="136"/>
      <c r="AK93" s="136"/>
      <c r="AL93" s="213"/>
    </row>
    <row r="94" spans="1:38" ht="120" customHeight="1" x14ac:dyDescent="0.25">
      <c r="A94" s="20">
        <v>2203016</v>
      </c>
      <c r="B94" s="56" t="s">
        <v>156</v>
      </c>
      <c r="C94" s="27" t="s">
        <v>144</v>
      </c>
      <c r="D94" s="27" t="s">
        <v>270</v>
      </c>
      <c r="E94" s="27" t="s">
        <v>445</v>
      </c>
      <c r="F94" s="9">
        <v>80111600</v>
      </c>
      <c r="G94" s="5" t="s">
        <v>462</v>
      </c>
      <c r="H94" s="4">
        <v>2</v>
      </c>
      <c r="I94" s="4">
        <v>2</v>
      </c>
      <c r="J94" s="28">
        <v>10</v>
      </c>
      <c r="K94" s="28">
        <v>1</v>
      </c>
      <c r="L94" s="3" t="s">
        <v>103</v>
      </c>
      <c r="M94" s="4" t="s">
        <v>109</v>
      </c>
      <c r="N94" s="19">
        <v>18000000</v>
      </c>
      <c r="O94" s="2" t="s">
        <v>112</v>
      </c>
      <c r="P94" s="2" t="s">
        <v>112</v>
      </c>
      <c r="Q94" s="20" t="s">
        <v>113</v>
      </c>
      <c r="R94" s="20" t="s">
        <v>114</v>
      </c>
      <c r="S94" s="1" t="s">
        <v>115</v>
      </c>
      <c r="T94" s="29">
        <v>3846666</v>
      </c>
      <c r="U94" s="15" t="s">
        <v>116</v>
      </c>
      <c r="V94" s="10" t="s">
        <v>179</v>
      </c>
      <c r="W94" s="39" t="s">
        <v>283</v>
      </c>
      <c r="X94" s="41" t="s">
        <v>193</v>
      </c>
      <c r="Y94" s="20"/>
      <c r="Z94" s="20"/>
      <c r="AA94" s="20"/>
      <c r="AB94" s="20"/>
      <c r="AC94" s="41"/>
      <c r="AD94" s="200"/>
      <c r="AE94" s="161">
        <f t="shared" si="7"/>
        <v>18000000</v>
      </c>
      <c r="AF94" s="20"/>
      <c r="AG94" s="20"/>
      <c r="AH94" s="161"/>
      <c r="AI94" s="161">
        <f t="shared" si="10"/>
        <v>18000000</v>
      </c>
      <c r="AJ94" s="136"/>
      <c r="AK94" s="136"/>
      <c r="AL94" s="213"/>
    </row>
    <row r="95" spans="1:38" ht="120" customHeight="1" x14ac:dyDescent="0.25">
      <c r="A95" s="20">
        <v>2203016</v>
      </c>
      <c r="B95" s="56" t="s">
        <v>156</v>
      </c>
      <c r="C95" s="27" t="s">
        <v>144</v>
      </c>
      <c r="D95" s="27" t="s">
        <v>270</v>
      </c>
      <c r="E95" s="27" t="s">
        <v>445</v>
      </c>
      <c r="F95" s="57" t="s">
        <v>93</v>
      </c>
      <c r="G95" s="5" t="s">
        <v>21</v>
      </c>
      <c r="H95" s="3" t="s">
        <v>93</v>
      </c>
      <c r="I95" s="3" t="s">
        <v>93</v>
      </c>
      <c r="J95" s="3" t="s">
        <v>93</v>
      </c>
      <c r="K95" s="3" t="s">
        <v>93</v>
      </c>
      <c r="L95" s="1" t="s">
        <v>104</v>
      </c>
      <c r="M95" s="4" t="s">
        <v>110</v>
      </c>
      <c r="N95" s="19">
        <v>17598992</v>
      </c>
      <c r="O95" s="2" t="s">
        <v>112</v>
      </c>
      <c r="P95" s="2" t="s">
        <v>112</v>
      </c>
      <c r="Q95" s="20" t="s">
        <v>113</v>
      </c>
      <c r="R95" s="20" t="s">
        <v>114</v>
      </c>
      <c r="S95" s="2" t="s">
        <v>115</v>
      </c>
      <c r="T95" s="29">
        <v>3846666</v>
      </c>
      <c r="U95" s="15" t="s">
        <v>116</v>
      </c>
      <c r="V95" s="10" t="s">
        <v>179</v>
      </c>
      <c r="W95" s="20" t="s">
        <v>183</v>
      </c>
      <c r="X95" s="20" t="s">
        <v>93</v>
      </c>
      <c r="Y95" s="20"/>
      <c r="Z95" s="20"/>
      <c r="AA95" s="20"/>
      <c r="AB95" s="20"/>
      <c r="AC95" s="41"/>
      <c r="AD95" s="41"/>
      <c r="AE95" s="162">
        <f t="shared" si="7"/>
        <v>17598992</v>
      </c>
      <c r="AF95" s="20"/>
      <c r="AG95" s="20"/>
      <c r="AH95" s="20"/>
      <c r="AI95" s="161">
        <f t="shared" si="10"/>
        <v>17598992</v>
      </c>
      <c r="AJ95" s="20"/>
      <c r="AK95" s="20"/>
      <c r="AL95" s="213"/>
    </row>
    <row r="96" spans="1:38" ht="120" customHeight="1" x14ac:dyDescent="0.25">
      <c r="A96" s="20">
        <v>2299011</v>
      </c>
      <c r="B96" s="52" t="s">
        <v>157</v>
      </c>
      <c r="C96" s="27" t="s">
        <v>145</v>
      </c>
      <c r="D96" s="27" t="s">
        <v>275</v>
      </c>
      <c r="E96" s="27" t="s">
        <v>275</v>
      </c>
      <c r="F96" s="9" t="s">
        <v>101</v>
      </c>
      <c r="G96" s="10" t="s">
        <v>67</v>
      </c>
      <c r="H96" s="4">
        <v>5</v>
      </c>
      <c r="I96" s="4">
        <v>6</v>
      </c>
      <c r="J96" s="4">
        <v>5</v>
      </c>
      <c r="K96" s="28">
        <v>1</v>
      </c>
      <c r="L96" s="4" t="s">
        <v>105</v>
      </c>
      <c r="M96" s="4" t="s">
        <v>109</v>
      </c>
      <c r="N96" s="19">
        <v>189416524</v>
      </c>
      <c r="O96" s="2" t="s">
        <v>112</v>
      </c>
      <c r="P96" s="2" t="s">
        <v>112</v>
      </c>
      <c r="Q96" s="20" t="s">
        <v>113</v>
      </c>
      <c r="R96" s="20" t="s">
        <v>114</v>
      </c>
      <c r="S96" s="1" t="s">
        <v>117</v>
      </c>
      <c r="T96" s="29">
        <v>3846666</v>
      </c>
      <c r="U96" s="15" t="s">
        <v>118</v>
      </c>
      <c r="V96" s="10" t="s">
        <v>179</v>
      </c>
      <c r="W96" s="41" t="s">
        <v>187</v>
      </c>
      <c r="X96" s="20" t="s">
        <v>189</v>
      </c>
      <c r="Y96" s="20"/>
      <c r="Z96" s="20"/>
      <c r="AA96" s="20"/>
      <c r="AB96" s="20"/>
      <c r="AC96" s="41"/>
      <c r="AD96" s="200"/>
      <c r="AE96" s="161">
        <f t="shared" si="7"/>
        <v>189416524</v>
      </c>
      <c r="AF96" s="20"/>
      <c r="AG96" s="20"/>
      <c r="AH96" s="161"/>
      <c r="AI96" s="161">
        <f t="shared" ref="AI96:AI129" si="11">+N96-AH96</f>
        <v>189416524</v>
      </c>
      <c r="AJ96" s="136"/>
      <c r="AK96" s="136"/>
      <c r="AL96" s="213"/>
    </row>
    <row r="97" spans="1:38" ht="120" customHeight="1" x14ac:dyDescent="0.25">
      <c r="A97" s="20">
        <v>2299011</v>
      </c>
      <c r="B97" s="52" t="s">
        <v>157</v>
      </c>
      <c r="C97" s="27" t="s">
        <v>145</v>
      </c>
      <c r="D97" s="27" t="s">
        <v>275</v>
      </c>
      <c r="E97" s="27" t="s">
        <v>275</v>
      </c>
      <c r="F97" s="9">
        <v>72103300</v>
      </c>
      <c r="G97" s="10" t="s">
        <v>68</v>
      </c>
      <c r="H97" s="4">
        <v>3</v>
      </c>
      <c r="I97" s="4">
        <v>3</v>
      </c>
      <c r="J97" s="4">
        <v>7</v>
      </c>
      <c r="K97" s="28">
        <v>1</v>
      </c>
      <c r="L97" s="4" t="s">
        <v>103</v>
      </c>
      <c r="M97" s="4" t="s">
        <v>109</v>
      </c>
      <c r="N97" s="19">
        <v>20000000</v>
      </c>
      <c r="O97" s="2" t="s">
        <v>112</v>
      </c>
      <c r="P97" s="2" t="s">
        <v>112</v>
      </c>
      <c r="Q97" s="20" t="s">
        <v>113</v>
      </c>
      <c r="R97" s="20" t="s">
        <v>114</v>
      </c>
      <c r="S97" s="1" t="s">
        <v>117</v>
      </c>
      <c r="T97" s="29">
        <v>3846666</v>
      </c>
      <c r="U97" s="15" t="s">
        <v>118</v>
      </c>
      <c r="V97" s="10" t="s">
        <v>179</v>
      </c>
      <c r="W97" s="39" t="s">
        <v>448</v>
      </c>
      <c r="X97" s="20" t="s">
        <v>189</v>
      </c>
      <c r="Y97" s="20"/>
      <c r="Z97" s="20"/>
      <c r="AA97" s="20"/>
      <c r="AB97" s="20"/>
      <c r="AC97" s="41"/>
      <c r="AD97" s="200"/>
      <c r="AE97" s="161">
        <f t="shared" si="7"/>
        <v>20000000</v>
      </c>
      <c r="AF97" s="20"/>
      <c r="AG97" s="20"/>
      <c r="AH97" s="161"/>
      <c r="AI97" s="161">
        <f t="shared" si="11"/>
        <v>20000000</v>
      </c>
      <c r="AJ97" s="136"/>
      <c r="AK97" s="136"/>
      <c r="AL97" s="213"/>
    </row>
    <row r="98" spans="1:38" ht="122.25" customHeight="1" x14ac:dyDescent="0.25">
      <c r="A98" s="20">
        <v>2299052</v>
      </c>
      <c r="B98" s="54" t="s">
        <v>158</v>
      </c>
      <c r="C98" s="27" t="s">
        <v>146</v>
      </c>
      <c r="D98" s="27" t="s">
        <v>276</v>
      </c>
      <c r="E98" s="27" t="s">
        <v>276</v>
      </c>
      <c r="F98" s="14" t="s">
        <v>92</v>
      </c>
      <c r="G98" s="10" t="s">
        <v>527</v>
      </c>
      <c r="H98" s="4">
        <v>1</v>
      </c>
      <c r="I98" s="4">
        <v>1</v>
      </c>
      <c r="J98" s="4">
        <v>11</v>
      </c>
      <c r="K98" s="28">
        <v>1</v>
      </c>
      <c r="L98" s="4" t="s">
        <v>103</v>
      </c>
      <c r="M98" s="4" t="s">
        <v>109</v>
      </c>
      <c r="N98" s="19">
        <v>25168000</v>
      </c>
      <c r="O98" s="2" t="s">
        <v>112</v>
      </c>
      <c r="P98" s="2" t="s">
        <v>112</v>
      </c>
      <c r="Q98" s="20" t="s">
        <v>113</v>
      </c>
      <c r="R98" s="20" t="s">
        <v>114</v>
      </c>
      <c r="S98" s="1" t="s">
        <v>117</v>
      </c>
      <c r="T98" s="29">
        <v>3846666</v>
      </c>
      <c r="U98" s="15" t="s">
        <v>118</v>
      </c>
      <c r="V98" s="10" t="s">
        <v>179</v>
      </c>
      <c r="W98" s="39" t="s">
        <v>283</v>
      </c>
      <c r="X98" s="20" t="s">
        <v>200</v>
      </c>
      <c r="Y98" s="20"/>
      <c r="Z98" s="20"/>
      <c r="AA98" s="20"/>
      <c r="AB98" s="20"/>
      <c r="AC98" s="41"/>
      <c r="AD98" s="200"/>
      <c r="AE98" s="161">
        <f t="shared" si="7"/>
        <v>25168000</v>
      </c>
      <c r="AF98" s="20"/>
      <c r="AG98" s="20"/>
      <c r="AH98" s="161"/>
      <c r="AI98" s="161">
        <f t="shared" si="11"/>
        <v>25168000</v>
      </c>
      <c r="AJ98" s="136"/>
      <c r="AK98" s="136"/>
      <c r="AL98" s="213"/>
    </row>
    <row r="99" spans="1:38" ht="120" customHeight="1" x14ac:dyDescent="0.25">
      <c r="A99" s="20">
        <v>2299052</v>
      </c>
      <c r="B99" s="54" t="s">
        <v>158</v>
      </c>
      <c r="C99" s="27" t="s">
        <v>146</v>
      </c>
      <c r="D99" s="27" t="s">
        <v>276</v>
      </c>
      <c r="E99" s="27" t="s">
        <v>276</v>
      </c>
      <c r="F99" s="14" t="s">
        <v>92</v>
      </c>
      <c r="G99" s="10" t="s">
        <v>525</v>
      </c>
      <c r="H99" s="4">
        <v>3</v>
      </c>
      <c r="I99" s="4">
        <v>4</v>
      </c>
      <c r="J99" s="4">
        <v>8</v>
      </c>
      <c r="K99" s="28">
        <v>1</v>
      </c>
      <c r="L99" s="4" t="s">
        <v>103</v>
      </c>
      <c r="M99" s="4" t="s">
        <v>109</v>
      </c>
      <c r="N99" s="19">
        <v>24024000</v>
      </c>
      <c r="O99" s="2" t="s">
        <v>112</v>
      </c>
      <c r="P99" s="2" t="s">
        <v>112</v>
      </c>
      <c r="Q99" s="20" t="s">
        <v>113</v>
      </c>
      <c r="R99" s="20" t="s">
        <v>114</v>
      </c>
      <c r="S99" s="1" t="s">
        <v>117</v>
      </c>
      <c r="T99" s="29">
        <v>3846666</v>
      </c>
      <c r="U99" s="15" t="s">
        <v>118</v>
      </c>
      <c r="V99" s="10" t="s">
        <v>179</v>
      </c>
      <c r="W99" s="39" t="s">
        <v>283</v>
      </c>
      <c r="X99" s="20" t="s">
        <v>200</v>
      </c>
      <c r="Y99" s="20"/>
      <c r="Z99" s="20"/>
      <c r="AA99" s="20"/>
      <c r="AB99" s="20"/>
      <c r="AC99" s="41"/>
      <c r="AD99" s="200"/>
      <c r="AE99" s="161">
        <f t="shared" si="7"/>
        <v>24024000</v>
      </c>
      <c r="AF99" s="20"/>
      <c r="AG99" s="20"/>
      <c r="AH99" s="161"/>
      <c r="AI99" s="161">
        <f t="shared" si="11"/>
        <v>24024000</v>
      </c>
      <c r="AJ99" s="136"/>
      <c r="AK99" s="136"/>
      <c r="AL99" s="213"/>
    </row>
    <row r="100" spans="1:38" ht="120" customHeight="1" x14ac:dyDescent="0.25">
      <c r="A100" s="20">
        <v>2299052</v>
      </c>
      <c r="B100" s="54" t="s">
        <v>158</v>
      </c>
      <c r="C100" s="27" t="s">
        <v>146</v>
      </c>
      <c r="D100" s="27" t="s">
        <v>276</v>
      </c>
      <c r="E100" s="27" t="s">
        <v>276</v>
      </c>
      <c r="F100" s="9">
        <v>44111515</v>
      </c>
      <c r="G100" s="10" t="s">
        <v>69</v>
      </c>
      <c r="H100" s="4">
        <v>4</v>
      </c>
      <c r="I100" s="4">
        <v>5</v>
      </c>
      <c r="J100" s="4">
        <v>1</v>
      </c>
      <c r="K100" s="28">
        <v>1</v>
      </c>
      <c r="L100" s="3" t="s">
        <v>106</v>
      </c>
      <c r="M100" s="4" t="s">
        <v>110</v>
      </c>
      <c r="N100" s="19">
        <v>7500000</v>
      </c>
      <c r="O100" s="2" t="s">
        <v>112</v>
      </c>
      <c r="P100" s="2" t="s">
        <v>112</v>
      </c>
      <c r="Q100" s="20" t="s">
        <v>113</v>
      </c>
      <c r="R100" s="20" t="s">
        <v>114</v>
      </c>
      <c r="S100" s="1" t="s">
        <v>117</v>
      </c>
      <c r="T100" s="29">
        <v>3846666</v>
      </c>
      <c r="U100" s="15" t="s">
        <v>118</v>
      </c>
      <c r="V100" s="10" t="s">
        <v>179</v>
      </c>
      <c r="W100" s="41" t="s">
        <v>184</v>
      </c>
      <c r="X100" s="20" t="s">
        <v>200</v>
      </c>
      <c r="Y100" s="20"/>
      <c r="Z100" s="20"/>
      <c r="AA100" s="20"/>
      <c r="AB100" s="20"/>
      <c r="AC100" s="41"/>
      <c r="AD100" s="200"/>
      <c r="AE100" s="161">
        <f t="shared" si="7"/>
        <v>7500000</v>
      </c>
      <c r="AF100" s="20"/>
      <c r="AG100" s="20"/>
      <c r="AH100" s="161"/>
      <c r="AI100" s="161">
        <f t="shared" si="11"/>
        <v>7500000</v>
      </c>
      <c r="AJ100" s="136"/>
      <c r="AK100" s="136"/>
      <c r="AL100" s="213"/>
    </row>
    <row r="101" spans="1:38" ht="120" customHeight="1" x14ac:dyDescent="0.25">
      <c r="A101" s="20">
        <v>2299052</v>
      </c>
      <c r="B101" s="54" t="s">
        <v>158</v>
      </c>
      <c r="C101" s="27" t="s">
        <v>147</v>
      </c>
      <c r="D101" s="27" t="s">
        <v>276</v>
      </c>
      <c r="E101" s="27" t="s">
        <v>276</v>
      </c>
      <c r="F101" s="14" t="s">
        <v>92</v>
      </c>
      <c r="G101" s="10" t="s">
        <v>70</v>
      </c>
      <c r="H101" s="4">
        <v>1</v>
      </c>
      <c r="I101" s="4">
        <v>1</v>
      </c>
      <c r="J101" s="4">
        <v>11</v>
      </c>
      <c r="K101" s="28">
        <v>1</v>
      </c>
      <c r="L101" s="4" t="s">
        <v>103</v>
      </c>
      <c r="M101" s="4" t="s">
        <v>109</v>
      </c>
      <c r="N101" s="19">
        <v>25168000</v>
      </c>
      <c r="O101" s="2" t="s">
        <v>112</v>
      </c>
      <c r="P101" s="2" t="s">
        <v>112</v>
      </c>
      <c r="Q101" s="20" t="s">
        <v>113</v>
      </c>
      <c r="R101" s="20" t="s">
        <v>114</v>
      </c>
      <c r="S101" s="1" t="s">
        <v>117</v>
      </c>
      <c r="T101" s="29">
        <v>3846666</v>
      </c>
      <c r="U101" s="15" t="s">
        <v>118</v>
      </c>
      <c r="V101" s="10" t="s">
        <v>179</v>
      </c>
      <c r="W101" s="39" t="s">
        <v>283</v>
      </c>
      <c r="X101" s="20" t="s">
        <v>200</v>
      </c>
      <c r="Y101" s="20"/>
      <c r="Z101" s="20"/>
      <c r="AA101" s="20"/>
      <c r="AB101" s="20"/>
      <c r="AC101" s="41"/>
      <c r="AD101" s="200"/>
      <c r="AE101" s="161">
        <f t="shared" si="7"/>
        <v>25168000</v>
      </c>
      <c r="AF101" s="20"/>
      <c r="AG101" s="20"/>
      <c r="AH101" s="161"/>
      <c r="AI101" s="161">
        <f t="shared" si="11"/>
        <v>25168000</v>
      </c>
      <c r="AJ101" s="136"/>
      <c r="AK101" s="136"/>
      <c r="AL101" s="213"/>
    </row>
    <row r="102" spans="1:38" ht="120" customHeight="1" x14ac:dyDescent="0.25">
      <c r="A102" s="20">
        <v>2299058</v>
      </c>
      <c r="B102" s="44" t="s">
        <v>159</v>
      </c>
      <c r="C102" s="27" t="s">
        <v>148</v>
      </c>
      <c r="D102" s="27" t="s">
        <v>277</v>
      </c>
      <c r="E102" s="27" t="s">
        <v>277</v>
      </c>
      <c r="F102" s="57">
        <v>93141808</v>
      </c>
      <c r="G102" s="1" t="s">
        <v>71</v>
      </c>
      <c r="H102" s="4">
        <v>3</v>
      </c>
      <c r="I102" s="4">
        <v>3</v>
      </c>
      <c r="J102" s="4">
        <v>9</v>
      </c>
      <c r="K102" s="28">
        <v>1</v>
      </c>
      <c r="L102" s="3" t="s">
        <v>106</v>
      </c>
      <c r="M102" s="4" t="s">
        <v>110</v>
      </c>
      <c r="N102" s="19">
        <v>6492299</v>
      </c>
      <c r="O102" s="2" t="s">
        <v>112</v>
      </c>
      <c r="P102" s="2" t="s">
        <v>112</v>
      </c>
      <c r="Q102" s="20" t="s">
        <v>113</v>
      </c>
      <c r="R102" s="20" t="s">
        <v>114</v>
      </c>
      <c r="S102" s="1" t="s">
        <v>117</v>
      </c>
      <c r="T102" s="29">
        <v>3846666</v>
      </c>
      <c r="U102" s="15" t="s">
        <v>118</v>
      </c>
      <c r="V102" s="10" t="s">
        <v>179</v>
      </c>
      <c r="W102" s="20" t="s">
        <v>180</v>
      </c>
      <c r="X102" s="20" t="s">
        <v>200</v>
      </c>
      <c r="Y102" s="20"/>
      <c r="Z102" s="20"/>
      <c r="AA102" s="20"/>
      <c r="AB102" s="20"/>
      <c r="AC102" s="41"/>
      <c r="AD102" s="200"/>
      <c r="AE102" s="161">
        <f t="shared" si="7"/>
        <v>6492299</v>
      </c>
      <c r="AF102" s="20"/>
      <c r="AG102" s="20"/>
      <c r="AH102" s="161"/>
      <c r="AI102" s="161">
        <f t="shared" si="11"/>
        <v>6492299</v>
      </c>
      <c r="AJ102" s="136"/>
      <c r="AK102" s="136"/>
      <c r="AL102" s="213"/>
    </row>
    <row r="103" spans="1:38" ht="120" customHeight="1" x14ac:dyDescent="0.25">
      <c r="A103" s="20">
        <v>2299058</v>
      </c>
      <c r="B103" s="44" t="s">
        <v>159</v>
      </c>
      <c r="C103" s="27" t="s">
        <v>149</v>
      </c>
      <c r="D103" s="27" t="s">
        <v>277</v>
      </c>
      <c r="E103" s="27" t="s">
        <v>277</v>
      </c>
      <c r="F103" s="9" t="s">
        <v>304</v>
      </c>
      <c r="G103" s="1" t="s">
        <v>72</v>
      </c>
      <c r="H103" s="4">
        <v>5</v>
      </c>
      <c r="I103" s="4">
        <v>6</v>
      </c>
      <c r="J103" s="4">
        <v>6</v>
      </c>
      <c r="K103" s="28">
        <v>1</v>
      </c>
      <c r="L103" s="4" t="s">
        <v>105</v>
      </c>
      <c r="M103" s="4" t="s">
        <v>110</v>
      </c>
      <c r="N103" s="19">
        <v>38600000</v>
      </c>
      <c r="O103" s="2" t="s">
        <v>112</v>
      </c>
      <c r="P103" s="2" t="s">
        <v>112</v>
      </c>
      <c r="Q103" s="20" t="s">
        <v>113</v>
      </c>
      <c r="R103" s="20" t="s">
        <v>114</v>
      </c>
      <c r="S103" s="1" t="s">
        <v>123</v>
      </c>
      <c r="T103" s="29">
        <v>3846666</v>
      </c>
      <c r="U103" s="15" t="s">
        <v>118</v>
      </c>
      <c r="V103" s="10" t="s">
        <v>179</v>
      </c>
      <c r="W103" s="20" t="s">
        <v>180</v>
      </c>
      <c r="X103" s="20" t="s">
        <v>201</v>
      </c>
      <c r="Y103" s="20"/>
      <c r="Z103" s="20"/>
      <c r="AA103" s="20"/>
      <c r="AB103" s="20"/>
      <c r="AC103" s="41"/>
      <c r="AD103" s="200"/>
      <c r="AE103" s="161">
        <f t="shared" si="7"/>
        <v>38600000</v>
      </c>
      <c r="AF103" s="20"/>
      <c r="AG103" s="20"/>
      <c r="AH103" s="161"/>
      <c r="AI103" s="161">
        <f t="shared" si="11"/>
        <v>38600000</v>
      </c>
      <c r="AJ103" s="136"/>
      <c r="AK103" s="136"/>
      <c r="AL103" s="213"/>
    </row>
    <row r="104" spans="1:38" ht="136.5" customHeight="1" x14ac:dyDescent="0.25">
      <c r="A104" s="20">
        <v>2299060</v>
      </c>
      <c r="B104" s="46" t="s">
        <v>160</v>
      </c>
      <c r="C104" s="27" t="s">
        <v>150</v>
      </c>
      <c r="D104" s="27" t="s">
        <v>277</v>
      </c>
      <c r="E104" s="27" t="s">
        <v>277</v>
      </c>
      <c r="F104" s="14" t="s">
        <v>467</v>
      </c>
      <c r="G104" s="1" t="s">
        <v>519</v>
      </c>
      <c r="H104" s="4">
        <v>1</v>
      </c>
      <c r="I104" s="4">
        <v>1</v>
      </c>
      <c r="J104" s="4">
        <v>11</v>
      </c>
      <c r="K104" s="28">
        <v>1</v>
      </c>
      <c r="L104" s="4" t="s">
        <v>103</v>
      </c>
      <c r="M104" s="4" t="s">
        <v>109</v>
      </c>
      <c r="N104" s="19">
        <v>32064802</v>
      </c>
      <c r="O104" s="2" t="s">
        <v>112</v>
      </c>
      <c r="P104" s="2" t="s">
        <v>112</v>
      </c>
      <c r="Q104" s="20" t="s">
        <v>113</v>
      </c>
      <c r="R104" s="20" t="s">
        <v>114</v>
      </c>
      <c r="S104" s="1" t="s">
        <v>123</v>
      </c>
      <c r="T104" s="29">
        <v>3846666</v>
      </c>
      <c r="U104" s="15" t="s">
        <v>118</v>
      </c>
      <c r="V104" s="10" t="s">
        <v>179</v>
      </c>
      <c r="W104" s="39" t="s">
        <v>449</v>
      </c>
      <c r="X104" s="20" t="s">
        <v>201</v>
      </c>
      <c r="Y104" s="20"/>
      <c r="Z104" s="20"/>
      <c r="AA104" s="20"/>
      <c r="AB104" s="20"/>
      <c r="AC104" s="41"/>
      <c r="AD104" s="200"/>
      <c r="AE104" s="161">
        <f t="shared" si="7"/>
        <v>32064802</v>
      </c>
      <c r="AF104" s="41"/>
      <c r="AG104" s="203"/>
      <c r="AH104" s="200"/>
      <c r="AI104" s="200">
        <f t="shared" si="11"/>
        <v>32064802</v>
      </c>
      <c r="AJ104" s="50"/>
      <c r="AK104" s="50"/>
      <c r="AL104" s="216"/>
    </row>
    <row r="105" spans="1:38" ht="120" customHeight="1" x14ac:dyDescent="0.25">
      <c r="A105" s="20">
        <v>2299060</v>
      </c>
      <c r="B105" s="46" t="s">
        <v>160</v>
      </c>
      <c r="C105" s="27" t="s">
        <v>150</v>
      </c>
      <c r="D105" s="27" t="s">
        <v>277</v>
      </c>
      <c r="E105" s="27" t="s">
        <v>277</v>
      </c>
      <c r="F105" s="9">
        <v>46181500</v>
      </c>
      <c r="G105" s="1" t="s">
        <v>73</v>
      </c>
      <c r="H105" s="4">
        <v>4</v>
      </c>
      <c r="I105" s="4">
        <v>5</v>
      </c>
      <c r="J105" s="4">
        <v>1</v>
      </c>
      <c r="K105" s="28">
        <v>1</v>
      </c>
      <c r="L105" s="3" t="s">
        <v>106</v>
      </c>
      <c r="M105" s="4" t="s">
        <v>109</v>
      </c>
      <c r="N105" s="19">
        <v>7500000</v>
      </c>
      <c r="O105" s="2" t="s">
        <v>112</v>
      </c>
      <c r="P105" s="2" t="s">
        <v>112</v>
      </c>
      <c r="Q105" s="20" t="s">
        <v>113</v>
      </c>
      <c r="R105" s="20" t="s">
        <v>114</v>
      </c>
      <c r="S105" s="1" t="s">
        <v>123</v>
      </c>
      <c r="T105" s="29">
        <v>3846666</v>
      </c>
      <c r="U105" s="15" t="s">
        <v>118</v>
      </c>
      <c r="V105" s="10" t="s">
        <v>179</v>
      </c>
      <c r="W105" s="50" t="s">
        <v>184</v>
      </c>
      <c r="X105" s="20" t="s">
        <v>201</v>
      </c>
      <c r="Y105" s="20"/>
      <c r="Z105" s="20"/>
      <c r="AA105" s="20"/>
      <c r="AB105" s="20"/>
      <c r="AC105" s="41"/>
      <c r="AD105" s="200"/>
      <c r="AE105" s="161">
        <f t="shared" si="7"/>
        <v>7500000</v>
      </c>
      <c r="AF105" s="41"/>
      <c r="AG105" s="41"/>
      <c r="AH105" s="200"/>
      <c r="AI105" s="200">
        <f t="shared" si="11"/>
        <v>7500000</v>
      </c>
      <c r="AJ105" s="50"/>
      <c r="AK105" s="50"/>
      <c r="AL105" s="216"/>
    </row>
    <row r="106" spans="1:38" ht="120" customHeight="1" x14ac:dyDescent="0.25">
      <c r="A106" s="20">
        <v>2299060</v>
      </c>
      <c r="B106" s="46" t="s">
        <v>160</v>
      </c>
      <c r="C106" s="27" t="s">
        <v>151</v>
      </c>
      <c r="D106" s="27" t="s">
        <v>278</v>
      </c>
      <c r="E106" s="27" t="s">
        <v>278</v>
      </c>
      <c r="F106" s="57">
        <v>80101505</v>
      </c>
      <c r="G106" s="25" t="s">
        <v>481</v>
      </c>
      <c r="H106" s="4">
        <v>1</v>
      </c>
      <c r="I106" s="4">
        <v>1</v>
      </c>
      <c r="J106" s="4">
        <v>11</v>
      </c>
      <c r="K106" s="4">
        <v>1</v>
      </c>
      <c r="L106" s="4" t="s">
        <v>103</v>
      </c>
      <c r="M106" s="4" t="s">
        <v>109</v>
      </c>
      <c r="N106" s="19">
        <v>41058028</v>
      </c>
      <c r="O106" s="2" t="s">
        <v>112</v>
      </c>
      <c r="P106" s="2" t="s">
        <v>112</v>
      </c>
      <c r="Q106" s="20" t="s">
        <v>113</v>
      </c>
      <c r="R106" s="20" t="s">
        <v>114</v>
      </c>
      <c r="S106" s="1" t="s">
        <v>125</v>
      </c>
      <c r="T106" s="29">
        <v>3846666</v>
      </c>
      <c r="U106" s="16" t="s">
        <v>126</v>
      </c>
      <c r="V106" s="10" t="s">
        <v>179</v>
      </c>
      <c r="W106" s="39" t="s">
        <v>448</v>
      </c>
      <c r="X106" s="20" t="s">
        <v>123</v>
      </c>
      <c r="Y106" s="20"/>
      <c r="Z106" s="20"/>
      <c r="AA106" s="20"/>
      <c r="AB106" s="20"/>
      <c r="AC106" s="41"/>
      <c r="AD106" s="200"/>
      <c r="AE106" s="161">
        <f t="shared" si="7"/>
        <v>41058028</v>
      </c>
      <c r="AF106" s="41"/>
      <c r="AG106" s="203"/>
      <c r="AH106" s="200"/>
      <c r="AI106" s="200">
        <f t="shared" si="11"/>
        <v>41058028</v>
      </c>
      <c r="AJ106" s="50"/>
      <c r="AK106" s="204"/>
      <c r="AL106" s="216"/>
    </row>
    <row r="107" spans="1:38" ht="120" customHeight="1" x14ac:dyDescent="0.25">
      <c r="A107" s="20">
        <v>2299062</v>
      </c>
      <c r="B107" s="55" t="s">
        <v>161</v>
      </c>
      <c r="C107" s="27" t="s">
        <v>152</v>
      </c>
      <c r="D107" s="27" t="s">
        <v>279</v>
      </c>
      <c r="E107" s="27" t="s">
        <v>279</v>
      </c>
      <c r="F107" s="57">
        <v>81112200</v>
      </c>
      <c r="G107" s="7" t="s">
        <v>74</v>
      </c>
      <c r="H107" s="4">
        <v>1</v>
      </c>
      <c r="I107" s="4">
        <v>1</v>
      </c>
      <c r="J107" s="4">
        <v>11</v>
      </c>
      <c r="K107" s="28">
        <v>1</v>
      </c>
      <c r="L107" s="4" t="s">
        <v>103</v>
      </c>
      <c r="M107" s="4" t="s">
        <v>109</v>
      </c>
      <c r="N107" s="19">
        <v>23582026</v>
      </c>
      <c r="O107" s="2" t="s">
        <v>112</v>
      </c>
      <c r="P107" s="2" t="s">
        <v>112</v>
      </c>
      <c r="Q107" s="20" t="s">
        <v>113</v>
      </c>
      <c r="R107" s="20" t="s">
        <v>114</v>
      </c>
      <c r="S107" s="1" t="s">
        <v>127</v>
      </c>
      <c r="T107" s="29">
        <v>3846666</v>
      </c>
      <c r="U107" s="16" t="s">
        <v>124</v>
      </c>
      <c r="V107" s="10" t="s">
        <v>179</v>
      </c>
      <c r="W107" s="39" t="s">
        <v>283</v>
      </c>
      <c r="X107" s="4" t="s">
        <v>202</v>
      </c>
      <c r="Y107" s="20"/>
      <c r="Z107" s="20"/>
      <c r="AA107" s="20"/>
      <c r="AB107" s="20"/>
      <c r="AC107" s="41"/>
      <c r="AD107" s="200"/>
      <c r="AE107" s="161">
        <f t="shared" si="7"/>
        <v>23582026</v>
      </c>
      <c r="AF107" s="20"/>
      <c r="AG107" s="20"/>
      <c r="AH107" s="200"/>
      <c r="AI107" s="200">
        <f t="shared" si="11"/>
        <v>23582026</v>
      </c>
      <c r="AJ107" s="50"/>
      <c r="AK107" s="50"/>
      <c r="AL107" s="216"/>
    </row>
    <row r="108" spans="1:38" ht="120" customHeight="1" x14ac:dyDescent="0.25">
      <c r="A108" s="20">
        <v>2299062</v>
      </c>
      <c r="B108" s="55" t="s">
        <v>161</v>
      </c>
      <c r="C108" s="27" t="s">
        <v>152</v>
      </c>
      <c r="D108" s="27" t="s">
        <v>279</v>
      </c>
      <c r="E108" s="27" t="s">
        <v>279</v>
      </c>
      <c r="F108" s="57">
        <v>81112200</v>
      </c>
      <c r="G108" s="7" t="s">
        <v>75</v>
      </c>
      <c r="H108" s="4">
        <v>1</v>
      </c>
      <c r="I108" s="4">
        <v>1</v>
      </c>
      <c r="J108" s="4">
        <v>11</v>
      </c>
      <c r="K108" s="28">
        <v>1</v>
      </c>
      <c r="L108" s="4" t="s">
        <v>103</v>
      </c>
      <c r="M108" s="4" t="s">
        <v>109</v>
      </c>
      <c r="N108" s="19">
        <v>10643186</v>
      </c>
      <c r="O108" s="2" t="s">
        <v>112</v>
      </c>
      <c r="P108" s="2" t="s">
        <v>112</v>
      </c>
      <c r="Q108" s="20" t="s">
        <v>113</v>
      </c>
      <c r="R108" s="20" t="s">
        <v>114</v>
      </c>
      <c r="S108" s="1" t="s">
        <v>127</v>
      </c>
      <c r="T108" s="29">
        <v>3846666</v>
      </c>
      <c r="U108" s="16" t="s">
        <v>124</v>
      </c>
      <c r="V108" s="10" t="s">
        <v>179</v>
      </c>
      <c r="W108" s="39" t="s">
        <v>283</v>
      </c>
      <c r="X108" s="4" t="s">
        <v>202</v>
      </c>
      <c r="Y108" s="20"/>
      <c r="Z108" s="20"/>
      <c r="AA108" s="20"/>
      <c r="AB108" s="20"/>
      <c r="AC108" s="41"/>
      <c r="AD108" s="200"/>
      <c r="AE108" s="161">
        <f t="shared" si="7"/>
        <v>10643186</v>
      </c>
      <c r="AF108" s="20"/>
      <c r="AG108" s="20"/>
      <c r="AH108" s="161"/>
      <c r="AI108" s="161">
        <f t="shared" si="11"/>
        <v>10643186</v>
      </c>
      <c r="AJ108" s="136"/>
      <c r="AK108" s="136"/>
      <c r="AL108" s="213"/>
    </row>
    <row r="109" spans="1:38" ht="120" customHeight="1" x14ac:dyDescent="0.25">
      <c r="A109" s="20">
        <v>2299062</v>
      </c>
      <c r="B109" s="55" t="s">
        <v>161</v>
      </c>
      <c r="C109" s="27" t="s">
        <v>152</v>
      </c>
      <c r="D109" s="27" t="s">
        <v>279</v>
      </c>
      <c r="E109" s="27" t="s">
        <v>279</v>
      </c>
      <c r="F109" s="57">
        <v>81112200</v>
      </c>
      <c r="G109" s="7" t="s">
        <v>75</v>
      </c>
      <c r="H109" s="4">
        <v>1</v>
      </c>
      <c r="I109" s="4">
        <v>1</v>
      </c>
      <c r="J109" s="4">
        <v>11</v>
      </c>
      <c r="K109" s="28">
        <v>1</v>
      </c>
      <c r="L109" s="4" t="s">
        <v>103</v>
      </c>
      <c r="M109" s="4" t="s">
        <v>110</v>
      </c>
      <c r="N109" s="19">
        <v>16226932</v>
      </c>
      <c r="O109" s="2" t="s">
        <v>112</v>
      </c>
      <c r="P109" s="2" t="s">
        <v>112</v>
      </c>
      <c r="Q109" s="20" t="s">
        <v>113</v>
      </c>
      <c r="R109" s="20" t="s">
        <v>114</v>
      </c>
      <c r="S109" s="1" t="s">
        <v>127</v>
      </c>
      <c r="T109" s="29">
        <v>3846666</v>
      </c>
      <c r="U109" s="16" t="s">
        <v>124</v>
      </c>
      <c r="V109" s="10" t="s">
        <v>179</v>
      </c>
      <c r="W109" s="39" t="s">
        <v>283</v>
      </c>
      <c r="X109" s="4" t="s">
        <v>202</v>
      </c>
      <c r="Y109" s="20"/>
      <c r="Z109" s="20"/>
      <c r="AA109" s="20"/>
      <c r="AB109" s="20"/>
      <c r="AC109" s="41"/>
      <c r="AD109" s="200"/>
      <c r="AE109" s="161">
        <f t="shared" si="7"/>
        <v>16226932</v>
      </c>
      <c r="AF109" s="20"/>
      <c r="AG109" s="20"/>
      <c r="AH109" s="161"/>
      <c r="AI109" s="161">
        <f t="shared" si="11"/>
        <v>16226932</v>
      </c>
      <c r="AJ109" s="136"/>
      <c r="AK109" s="136"/>
      <c r="AL109" s="213"/>
    </row>
    <row r="110" spans="1:38" ht="120" customHeight="1" x14ac:dyDescent="0.25">
      <c r="A110" s="20">
        <v>2299062</v>
      </c>
      <c r="B110" s="55" t="s">
        <v>161</v>
      </c>
      <c r="C110" s="27" t="s">
        <v>152</v>
      </c>
      <c r="D110" s="27" t="s">
        <v>279</v>
      </c>
      <c r="E110" s="27" t="s">
        <v>279</v>
      </c>
      <c r="F110" s="57">
        <v>81112200</v>
      </c>
      <c r="G110" s="7" t="s">
        <v>76</v>
      </c>
      <c r="H110" s="4">
        <v>1</v>
      </c>
      <c r="I110" s="4">
        <v>1</v>
      </c>
      <c r="J110" s="4">
        <v>11</v>
      </c>
      <c r="K110" s="28">
        <v>1</v>
      </c>
      <c r="L110" s="3" t="s">
        <v>106</v>
      </c>
      <c r="M110" s="4" t="s">
        <v>110</v>
      </c>
      <c r="N110" s="19">
        <v>914597</v>
      </c>
      <c r="O110" s="2" t="s">
        <v>112</v>
      </c>
      <c r="P110" s="2" t="s">
        <v>112</v>
      </c>
      <c r="Q110" s="20" t="s">
        <v>113</v>
      </c>
      <c r="R110" s="20" t="s">
        <v>114</v>
      </c>
      <c r="S110" s="1" t="s">
        <v>127</v>
      </c>
      <c r="T110" s="29">
        <v>3846666</v>
      </c>
      <c r="U110" s="16" t="s">
        <v>124</v>
      </c>
      <c r="V110" s="10" t="s">
        <v>179</v>
      </c>
      <c r="W110" s="20" t="s">
        <v>180</v>
      </c>
      <c r="X110" s="4" t="s">
        <v>202</v>
      </c>
      <c r="Y110" s="20"/>
      <c r="Z110" s="20"/>
      <c r="AA110" s="20"/>
      <c r="AB110" s="20"/>
      <c r="AC110" s="41"/>
      <c r="AD110" s="200"/>
      <c r="AE110" s="161">
        <f t="shared" si="7"/>
        <v>914597</v>
      </c>
      <c r="AF110" s="20"/>
      <c r="AG110" s="20"/>
      <c r="AH110" s="161"/>
      <c r="AI110" s="161">
        <f t="shared" si="11"/>
        <v>914597</v>
      </c>
      <c r="AJ110" s="136"/>
      <c r="AK110" s="136"/>
      <c r="AL110" s="213"/>
    </row>
    <row r="111" spans="1:38" ht="120" customHeight="1" x14ac:dyDescent="0.25">
      <c r="A111" s="20">
        <v>2299062</v>
      </c>
      <c r="B111" s="55" t="s">
        <v>161</v>
      </c>
      <c r="C111" s="27" t="s">
        <v>152</v>
      </c>
      <c r="D111" s="27" t="s">
        <v>279</v>
      </c>
      <c r="E111" s="27" t="s">
        <v>279</v>
      </c>
      <c r="F111" s="57">
        <v>81112200</v>
      </c>
      <c r="G111" s="7" t="s">
        <v>76</v>
      </c>
      <c r="H111" s="4">
        <v>1</v>
      </c>
      <c r="I111" s="4">
        <v>2</v>
      </c>
      <c r="J111" s="4">
        <v>1</v>
      </c>
      <c r="K111" s="28">
        <v>1</v>
      </c>
      <c r="L111" s="3" t="s">
        <v>106</v>
      </c>
      <c r="M111" s="4" t="s">
        <v>109</v>
      </c>
      <c r="N111" s="19">
        <v>585403</v>
      </c>
      <c r="O111" s="2" t="s">
        <v>112</v>
      </c>
      <c r="P111" s="2" t="s">
        <v>112</v>
      </c>
      <c r="Q111" s="20" t="s">
        <v>113</v>
      </c>
      <c r="R111" s="20" t="s">
        <v>114</v>
      </c>
      <c r="S111" s="1" t="s">
        <v>127</v>
      </c>
      <c r="T111" s="29">
        <v>3846666</v>
      </c>
      <c r="U111" s="16" t="s">
        <v>124</v>
      </c>
      <c r="V111" s="10" t="s">
        <v>179</v>
      </c>
      <c r="W111" s="20" t="s">
        <v>180</v>
      </c>
      <c r="X111" s="4" t="s">
        <v>202</v>
      </c>
      <c r="Y111" s="20"/>
      <c r="Z111" s="20"/>
      <c r="AA111" s="20"/>
      <c r="AB111" s="20"/>
      <c r="AC111" s="41"/>
      <c r="AD111" s="200"/>
      <c r="AE111" s="161">
        <f t="shared" si="7"/>
        <v>585403</v>
      </c>
      <c r="AF111" s="20"/>
      <c r="AG111" s="20"/>
      <c r="AH111" s="161"/>
      <c r="AI111" s="161">
        <f t="shared" si="11"/>
        <v>585403</v>
      </c>
      <c r="AJ111" s="136"/>
      <c r="AK111" s="136"/>
      <c r="AL111" s="213"/>
    </row>
    <row r="112" spans="1:38" ht="120" customHeight="1" x14ac:dyDescent="0.25">
      <c r="A112" s="20">
        <v>2299062</v>
      </c>
      <c r="B112" s="55" t="s">
        <v>161</v>
      </c>
      <c r="C112" s="27" t="s">
        <v>152</v>
      </c>
      <c r="D112" s="27" t="s">
        <v>279</v>
      </c>
      <c r="E112" s="27" t="s">
        <v>279</v>
      </c>
      <c r="F112" s="57">
        <v>43231513</v>
      </c>
      <c r="G112" s="10" t="s">
        <v>77</v>
      </c>
      <c r="H112" s="4">
        <v>10</v>
      </c>
      <c r="I112" s="4">
        <v>11</v>
      </c>
      <c r="J112" s="4">
        <v>1</v>
      </c>
      <c r="K112" s="28">
        <v>1</v>
      </c>
      <c r="L112" s="4" t="s">
        <v>107</v>
      </c>
      <c r="M112" s="4" t="s">
        <v>110</v>
      </c>
      <c r="N112" s="19">
        <v>34870118</v>
      </c>
      <c r="O112" s="2" t="s">
        <v>112</v>
      </c>
      <c r="P112" s="2" t="s">
        <v>112</v>
      </c>
      <c r="Q112" s="20" t="s">
        <v>113</v>
      </c>
      <c r="R112" s="20" t="s">
        <v>114</v>
      </c>
      <c r="S112" s="1" t="s">
        <v>127</v>
      </c>
      <c r="T112" s="29">
        <v>3846666</v>
      </c>
      <c r="U112" s="16" t="s">
        <v>124</v>
      </c>
      <c r="V112" s="10" t="s">
        <v>179</v>
      </c>
      <c r="W112" s="41" t="s">
        <v>455</v>
      </c>
      <c r="X112" s="4" t="s">
        <v>202</v>
      </c>
      <c r="Y112" s="20"/>
      <c r="Z112" s="20"/>
      <c r="AA112" s="20"/>
      <c r="AB112" s="20"/>
      <c r="AC112" s="41"/>
      <c r="AD112" s="200"/>
      <c r="AE112" s="161">
        <f t="shared" si="7"/>
        <v>34870118</v>
      </c>
      <c r="AF112" s="20"/>
      <c r="AG112" s="20"/>
      <c r="AH112" s="161"/>
      <c r="AI112" s="161">
        <f t="shared" si="11"/>
        <v>34870118</v>
      </c>
      <c r="AJ112" s="136"/>
      <c r="AK112" s="136"/>
      <c r="AL112" s="213"/>
    </row>
    <row r="113" spans="1:38" ht="120" customHeight="1" x14ac:dyDescent="0.25">
      <c r="A113" s="20">
        <v>2299062</v>
      </c>
      <c r="B113" s="55" t="s">
        <v>161</v>
      </c>
      <c r="C113" s="27" t="s">
        <v>152</v>
      </c>
      <c r="D113" s="27" t="s">
        <v>279</v>
      </c>
      <c r="E113" s="27" t="s">
        <v>279</v>
      </c>
      <c r="F113" s="57">
        <v>81112500</v>
      </c>
      <c r="G113" s="10" t="s">
        <v>78</v>
      </c>
      <c r="H113" s="4">
        <v>2</v>
      </c>
      <c r="I113" s="4">
        <v>3</v>
      </c>
      <c r="J113" s="4">
        <v>1</v>
      </c>
      <c r="K113" s="28">
        <v>1</v>
      </c>
      <c r="L113" s="4" t="s">
        <v>105</v>
      </c>
      <c r="M113" s="4" t="s">
        <v>110</v>
      </c>
      <c r="N113" s="19">
        <v>50000000</v>
      </c>
      <c r="O113" s="2" t="s">
        <v>112</v>
      </c>
      <c r="P113" s="2" t="s">
        <v>112</v>
      </c>
      <c r="Q113" s="20" t="s">
        <v>113</v>
      </c>
      <c r="R113" s="20" t="s">
        <v>114</v>
      </c>
      <c r="S113" s="1" t="s">
        <v>127</v>
      </c>
      <c r="T113" s="29">
        <v>3846666</v>
      </c>
      <c r="U113" s="16" t="s">
        <v>124</v>
      </c>
      <c r="V113" s="10" t="s">
        <v>179</v>
      </c>
      <c r="W113" s="41" t="s">
        <v>455</v>
      </c>
      <c r="X113" s="4" t="s">
        <v>203</v>
      </c>
      <c r="Y113" s="20"/>
      <c r="Z113" s="20"/>
      <c r="AA113" s="20"/>
      <c r="AB113" s="20"/>
      <c r="AC113" s="41"/>
      <c r="AD113" s="200"/>
      <c r="AE113" s="161">
        <f t="shared" si="7"/>
        <v>50000000</v>
      </c>
      <c r="AF113" s="20"/>
      <c r="AG113" s="20"/>
      <c r="AH113" s="161"/>
      <c r="AI113" s="161">
        <f t="shared" si="11"/>
        <v>50000000</v>
      </c>
      <c r="AJ113" s="136"/>
      <c r="AK113" s="136"/>
      <c r="AL113" s="213"/>
    </row>
    <row r="114" spans="1:38" ht="120" customHeight="1" x14ac:dyDescent="0.25">
      <c r="A114" s="20">
        <v>2299062</v>
      </c>
      <c r="B114" s="55" t="s">
        <v>161</v>
      </c>
      <c r="C114" s="27" t="s">
        <v>152</v>
      </c>
      <c r="D114" s="27" t="s">
        <v>279</v>
      </c>
      <c r="E114" s="27" t="s">
        <v>279</v>
      </c>
      <c r="F114" s="57">
        <v>43211500</v>
      </c>
      <c r="G114" s="10" t="s">
        <v>79</v>
      </c>
      <c r="H114" s="4">
        <v>2</v>
      </c>
      <c r="I114" s="4">
        <v>3</v>
      </c>
      <c r="J114" s="4">
        <v>1</v>
      </c>
      <c r="K114" s="28">
        <v>1</v>
      </c>
      <c r="L114" s="4" t="s">
        <v>108</v>
      </c>
      <c r="M114" s="4" t="s">
        <v>110</v>
      </c>
      <c r="N114" s="19">
        <v>47000000</v>
      </c>
      <c r="O114" s="2" t="s">
        <v>112</v>
      </c>
      <c r="P114" s="2" t="s">
        <v>112</v>
      </c>
      <c r="Q114" s="20" t="s">
        <v>113</v>
      </c>
      <c r="R114" s="20" t="s">
        <v>114</v>
      </c>
      <c r="S114" s="1" t="s">
        <v>127</v>
      </c>
      <c r="T114" s="29">
        <v>3846666</v>
      </c>
      <c r="U114" s="16" t="s">
        <v>124</v>
      </c>
      <c r="V114" s="10" t="s">
        <v>179</v>
      </c>
      <c r="W114" s="20" t="s">
        <v>185</v>
      </c>
      <c r="X114" s="4" t="s">
        <v>203</v>
      </c>
      <c r="Y114" s="20"/>
      <c r="Z114" s="20"/>
      <c r="AA114" s="20"/>
      <c r="AB114" s="20"/>
      <c r="AC114" s="41"/>
      <c r="AD114" s="200"/>
      <c r="AE114" s="161">
        <f t="shared" si="7"/>
        <v>47000000</v>
      </c>
      <c r="AF114" s="20"/>
      <c r="AG114" s="20"/>
      <c r="AH114" s="161"/>
      <c r="AI114" s="161">
        <f t="shared" si="11"/>
        <v>47000000</v>
      </c>
      <c r="AJ114" s="136"/>
      <c r="AK114" s="136"/>
      <c r="AL114" s="213"/>
    </row>
    <row r="115" spans="1:38" ht="120" customHeight="1" x14ac:dyDescent="0.25">
      <c r="A115" s="20">
        <v>2299062</v>
      </c>
      <c r="B115" s="55" t="s">
        <v>161</v>
      </c>
      <c r="C115" s="27" t="s">
        <v>152</v>
      </c>
      <c r="D115" s="27" t="s">
        <v>279</v>
      </c>
      <c r="E115" s="27" t="s">
        <v>279</v>
      </c>
      <c r="F115" s="12">
        <v>81112100</v>
      </c>
      <c r="G115" s="7" t="s">
        <v>80</v>
      </c>
      <c r="H115" s="4">
        <v>2</v>
      </c>
      <c r="I115" s="4">
        <v>2</v>
      </c>
      <c r="J115" s="4">
        <v>9</v>
      </c>
      <c r="K115" s="28">
        <v>1</v>
      </c>
      <c r="L115" s="4" t="s">
        <v>108</v>
      </c>
      <c r="M115" s="4" t="s">
        <v>109</v>
      </c>
      <c r="N115" s="19">
        <v>63226932</v>
      </c>
      <c r="O115" s="2" t="s">
        <v>112</v>
      </c>
      <c r="P115" s="2" t="s">
        <v>112</v>
      </c>
      <c r="Q115" s="20" t="s">
        <v>113</v>
      </c>
      <c r="R115" s="20" t="s">
        <v>114</v>
      </c>
      <c r="S115" s="1" t="s">
        <v>127</v>
      </c>
      <c r="T115" s="29">
        <v>3846666</v>
      </c>
      <c r="U115" s="16" t="s">
        <v>124</v>
      </c>
      <c r="V115" s="10" t="s">
        <v>179</v>
      </c>
      <c r="W115" s="20" t="s">
        <v>180</v>
      </c>
      <c r="X115" s="4" t="s">
        <v>202</v>
      </c>
      <c r="Y115" s="20"/>
      <c r="Z115" s="20"/>
      <c r="AA115" s="20"/>
      <c r="AB115" s="20"/>
      <c r="AC115" s="41"/>
      <c r="AD115" s="200"/>
      <c r="AE115" s="161">
        <f t="shared" si="7"/>
        <v>63226932</v>
      </c>
      <c r="AF115" s="41"/>
      <c r="AG115" s="203"/>
      <c r="AH115" s="200"/>
      <c r="AI115" s="200">
        <f t="shared" si="11"/>
        <v>63226932</v>
      </c>
      <c r="AJ115" s="50"/>
      <c r="AK115" s="204"/>
      <c r="AL115" s="216"/>
    </row>
    <row r="116" spans="1:38" ht="120" customHeight="1" x14ac:dyDescent="0.25">
      <c r="A116" s="20">
        <v>2299062</v>
      </c>
      <c r="B116" s="55" t="s">
        <v>161</v>
      </c>
      <c r="C116" s="27" t="s">
        <v>152</v>
      </c>
      <c r="D116" s="27" t="s">
        <v>279</v>
      </c>
      <c r="E116" s="27" t="s">
        <v>279</v>
      </c>
      <c r="F116" s="57">
        <v>81112215</v>
      </c>
      <c r="G116" s="10" t="s">
        <v>81</v>
      </c>
      <c r="H116" s="4">
        <v>1</v>
      </c>
      <c r="I116" s="4">
        <v>1</v>
      </c>
      <c r="J116" s="4">
        <v>11</v>
      </c>
      <c r="K116" s="28">
        <v>1</v>
      </c>
      <c r="L116" s="4" t="s">
        <v>103</v>
      </c>
      <c r="M116" s="4" t="s">
        <v>109</v>
      </c>
      <c r="N116" s="19">
        <v>33000000</v>
      </c>
      <c r="O116" s="2" t="s">
        <v>112</v>
      </c>
      <c r="P116" s="2" t="s">
        <v>112</v>
      </c>
      <c r="Q116" s="20" t="s">
        <v>113</v>
      </c>
      <c r="R116" s="20" t="s">
        <v>114</v>
      </c>
      <c r="S116" s="1" t="s">
        <v>127</v>
      </c>
      <c r="T116" s="29">
        <v>3846666</v>
      </c>
      <c r="U116" s="16" t="s">
        <v>124</v>
      </c>
      <c r="V116" s="10" t="s">
        <v>179</v>
      </c>
      <c r="W116" s="39" t="s">
        <v>448</v>
      </c>
      <c r="X116" s="4" t="s">
        <v>202</v>
      </c>
      <c r="Y116" s="20"/>
      <c r="Z116" s="20"/>
      <c r="AA116" s="20"/>
      <c r="AB116" s="20"/>
      <c r="AC116" s="41"/>
      <c r="AD116" s="200"/>
      <c r="AE116" s="161">
        <f t="shared" si="7"/>
        <v>33000000</v>
      </c>
      <c r="AF116" s="20"/>
      <c r="AG116" s="20"/>
      <c r="AH116" s="161"/>
      <c r="AI116" s="161">
        <f t="shared" si="11"/>
        <v>33000000</v>
      </c>
      <c r="AJ116" s="136"/>
      <c r="AK116" s="136"/>
      <c r="AL116" s="213"/>
    </row>
    <row r="117" spans="1:38" ht="120" customHeight="1" x14ac:dyDescent="0.25">
      <c r="A117" s="20">
        <v>2299062</v>
      </c>
      <c r="B117" s="55" t="s">
        <v>161</v>
      </c>
      <c r="C117" s="27" t="s">
        <v>152</v>
      </c>
      <c r="D117" s="27" t="s">
        <v>279</v>
      </c>
      <c r="E117" s="27" t="s">
        <v>279</v>
      </c>
      <c r="F117" s="57">
        <v>43191511</v>
      </c>
      <c r="G117" s="7" t="s">
        <v>82</v>
      </c>
      <c r="H117" s="4">
        <v>5</v>
      </c>
      <c r="I117" s="4">
        <v>6</v>
      </c>
      <c r="J117" s="4">
        <v>1</v>
      </c>
      <c r="K117" s="28">
        <v>1</v>
      </c>
      <c r="L117" s="3" t="s">
        <v>106</v>
      </c>
      <c r="M117" s="4" t="s">
        <v>110</v>
      </c>
      <c r="N117" s="19">
        <v>5500000</v>
      </c>
      <c r="O117" s="2" t="s">
        <v>112</v>
      </c>
      <c r="P117" s="2" t="s">
        <v>112</v>
      </c>
      <c r="Q117" s="20" t="s">
        <v>113</v>
      </c>
      <c r="R117" s="20" t="s">
        <v>114</v>
      </c>
      <c r="S117" s="1" t="s">
        <v>127</v>
      </c>
      <c r="T117" s="29">
        <v>3846666</v>
      </c>
      <c r="U117" s="16" t="s">
        <v>124</v>
      </c>
      <c r="V117" s="10" t="s">
        <v>179</v>
      </c>
      <c r="W117" s="20" t="s">
        <v>185</v>
      </c>
      <c r="X117" s="4" t="s">
        <v>202</v>
      </c>
      <c r="Y117" s="20"/>
      <c r="Z117" s="20"/>
      <c r="AA117" s="20"/>
      <c r="AB117" s="20"/>
      <c r="AC117" s="41"/>
      <c r="AD117" s="200"/>
      <c r="AE117" s="161">
        <f t="shared" si="7"/>
        <v>5500000</v>
      </c>
      <c r="AF117" s="20"/>
      <c r="AG117" s="20"/>
      <c r="AH117" s="161"/>
      <c r="AI117" s="161">
        <f t="shared" si="11"/>
        <v>5500000</v>
      </c>
      <c r="AJ117" s="136"/>
      <c r="AK117" s="136"/>
      <c r="AL117" s="213"/>
    </row>
    <row r="118" spans="1:38" ht="120" customHeight="1" x14ac:dyDescent="0.25">
      <c r="A118" s="20">
        <v>2299062</v>
      </c>
      <c r="B118" s="55" t="s">
        <v>161</v>
      </c>
      <c r="C118" s="27" t="s">
        <v>153</v>
      </c>
      <c r="D118" s="27" t="s">
        <v>279</v>
      </c>
      <c r="E118" s="27" t="s">
        <v>279</v>
      </c>
      <c r="F118" s="57">
        <v>81111812</v>
      </c>
      <c r="G118" s="10" t="s">
        <v>83</v>
      </c>
      <c r="H118" s="4">
        <v>3</v>
      </c>
      <c r="I118" s="4">
        <v>4</v>
      </c>
      <c r="J118" s="4">
        <v>9</v>
      </c>
      <c r="K118" s="28">
        <v>1</v>
      </c>
      <c r="L118" s="3" t="s">
        <v>106</v>
      </c>
      <c r="M118" s="4" t="s">
        <v>110</v>
      </c>
      <c r="N118" s="19">
        <v>7500000</v>
      </c>
      <c r="O118" s="2" t="s">
        <v>112</v>
      </c>
      <c r="P118" s="2" t="s">
        <v>112</v>
      </c>
      <c r="Q118" s="20" t="s">
        <v>113</v>
      </c>
      <c r="R118" s="20" t="s">
        <v>114</v>
      </c>
      <c r="S118" s="1" t="s">
        <v>127</v>
      </c>
      <c r="T118" s="29">
        <v>3846666</v>
      </c>
      <c r="U118" s="16" t="s">
        <v>124</v>
      </c>
      <c r="V118" s="10" t="s">
        <v>179</v>
      </c>
      <c r="W118" s="20" t="s">
        <v>180</v>
      </c>
      <c r="X118" s="4" t="s">
        <v>204</v>
      </c>
      <c r="Y118" s="20"/>
      <c r="Z118" s="20"/>
      <c r="AA118" s="20"/>
      <c r="AB118" s="20"/>
      <c r="AC118" s="41"/>
      <c r="AD118" s="200"/>
      <c r="AE118" s="161">
        <f t="shared" si="7"/>
        <v>7500000</v>
      </c>
      <c r="AF118" s="20"/>
      <c r="AG118" s="20"/>
      <c r="AH118" s="161"/>
      <c r="AI118" s="161">
        <f t="shared" si="11"/>
        <v>7500000</v>
      </c>
      <c r="AJ118" s="136"/>
      <c r="AK118" s="136"/>
      <c r="AL118" s="213"/>
    </row>
    <row r="119" spans="1:38" ht="120" customHeight="1" x14ac:dyDescent="0.25">
      <c r="A119" s="20">
        <v>2299062</v>
      </c>
      <c r="B119" s="55" t="s">
        <v>161</v>
      </c>
      <c r="C119" s="27" t="s">
        <v>153</v>
      </c>
      <c r="D119" s="27" t="s">
        <v>279</v>
      </c>
      <c r="E119" s="27" t="s">
        <v>279</v>
      </c>
      <c r="F119" s="9" t="s">
        <v>306</v>
      </c>
      <c r="G119" s="10" t="s">
        <v>84</v>
      </c>
      <c r="H119" s="4">
        <v>3</v>
      </c>
      <c r="I119" s="4">
        <v>3</v>
      </c>
      <c r="J119" s="4">
        <v>9</v>
      </c>
      <c r="K119" s="28">
        <v>1</v>
      </c>
      <c r="L119" s="3" t="s">
        <v>106</v>
      </c>
      <c r="M119" s="4" t="s">
        <v>110</v>
      </c>
      <c r="N119" s="19">
        <v>5500000</v>
      </c>
      <c r="O119" s="2" t="s">
        <v>112</v>
      </c>
      <c r="P119" s="2" t="s">
        <v>112</v>
      </c>
      <c r="Q119" s="20" t="s">
        <v>113</v>
      </c>
      <c r="R119" s="20" t="s">
        <v>114</v>
      </c>
      <c r="S119" s="1" t="s">
        <v>127</v>
      </c>
      <c r="T119" s="29">
        <v>3846666</v>
      </c>
      <c r="U119" s="16" t="s">
        <v>124</v>
      </c>
      <c r="V119" s="10" t="s">
        <v>179</v>
      </c>
      <c r="W119" s="20" t="s">
        <v>180</v>
      </c>
      <c r="X119" s="4" t="s">
        <v>204</v>
      </c>
      <c r="Y119" s="20"/>
      <c r="Z119" s="20"/>
      <c r="AA119" s="20"/>
      <c r="AB119" s="20"/>
      <c r="AC119" s="41"/>
      <c r="AD119" s="200"/>
      <c r="AE119" s="161">
        <f t="shared" si="7"/>
        <v>5500000</v>
      </c>
      <c r="AF119" s="20"/>
      <c r="AG119" s="20"/>
      <c r="AH119" s="161"/>
      <c r="AI119" s="161">
        <f t="shared" si="11"/>
        <v>5500000</v>
      </c>
      <c r="AJ119" s="136"/>
      <c r="AK119" s="136"/>
      <c r="AL119" s="213"/>
    </row>
    <row r="120" spans="1:38" ht="120" customHeight="1" x14ac:dyDescent="0.25">
      <c r="A120" s="20">
        <v>2299062</v>
      </c>
      <c r="B120" s="55" t="s">
        <v>161</v>
      </c>
      <c r="C120" s="27" t="s">
        <v>153</v>
      </c>
      <c r="D120" s="27" t="s">
        <v>279</v>
      </c>
      <c r="E120" s="27" t="s">
        <v>279</v>
      </c>
      <c r="F120" s="57">
        <v>43233205</v>
      </c>
      <c r="G120" s="10" t="s">
        <v>85</v>
      </c>
      <c r="H120" s="4">
        <v>4</v>
      </c>
      <c r="I120" s="4">
        <v>5</v>
      </c>
      <c r="J120" s="4">
        <v>1</v>
      </c>
      <c r="K120" s="28">
        <v>1</v>
      </c>
      <c r="L120" s="3" t="s">
        <v>106</v>
      </c>
      <c r="M120" s="4" t="s">
        <v>110</v>
      </c>
      <c r="N120" s="19">
        <v>10402954</v>
      </c>
      <c r="O120" s="2" t="s">
        <v>112</v>
      </c>
      <c r="P120" s="2" t="s">
        <v>112</v>
      </c>
      <c r="Q120" s="20" t="s">
        <v>113</v>
      </c>
      <c r="R120" s="20" t="s">
        <v>114</v>
      </c>
      <c r="S120" s="1" t="s">
        <v>127</v>
      </c>
      <c r="T120" s="29">
        <v>3846666</v>
      </c>
      <c r="U120" s="16" t="s">
        <v>124</v>
      </c>
      <c r="V120" s="10" t="s">
        <v>179</v>
      </c>
      <c r="W120" s="41" t="s">
        <v>185</v>
      </c>
      <c r="X120" s="4" t="s">
        <v>203</v>
      </c>
      <c r="Y120" s="20"/>
      <c r="Z120" s="20"/>
      <c r="AA120" s="20"/>
      <c r="AB120" s="20"/>
      <c r="AC120" s="41"/>
      <c r="AD120" s="200"/>
      <c r="AE120" s="161">
        <f t="shared" si="7"/>
        <v>10402954</v>
      </c>
      <c r="AF120" s="20"/>
      <c r="AG120" s="20"/>
      <c r="AH120" s="161"/>
      <c r="AI120" s="161">
        <f t="shared" si="11"/>
        <v>10402954</v>
      </c>
      <c r="AJ120" s="136"/>
      <c r="AK120" s="136"/>
      <c r="AL120" s="213"/>
    </row>
    <row r="121" spans="1:38" ht="120" customHeight="1" x14ac:dyDescent="0.25">
      <c r="A121" s="20">
        <v>2299062</v>
      </c>
      <c r="B121" s="55" t="s">
        <v>161</v>
      </c>
      <c r="C121" s="27" t="s">
        <v>153</v>
      </c>
      <c r="D121" s="27" t="s">
        <v>279</v>
      </c>
      <c r="E121" s="27" t="s">
        <v>279</v>
      </c>
      <c r="F121" s="13">
        <v>81112200</v>
      </c>
      <c r="G121" s="10" t="s">
        <v>86</v>
      </c>
      <c r="H121" s="4">
        <v>3</v>
      </c>
      <c r="I121" s="4">
        <v>4</v>
      </c>
      <c r="J121" s="4">
        <v>1</v>
      </c>
      <c r="K121" s="28">
        <v>1</v>
      </c>
      <c r="L121" s="3" t="s">
        <v>106</v>
      </c>
      <c r="M121" s="4" t="s">
        <v>110</v>
      </c>
      <c r="N121" s="19">
        <v>10000000</v>
      </c>
      <c r="O121" s="2" t="s">
        <v>112</v>
      </c>
      <c r="P121" s="2" t="s">
        <v>112</v>
      </c>
      <c r="Q121" s="20" t="s">
        <v>113</v>
      </c>
      <c r="R121" s="20" t="s">
        <v>114</v>
      </c>
      <c r="S121" s="1" t="s">
        <v>127</v>
      </c>
      <c r="T121" s="29">
        <v>3846666</v>
      </c>
      <c r="U121" s="16" t="s">
        <v>124</v>
      </c>
      <c r="V121" s="10" t="s">
        <v>179</v>
      </c>
      <c r="W121" s="20" t="s">
        <v>455</v>
      </c>
      <c r="X121" s="4" t="s">
        <v>204</v>
      </c>
      <c r="Y121" s="20"/>
      <c r="Z121" s="20"/>
      <c r="AA121" s="20"/>
      <c r="AB121" s="20"/>
      <c r="AC121" s="41"/>
      <c r="AD121" s="200"/>
      <c r="AE121" s="161">
        <f t="shared" si="7"/>
        <v>10000000</v>
      </c>
      <c r="AF121" s="20"/>
      <c r="AG121" s="20"/>
      <c r="AH121" s="161"/>
      <c r="AI121" s="161">
        <f t="shared" si="11"/>
        <v>10000000</v>
      </c>
      <c r="AJ121" s="136"/>
      <c r="AK121" s="136"/>
      <c r="AL121" s="213"/>
    </row>
    <row r="122" spans="1:38" ht="120" customHeight="1" x14ac:dyDescent="0.25">
      <c r="A122" s="20">
        <v>2299062</v>
      </c>
      <c r="B122" s="55" t="s">
        <v>161</v>
      </c>
      <c r="C122" s="27" t="s">
        <v>153</v>
      </c>
      <c r="D122" s="27" t="s">
        <v>279</v>
      </c>
      <c r="E122" s="27" t="s">
        <v>279</v>
      </c>
      <c r="F122" s="57">
        <v>81112200</v>
      </c>
      <c r="G122" s="10" t="s">
        <v>87</v>
      </c>
      <c r="H122" s="4">
        <v>1</v>
      </c>
      <c r="I122" s="4">
        <v>1</v>
      </c>
      <c r="J122" s="4">
        <v>11</v>
      </c>
      <c r="K122" s="28">
        <v>1</v>
      </c>
      <c r="L122" s="3" t="s">
        <v>106</v>
      </c>
      <c r="M122" s="4" t="s">
        <v>110</v>
      </c>
      <c r="N122" s="19">
        <v>23000000</v>
      </c>
      <c r="O122" s="2" t="s">
        <v>112</v>
      </c>
      <c r="P122" s="2" t="s">
        <v>112</v>
      </c>
      <c r="Q122" s="20" t="s">
        <v>113</v>
      </c>
      <c r="R122" s="20" t="s">
        <v>114</v>
      </c>
      <c r="S122" s="1" t="s">
        <v>127</v>
      </c>
      <c r="T122" s="29">
        <v>3846666</v>
      </c>
      <c r="U122" s="16" t="s">
        <v>124</v>
      </c>
      <c r="V122" s="10" t="s">
        <v>179</v>
      </c>
      <c r="W122" s="20" t="s">
        <v>180</v>
      </c>
      <c r="X122" s="4" t="s">
        <v>204</v>
      </c>
      <c r="Y122" s="20"/>
      <c r="Z122" s="20"/>
      <c r="AA122" s="20"/>
      <c r="AB122" s="20"/>
      <c r="AC122" s="41"/>
      <c r="AD122" s="200"/>
      <c r="AE122" s="161">
        <f t="shared" si="7"/>
        <v>23000000</v>
      </c>
      <c r="AF122" s="20"/>
      <c r="AG122" s="20"/>
      <c r="AH122" s="161"/>
      <c r="AI122" s="161">
        <f t="shared" si="11"/>
        <v>23000000</v>
      </c>
      <c r="AJ122" s="136"/>
      <c r="AK122" s="136"/>
      <c r="AL122" s="213"/>
    </row>
    <row r="123" spans="1:38" ht="120" customHeight="1" x14ac:dyDescent="0.25">
      <c r="A123" s="20">
        <v>2299062</v>
      </c>
      <c r="B123" s="55" t="s">
        <v>161</v>
      </c>
      <c r="C123" s="27" t="s">
        <v>153</v>
      </c>
      <c r="D123" s="27" t="s">
        <v>279</v>
      </c>
      <c r="E123" s="27" t="s">
        <v>279</v>
      </c>
      <c r="F123" s="57">
        <v>81112220</v>
      </c>
      <c r="G123" s="10" t="s">
        <v>88</v>
      </c>
      <c r="H123" s="4">
        <v>4</v>
      </c>
      <c r="I123" s="4">
        <v>4</v>
      </c>
      <c r="J123" s="4">
        <v>8</v>
      </c>
      <c r="K123" s="28">
        <v>1</v>
      </c>
      <c r="L123" s="3" t="s">
        <v>106</v>
      </c>
      <c r="M123" s="4" t="s">
        <v>110</v>
      </c>
      <c r="N123" s="19">
        <v>6930000</v>
      </c>
      <c r="O123" s="2" t="s">
        <v>112</v>
      </c>
      <c r="P123" s="2" t="s">
        <v>112</v>
      </c>
      <c r="Q123" s="20" t="s">
        <v>113</v>
      </c>
      <c r="R123" s="20" t="s">
        <v>114</v>
      </c>
      <c r="S123" s="1" t="s">
        <v>127</v>
      </c>
      <c r="T123" s="29">
        <v>3846666</v>
      </c>
      <c r="U123" s="16" t="s">
        <v>124</v>
      </c>
      <c r="V123" s="10" t="s">
        <v>179</v>
      </c>
      <c r="W123" s="20" t="s">
        <v>180</v>
      </c>
      <c r="X123" s="4" t="s">
        <v>204</v>
      </c>
      <c r="Y123" s="20"/>
      <c r="Z123" s="20"/>
      <c r="AA123" s="20"/>
      <c r="AB123" s="20"/>
      <c r="AC123" s="41"/>
      <c r="AD123" s="200"/>
      <c r="AE123" s="161">
        <f t="shared" si="7"/>
        <v>6930000</v>
      </c>
      <c r="AF123" s="20"/>
      <c r="AG123" s="20"/>
      <c r="AH123" s="161"/>
      <c r="AI123" s="161">
        <f t="shared" si="11"/>
        <v>6930000</v>
      </c>
      <c r="AJ123" s="136"/>
      <c r="AK123" s="136"/>
      <c r="AL123" s="213"/>
    </row>
    <row r="124" spans="1:38" ht="120" customHeight="1" x14ac:dyDescent="0.25">
      <c r="A124" s="20">
        <v>2299062</v>
      </c>
      <c r="B124" s="55" t="s">
        <v>161</v>
      </c>
      <c r="C124" s="27" t="s">
        <v>153</v>
      </c>
      <c r="D124" s="27" t="s">
        <v>279</v>
      </c>
      <c r="E124" s="27" t="s">
        <v>279</v>
      </c>
      <c r="F124" s="57">
        <v>83121700</v>
      </c>
      <c r="G124" s="10" t="s">
        <v>89</v>
      </c>
      <c r="H124" s="4">
        <v>5</v>
      </c>
      <c r="I124" s="4">
        <v>5</v>
      </c>
      <c r="J124" s="4">
        <v>7</v>
      </c>
      <c r="K124" s="28">
        <v>1</v>
      </c>
      <c r="L124" s="3" t="s">
        <v>106</v>
      </c>
      <c r="M124" s="4" t="s">
        <v>110</v>
      </c>
      <c r="N124" s="19">
        <v>12000000</v>
      </c>
      <c r="O124" s="2" t="s">
        <v>112</v>
      </c>
      <c r="P124" s="2" t="s">
        <v>112</v>
      </c>
      <c r="Q124" s="20" t="s">
        <v>113</v>
      </c>
      <c r="R124" s="20" t="s">
        <v>114</v>
      </c>
      <c r="S124" s="1" t="s">
        <v>127</v>
      </c>
      <c r="T124" s="29">
        <v>3846666</v>
      </c>
      <c r="U124" s="16" t="s">
        <v>124</v>
      </c>
      <c r="V124" s="10" t="s">
        <v>179</v>
      </c>
      <c r="W124" s="20" t="s">
        <v>180</v>
      </c>
      <c r="X124" s="4" t="s">
        <v>204</v>
      </c>
      <c r="Y124" s="20"/>
      <c r="Z124" s="20"/>
      <c r="AA124" s="20"/>
      <c r="AB124" s="20"/>
      <c r="AC124" s="41"/>
      <c r="AD124" s="200"/>
      <c r="AE124" s="161">
        <f t="shared" si="7"/>
        <v>12000000</v>
      </c>
      <c r="AF124" s="20"/>
      <c r="AG124" s="20"/>
      <c r="AH124" s="161"/>
      <c r="AI124" s="161">
        <f t="shared" si="11"/>
        <v>12000000</v>
      </c>
      <c r="AJ124" s="136"/>
      <c r="AK124" s="136"/>
      <c r="AL124" s="213"/>
    </row>
    <row r="125" spans="1:38" ht="120" customHeight="1" x14ac:dyDescent="0.25">
      <c r="A125" s="20">
        <v>2299062</v>
      </c>
      <c r="B125" s="55" t="s">
        <v>161</v>
      </c>
      <c r="C125" s="27" t="s">
        <v>153</v>
      </c>
      <c r="D125" s="27" t="s">
        <v>279</v>
      </c>
      <c r="E125" s="27" t="s">
        <v>279</v>
      </c>
      <c r="F125" s="57">
        <v>81112200</v>
      </c>
      <c r="G125" s="10" t="s">
        <v>90</v>
      </c>
      <c r="H125" s="4">
        <v>5</v>
      </c>
      <c r="I125" s="4">
        <v>5</v>
      </c>
      <c r="J125" s="4">
        <v>7</v>
      </c>
      <c r="K125" s="28">
        <v>1</v>
      </c>
      <c r="L125" s="3" t="s">
        <v>106</v>
      </c>
      <c r="M125" s="4" t="s">
        <v>110</v>
      </c>
      <c r="N125" s="19">
        <v>7000000</v>
      </c>
      <c r="O125" s="2" t="s">
        <v>112</v>
      </c>
      <c r="P125" s="2" t="s">
        <v>112</v>
      </c>
      <c r="Q125" s="20" t="s">
        <v>113</v>
      </c>
      <c r="R125" s="20" t="s">
        <v>114</v>
      </c>
      <c r="S125" s="1" t="s">
        <v>127</v>
      </c>
      <c r="T125" s="29">
        <v>3846666</v>
      </c>
      <c r="U125" s="16" t="s">
        <v>124</v>
      </c>
      <c r="V125" s="10" t="s">
        <v>179</v>
      </c>
      <c r="W125" s="20" t="s">
        <v>180</v>
      </c>
      <c r="X125" s="4" t="s">
        <v>204</v>
      </c>
      <c r="Y125" s="20"/>
      <c r="Z125" s="20"/>
      <c r="AA125" s="20"/>
      <c r="AB125" s="20"/>
      <c r="AC125" s="41"/>
      <c r="AD125" s="200"/>
      <c r="AE125" s="161">
        <f t="shared" si="7"/>
        <v>7000000</v>
      </c>
      <c r="AF125" s="20"/>
      <c r="AG125" s="20"/>
      <c r="AH125" s="161"/>
      <c r="AI125" s="161">
        <f t="shared" si="11"/>
        <v>7000000</v>
      </c>
      <c r="AJ125" s="136"/>
      <c r="AK125" s="136"/>
      <c r="AL125" s="213"/>
    </row>
    <row r="126" spans="1:38" ht="120" customHeight="1" x14ac:dyDescent="0.25">
      <c r="A126" s="20">
        <v>2299062</v>
      </c>
      <c r="B126" s="55" t="s">
        <v>161</v>
      </c>
      <c r="C126" s="27" t="s">
        <v>153</v>
      </c>
      <c r="D126" s="27" t="s">
        <v>279</v>
      </c>
      <c r="E126" s="27" t="s">
        <v>279</v>
      </c>
      <c r="F126" s="57">
        <v>81112200</v>
      </c>
      <c r="G126" s="10" t="s">
        <v>91</v>
      </c>
      <c r="H126" s="4">
        <v>5</v>
      </c>
      <c r="I126" s="4">
        <v>5</v>
      </c>
      <c r="J126" s="4">
        <v>7</v>
      </c>
      <c r="K126" s="28">
        <v>1</v>
      </c>
      <c r="L126" s="3" t="s">
        <v>106</v>
      </c>
      <c r="M126" s="4" t="s">
        <v>110</v>
      </c>
      <c r="N126" s="19">
        <v>6000000</v>
      </c>
      <c r="O126" s="2" t="s">
        <v>112</v>
      </c>
      <c r="P126" s="2" t="s">
        <v>112</v>
      </c>
      <c r="Q126" s="20" t="s">
        <v>113</v>
      </c>
      <c r="R126" s="20" t="s">
        <v>114</v>
      </c>
      <c r="S126" s="1" t="s">
        <v>127</v>
      </c>
      <c r="T126" s="29">
        <v>3846666</v>
      </c>
      <c r="U126" s="16" t="s">
        <v>124</v>
      </c>
      <c r="V126" s="10" t="s">
        <v>179</v>
      </c>
      <c r="W126" s="20" t="s">
        <v>180</v>
      </c>
      <c r="X126" s="4" t="s">
        <v>204</v>
      </c>
      <c r="Y126" s="20"/>
      <c r="Z126" s="20"/>
      <c r="AA126" s="20"/>
      <c r="AB126" s="20"/>
      <c r="AC126" s="41"/>
      <c r="AD126" s="200"/>
      <c r="AE126" s="161">
        <f t="shared" si="7"/>
        <v>6000000</v>
      </c>
      <c r="AF126" s="20"/>
      <c r="AG126" s="20"/>
      <c r="AH126" s="161"/>
      <c r="AI126" s="161">
        <f t="shared" si="11"/>
        <v>6000000</v>
      </c>
      <c r="AJ126" s="136"/>
      <c r="AK126" s="136"/>
      <c r="AL126" s="213"/>
    </row>
    <row r="127" spans="1:38" ht="120" customHeight="1" x14ac:dyDescent="0.25">
      <c r="A127" s="151" t="s">
        <v>486</v>
      </c>
      <c r="B127" s="20" t="s">
        <v>254</v>
      </c>
      <c r="C127" s="20" t="s">
        <v>93</v>
      </c>
      <c r="D127" s="20" t="s">
        <v>275</v>
      </c>
      <c r="E127" s="20" t="s">
        <v>275</v>
      </c>
      <c r="F127" s="42" t="s">
        <v>520</v>
      </c>
      <c r="G127" s="42" t="s">
        <v>205</v>
      </c>
      <c r="H127" s="42">
        <v>8</v>
      </c>
      <c r="I127" s="42">
        <v>9</v>
      </c>
      <c r="J127" s="42">
        <v>1</v>
      </c>
      <c r="K127" s="48">
        <v>1</v>
      </c>
      <c r="L127" s="3" t="s">
        <v>106</v>
      </c>
      <c r="M127" s="47" t="s">
        <v>111</v>
      </c>
      <c r="N127" s="47">
        <v>18540000</v>
      </c>
      <c r="O127" s="2" t="s">
        <v>112</v>
      </c>
      <c r="P127" s="2" t="s">
        <v>112</v>
      </c>
      <c r="Q127" s="20" t="s">
        <v>113</v>
      </c>
      <c r="R127" s="20" t="s">
        <v>114</v>
      </c>
      <c r="S127" s="42" t="s">
        <v>123</v>
      </c>
      <c r="T127" s="29">
        <v>3846666</v>
      </c>
      <c r="U127" s="49" t="s">
        <v>118</v>
      </c>
      <c r="V127" s="20" t="s">
        <v>268</v>
      </c>
      <c r="W127" s="20" t="s">
        <v>456</v>
      </c>
      <c r="X127" s="20" t="s">
        <v>189</v>
      </c>
      <c r="Y127" s="20"/>
      <c r="Z127" s="20"/>
      <c r="AA127" s="20"/>
      <c r="AB127" s="20"/>
      <c r="AC127" s="41"/>
      <c r="AD127" s="200"/>
      <c r="AE127" s="161">
        <f t="shared" si="7"/>
        <v>18540000</v>
      </c>
      <c r="AF127" s="20"/>
      <c r="AG127" s="20"/>
      <c r="AH127" s="161"/>
      <c r="AI127" s="161">
        <f t="shared" si="11"/>
        <v>18540000</v>
      </c>
      <c r="AJ127" s="136"/>
      <c r="AK127" s="136"/>
      <c r="AL127" s="213"/>
    </row>
    <row r="128" spans="1:38" ht="120" customHeight="1" x14ac:dyDescent="0.25">
      <c r="A128" s="151" t="s">
        <v>487</v>
      </c>
      <c r="B128" s="43" t="s">
        <v>255</v>
      </c>
      <c r="C128" s="41" t="s">
        <v>93</v>
      </c>
      <c r="D128" s="41" t="s">
        <v>275</v>
      </c>
      <c r="E128" s="41" t="s">
        <v>275</v>
      </c>
      <c r="F128" s="24">
        <v>50201713</v>
      </c>
      <c r="G128" s="155" t="s">
        <v>206</v>
      </c>
      <c r="H128" s="41">
        <v>3</v>
      </c>
      <c r="I128" s="41">
        <v>4</v>
      </c>
      <c r="J128" s="41">
        <v>8</v>
      </c>
      <c r="K128" s="24">
        <v>1</v>
      </c>
      <c r="L128" s="41" t="s">
        <v>106</v>
      </c>
      <c r="M128" s="156" t="s">
        <v>111</v>
      </c>
      <c r="N128" s="156">
        <v>84085</v>
      </c>
      <c r="O128" s="2" t="s">
        <v>112</v>
      </c>
      <c r="P128" s="2" t="s">
        <v>112</v>
      </c>
      <c r="Q128" s="41" t="s">
        <v>113</v>
      </c>
      <c r="R128" s="41" t="s">
        <v>114</v>
      </c>
      <c r="S128" s="24" t="s">
        <v>123</v>
      </c>
      <c r="T128" s="24">
        <v>3846666</v>
      </c>
      <c r="U128" s="158" t="s">
        <v>118</v>
      </c>
      <c r="V128" s="41" t="s">
        <v>268</v>
      </c>
      <c r="W128" s="41" t="s">
        <v>186</v>
      </c>
      <c r="X128" s="41" t="s">
        <v>189</v>
      </c>
      <c r="Y128" s="20"/>
      <c r="Z128" s="20"/>
      <c r="AA128" s="20"/>
      <c r="AB128" s="20"/>
      <c r="AC128" s="41"/>
      <c r="AD128" s="200"/>
      <c r="AE128" s="161">
        <f t="shared" si="7"/>
        <v>84085</v>
      </c>
      <c r="AF128" s="20"/>
      <c r="AG128" s="20"/>
      <c r="AH128" s="161"/>
      <c r="AI128" s="161">
        <f t="shared" si="11"/>
        <v>84085</v>
      </c>
      <c r="AJ128" s="136"/>
      <c r="AK128" s="136"/>
      <c r="AL128" s="213"/>
    </row>
    <row r="129" spans="1:43" ht="120" customHeight="1" x14ac:dyDescent="0.25">
      <c r="A129" s="151" t="s">
        <v>488</v>
      </c>
      <c r="B129" s="52" t="s">
        <v>256</v>
      </c>
      <c r="C129" s="41" t="s">
        <v>93</v>
      </c>
      <c r="D129" s="41" t="s">
        <v>275</v>
      </c>
      <c r="E129" s="50" t="s">
        <v>275</v>
      </c>
      <c r="F129" s="154" t="s">
        <v>93</v>
      </c>
      <c r="G129" s="155" t="s">
        <v>207</v>
      </c>
      <c r="H129" s="41" t="s">
        <v>93</v>
      </c>
      <c r="I129" s="41" t="s">
        <v>93</v>
      </c>
      <c r="J129" s="41" t="s">
        <v>93</v>
      </c>
      <c r="K129" s="41" t="s">
        <v>93</v>
      </c>
      <c r="L129" s="41" t="s">
        <v>104</v>
      </c>
      <c r="M129" s="156" t="s">
        <v>109</v>
      </c>
      <c r="N129" s="156">
        <v>660000</v>
      </c>
      <c r="O129" s="2" t="s">
        <v>112</v>
      </c>
      <c r="P129" s="2" t="s">
        <v>112</v>
      </c>
      <c r="Q129" s="41" t="s">
        <v>113</v>
      </c>
      <c r="R129" s="41" t="s">
        <v>114</v>
      </c>
      <c r="S129" s="24" t="s">
        <v>123</v>
      </c>
      <c r="T129" s="24">
        <v>3846666</v>
      </c>
      <c r="U129" s="24" t="s">
        <v>118</v>
      </c>
      <c r="V129" s="41" t="s">
        <v>268</v>
      </c>
      <c r="W129" s="41" t="s">
        <v>285</v>
      </c>
      <c r="X129" s="41" t="s">
        <v>189</v>
      </c>
      <c r="Y129" s="20"/>
      <c r="Z129" s="20"/>
      <c r="AA129" s="20"/>
      <c r="AB129" s="20"/>
      <c r="AC129" s="41"/>
      <c r="AD129" s="41"/>
      <c r="AE129" s="162">
        <f t="shared" si="7"/>
        <v>660000</v>
      </c>
      <c r="AF129" s="20"/>
      <c r="AG129" s="20"/>
      <c r="AH129" s="20"/>
      <c r="AI129" s="161">
        <f t="shared" si="11"/>
        <v>660000</v>
      </c>
      <c r="AJ129" s="20"/>
      <c r="AK129" s="20"/>
      <c r="AL129" s="213"/>
    </row>
    <row r="130" spans="1:43" s="163" customFormat="1" ht="120" customHeight="1" x14ac:dyDescent="0.25">
      <c r="A130" s="164" t="s">
        <v>488</v>
      </c>
      <c r="B130" s="178" t="s">
        <v>256</v>
      </c>
      <c r="C130" s="154" t="s">
        <v>93</v>
      </c>
      <c r="D130" s="154" t="s">
        <v>275</v>
      </c>
      <c r="E130" s="24" t="s">
        <v>275</v>
      </c>
      <c r="F130" s="24">
        <v>50161814</v>
      </c>
      <c r="G130" s="155" t="s">
        <v>208</v>
      </c>
      <c r="H130" s="154">
        <v>3</v>
      </c>
      <c r="I130" s="154">
        <v>4</v>
      </c>
      <c r="J130" s="154">
        <v>8</v>
      </c>
      <c r="K130" s="24">
        <v>1</v>
      </c>
      <c r="L130" s="154" t="s">
        <v>106</v>
      </c>
      <c r="M130" s="166" t="s">
        <v>109</v>
      </c>
      <c r="N130" s="166">
        <v>461790</v>
      </c>
      <c r="O130" s="167" t="s">
        <v>112</v>
      </c>
      <c r="P130" s="167" t="s">
        <v>112</v>
      </c>
      <c r="Q130" s="154" t="s">
        <v>113</v>
      </c>
      <c r="R130" s="154" t="s">
        <v>114</v>
      </c>
      <c r="S130" s="24" t="s">
        <v>123</v>
      </c>
      <c r="T130" s="24">
        <v>3846666</v>
      </c>
      <c r="U130" s="24" t="s">
        <v>118</v>
      </c>
      <c r="V130" s="154" t="s">
        <v>268</v>
      </c>
      <c r="W130" s="154" t="s">
        <v>186</v>
      </c>
      <c r="X130" s="154" t="s">
        <v>189</v>
      </c>
      <c r="Y130" s="168"/>
      <c r="Z130" s="168"/>
      <c r="AA130" s="168"/>
      <c r="AB130" s="168"/>
      <c r="AC130" s="154"/>
      <c r="AD130" s="201"/>
      <c r="AE130" s="182">
        <f t="shared" ref="AE130" si="12">+N130-AD130</f>
        <v>461790</v>
      </c>
      <c r="AF130" s="168"/>
      <c r="AG130" s="168"/>
      <c r="AH130" s="182"/>
      <c r="AI130" s="161">
        <f t="shared" ref="AI130:AI136" si="13">+N130-AH130</f>
        <v>461790</v>
      </c>
      <c r="AJ130" s="42"/>
      <c r="AK130" s="42"/>
      <c r="AL130" s="214"/>
      <c r="AM130" s="168"/>
      <c r="AN130" s="211"/>
      <c r="AO130" s="211"/>
      <c r="AP130" s="211"/>
      <c r="AQ130" s="211"/>
    </row>
    <row r="131" spans="1:43" ht="120" customHeight="1" x14ac:dyDescent="0.25">
      <c r="A131" s="164" t="s">
        <v>488</v>
      </c>
      <c r="B131" s="178" t="s">
        <v>256</v>
      </c>
      <c r="C131" s="154" t="s">
        <v>93</v>
      </c>
      <c r="D131" s="154" t="s">
        <v>275</v>
      </c>
      <c r="E131" s="154" t="s">
        <v>275</v>
      </c>
      <c r="F131" s="24">
        <v>50161814</v>
      </c>
      <c r="G131" s="155" t="s">
        <v>208</v>
      </c>
      <c r="H131" s="154">
        <v>3</v>
      </c>
      <c r="I131" s="154">
        <v>4</v>
      </c>
      <c r="J131" s="154">
        <v>8</v>
      </c>
      <c r="K131" s="24">
        <v>1</v>
      </c>
      <c r="L131" s="154" t="s">
        <v>106</v>
      </c>
      <c r="M131" s="166" t="s">
        <v>111</v>
      </c>
      <c r="N131" s="184">
        <v>449294</v>
      </c>
      <c r="O131" s="167" t="s">
        <v>112</v>
      </c>
      <c r="P131" s="167" t="s">
        <v>112</v>
      </c>
      <c r="Q131" s="154" t="s">
        <v>113</v>
      </c>
      <c r="R131" s="154" t="s">
        <v>114</v>
      </c>
      <c r="S131" s="24" t="s">
        <v>123</v>
      </c>
      <c r="T131" s="24">
        <v>3846666</v>
      </c>
      <c r="U131" s="24" t="s">
        <v>118</v>
      </c>
      <c r="V131" s="154" t="s">
        <v>268</v>
      </c>
      <c r="W131" s="154" t="s">
        <v>186</v>
      </c>
      <c r="X131" s="154" t="s">
        <v>189</v>
      </c>
      <c r="Y131" s="168"/>
      <c r="Z131" s="168"/>
      <c r="AA131" s="168"/>
      <c r="AB131" s="168"/>
      <c r="AC131" s="154"/>
      <c r="AD131" s="201"/>
      <c r="AE131" s="182">
        <f t="shared" si="7"/>
        <v>449294</v>
      </c>
      <c r="AF131" s="168"/>
      <c r="AG131" s="168"/>
      <c r="AH131" s="182"/>
      <c r="AI131" s="161">
        <f t="shared" si="13"/>
        <v>449294</v>
      </c>
      <c r="AJ131" s="42"/>
      <c r="AK131" s="42"/>
      <c r="AL131" s="214"/>
      <c r="AM131" s="168"/>
    </row>
    <row r="132" spans="1:43" s="163" customFormat="1" ht="120" customHeight="1" x14ac:dyDescent="0.25">
      <c r="A132" s="164" t="s">
        <v>488</v>
      </c>
      <c r="B132" s="178" t="s">
        <v>256</v>
      </c>
      <c r="C132" s="154" t="s">
        <v>93</v>
      </c>
      <c r="D132" s="154" t="s">
        <v>275</v>
      </c>
      <c r="E132" s="24" t="s">
        <v>275</v>
      </c>
      <c r="F132" s="24">
        <v>50201706</v>
      </c>
      <c r="G132" s="155" t="s">
        <v>209</v>
      </c>
      <c r="H132" s="154">
        <v>3</v>
      </c>
      <c r="I132" s="154">
        <v>4</v>
      </c>
      <c r="J132" s="154">
        <v>8</v>
      </c>
      <c r="K132" s="24">
        <v>1</v>
      </c>
      <c r="L132" s="154" t="s">
        <v>106</v>
      </c>
      <c r="M132" s="166" t="s">
        <v>109</v>
      </c>
      <c r="N132" s="179">
        <v>2100655</v>
      </c>
      <c r="O132" s="167" t="s">
        <v>112</v>
      </c>
      <c r="P132" s="167" t="s">
        <v>112</v>
      </c>
      <c r="Q132" s="154" t="s">
        <v>113</v>
      </c>
      <c r="R132" s="154" t="s">
        <v>114</v>
      </c>
      <c r="S132" s="24" t="s">
        <v>123</v>
      </c>
      <c r="T132" s="24">
        <v>3846666</v>
      </c>
      <c r="U132" s="24" t="s">
        <v>118</v>
      </c>
      <c r="V132" s="154" t="s">
        <v>268</v>
      </c>
      <c r="W132" s="154" t="s">
        <v>186</v>
      </c>
      <c r="X132" s="154" t="s">
        <v>189</v>
      </c>
      <c r="Y132" s="168"/>
      <c r="Z132" s="168"/>
      <c r="AA132" s="168"/>
      <c r="AB132" s="168"/>
      <c r="AC132" s="154"/>
      <c r="AD132" s="201"/>
      <c r="AE132" s="182">
        <f t="shared" ref="AE132" si="14">+N132-AD132</f>
        <v>2100655</v>
      </c>
      <c r="AF132" s="168"/>
      <c r="AG132" s="168"/>
      <c r="AH132" s="182"/>
      <c r="AI132" s="161">
        <f t="shared" si="13"/>
        <v>2100655</v>
      </c>
      <c r="AJ132" s="42"/>
      <c r="AK132" s="42"/>
      <c r="AL132" s="214"/>
      <c r="AM132" s="168"/>
      <c r="AN132" s="211"/>
      <c r="AO132" s="211"/>
      <c r="AP132" s="211"/>
      <c r="AQ132" s="211"/>
    </row>
    <row r="133" spans="1:43" ht="120" customHeight="1" x14ac:dyDescent="0.25">
      <c r="A133" s="164" t="s">
        <v>488</v>
      </c>
      <c r="B133" s="178" t="s">
        <v>256</v>
      </c>
      <c r="C133" s="154" t="s">
        <v>93</v>
      </c>
      <c r="D133" s="154" t="s">
        <v>275</v>
      </c>
      <c r="E133" s="154" t="s">
        <v>275</v>
      </c>
      <c r="F133" s="24">
        <v>50201706</v>
      </c>
      <c r="G133" s="155" t="s">
        <v>209</v>
      </c>
      <c r="H133" s="154">
        <v>3</v>
      </c>
      <c r="I133" s="154">
        <v>4</v>
      </c>
      <c r="J133" s="154">
        <v>8</v>
      </c>
      <c r="K133" s="24">
        <v>1</v>
      </c>
      <c r="L133" s="154" t="s">
        <v>106</v>
      </c>
      <c r="M133" s="166" t="s">
        <v>111</v>
      </c>
      <c r="N133" s="179">
        <v>1556919</v>
      </c>
      <c r="O133" s="167" t="s">
        <v>112</v>
      </c>
      <c r="P133" s="167" t="s">
        <v>112</v>
      </c>
      <c r="Q133" s="154" t="s">
        <v>113</v>
      </c>
      <c r="R133" s="154" t="s">
        <v>114</v>
      </c>
      <c r="S133" s="24" t="s">
        <v>123</v>
      </c>
      <c r="T133" s="24">
        <v>3846666</v>
      </c>
      <c r="U133" s="24" t="s">
        <v>118</v>
      </c>
      <c r="V133" s="154" t="s">
        <v>268</v>
      </c>
      <c r="W133" s="154" t="s">
        <v>186</v>
      </c>
      <c r="X133" s="154" t="s">
        <v>189</v>
      </c>
      <c r="Y133" s="168"/>
      <c r="Z133" s="168"/>
      <c r="AA133" s="168"/>
      <c r="AB133" s="168"/>
      <c r="AC133" s="154"/>
      <c r="AD133" s="201"/>
      <c r="AE133" s="182">
        <f t="shared" si="7"/>
        <v>1556919</v>
      </c>
      <c r="AF133" s="168"/>
      <c r="AG133" s="168"/>
      <c r="AH133" s="182"/>
      <c r="AI133" s="161">
        <f t="shared" si="13"/>
        <v>1556919</v>
      </c>
      <c r="AJ133" s="42"/>
      <c r="AK133" s="42"/>
      <c r="AL133" s="214"/>
      <c r="AM133" s="168"/>
    </row>
    <row r="134" spans="1:43" ht="120" customHeight="1" x14ac:dyDescent="0.25">
      <c r="A134" s="164" t="s">
        <v>489</v>
      </c>
      <c r="B134" s="178" t="s">
        <v>256</v>
      </c>
      <c r="C134" s="154" t="s">
        <v>93</v>
      </c>
      <c r="D134" s="154" t="s">
        <v>277</v>
      </c>
      <c r="E134" s="154" t="s">
        <v>277</v>
      </c>
      <c r="F134" s="24">
        <v>53102710</v>
      </c>
      <c r="G134" s="155" t="s">
        <v>210</v>
      </c>
      <c r="H134" s="154">
        <v>4</v>
      </c>
      <c r="I134" s="154">
        <v>5</v>
      </c>
      <c r="J134" s="154">
        <v>7</v>
      </c>
      <c r="K134" s="24">
        <v>1</v>
      </c>
      <c r="L134" s="154" t="s">
        <v>106</v>
      </c>
      <c r="M134" s="166" t="s">
        <v>111</v>
      </c>
      <c r="N134" s="166">
        <v>660000</v>
      </c>
      <c r="O134" s="167" t="s">
        <v>112</v>
      </c>
      <c r="P134" s="167" t="s">
        <v>112</v>
      </c>
      <c r="Q134" s="154" t="s">
        <v>113</v>
      </c>
      <c r="R134" s="154" t="s">
        <v>114</v>
      </c>
      <c r="S134" s="24" t="s">
        <v>123</v>
      </c>
      <c r="T134" s="24">
        <v>3846666</v>
      </c>
      <c r="U134" s="24" t="s">
        <v>118</v>
      </c>
      <c r="V134" s="154" t="s">
        <v>268</v>
      </c>
      <c r="W134" s="154" t="s">
        <v>186</v>
      </c>
      <c r="X134" s="154" t="s">
        <v>201</v>
      </c>
      <c r="Y134" s="168"/>
      <c r="Z134" s="168"/>
      <c r="AA134" s="168"/>
      <c r="AB134" s="168"/>
      <c r="AC134" s="154"/>
      <c r="AD134" s="201"/>
      <c r="AE134" s="182">
        <f t="shared" si="7"/>
        <v>660000</v>
      </c>
      <c r="AF134" s="168"/>
      <c r="AG134" s="168"/>
      <c r="AH134" s="182"/>
      <c r="AI134" s="161">
        <f t="shared" si="13"/>
        <v>660000</v>
      </c>
      <c r="AJ134" s="42"/>
      <c r="AK134" s="42"/>
      <c r="AL134" s="214"/>
      <c r="AM134" s="168"/>
    </row>
    <row r="135" spans="1:43" ht="120" customHeight="1" x14ac:dyDescent="0.25">
      <c r="A135" s="164" t="s">
        <v>489</v>
      </c>
      <c r="B135" s="178" t="s">
        <v>256</v>
      </c>
      <c r="C135" s="154" t="s">
        <v>93</v>
      </c>
      <c r="D135" s="154" t="s">
        <v>277</v>
      </c>
      <c r="E135" s="24" t="s">
        <v>277</v>
      </c>
      <c r="F135" s="24">
        <v>53102710</v>
      </c>
      <c r="G135" s="155" t="s">
        <v>210</v>
      </c>
      <c r="H135" s="154">
        <v>4</v>
      </c>
      <c r="I135" s="154">
        <v>5</v>
      </c>
      <c r="J135" s="154">
        <v>7</v>
      </c>
      <c r="K135" s="24">
        <v>1</v>
      </c>
      <c r="L135" s="154" t="s">
        <v>106</v>
      </c>
      <c r="M135" s="166" t="s">
        <v>109</v>
      </c>
      <c r="N135" s="166">
        <v>19340000</v>
      </c>
      <c r="O135" s="167" t="s">
        <v>112</v>
      </c>
      <c r="P135" s="167" t="s">
        <v>112</v>
      </c>
      <c r="Q135" s="154" t="s">
        <v>113</v>
      </c>
      <c r="R135" s="154" t="s">
        <v>114</v>
      </c>
      <c r="S135" s="24" t="s">
        <v>123</v>
      </c>
      <c r="T135" s="24">
        <v>3846666</v>
      </c>
      <c r="U135" s="24" t="s">
        <v>118</v>
      </c>
      <c r="V135" s="154" t="s">
        <v>268</v>
      </c>
      <c r="W135" s="154" t="s">
        <v>186</v>
      </c>
      <c r="X135" s="154" t="s">
        <v>201</v>
      </c>
      <c r="Y135" s="168"/>
      <c r="Z135" s="168"/>
      <c r="AA135" s="168"/>
      <c r="AB135" s="168"/>
      <c r="AC135" s="154"/>
      <c r="AD135" s="201"/>
      <c r="AE135" s="182">
        <f t="shared" si="7"/>
        <v>19340000</v>
      </c>
      <c r="AF135" s="168"/>
      <c r="AG135" s="168"/>
      <c r="AH135" s="182"/>
      <c r="AI135" s="161">
        <f t="shared" si="13"/>
        <v>19340000</v>
      </c>
      <c r="AJ135" s="42"/>
      <c r="AK135" s="42"/>
      <c r="AL135" s="214"/>
      <c r="AM135" s="168"/>
    </row>
    <row r="136" spans="1:43" ht="120" customHeight="1" x14ac:dyDescent="0.25">
      <c r="A136" s="152" t="s">
        <v>490</v>
      </c>
      <c r="B136" s="44" t="s">
        <v>257</v>
      </c>
      <c r="C136" s="41" t="s">
        <v>93</v>
      </c>
      <c r="D136" s="41" t="s">
        <v>275</v>
      </c>
      <c r="E136" s="41" t="s">
        <v>275</v>
      </c>
      <c r="F136" s="154" t="s">
        <v>93</v>
      </c>
      <c r="G136" s="155" t="s">
        <v>211</v>
      </c>
      <c r="H136" s="41" t="s">
        <v>93</v>
      </c>
      <c r="I136" s="41" t="s">
        <v>93</v>
      </c>
      <c r="J136" s="41" t="s">
        <v>93</v>
      </c>
      <c r="K136" s="41" t="s">
        <v>93</v>
      </c>
      <c r="L136" s="41" t="s">
        <v>104</v>
      </c>
      <c r="M136" s="156" t="s">
        <v>109</v>
      </c>
      <c r="N136" s="156">
        <v>1320000</v>
      </c>
      <c r="O136" s="2" t="s">
        <v>112</v>
      </c>
      <c r="P136" s="2" t="s">
        <v>112</v>
      </c>
      <c r="Q136" s="41" t="s">
        <v>113</v>
      </c>
      <c r="R136" s="41" t="s">
        <v>114</v>
      </c>
      <c r="S136" s="24" t="s">
        <v>123</v>
      </c>
      <c r="T136" s="41">
        <v>3846666</v>
      </c>
      <c r="U136" s="158" t="s">
        <v>118</v>
      </c>
      <c r="V136" s="41" t="s">
        <v>268</v>
      </c>
      <c r="W136" s="41" t="s">
        <v>285</v>
      </c>
      <c r="X136" s="41" t="s">
        <v>189</v>
      </c>
      <c r="Y136" s="20"/>
      <c r="Z136" s="20"/>
      <c r="AA136" s="20"/>
      <c r="AB136" s="20"/>
      <c r="AC136" s="41"/>
      <c r="AD136" s="41"/>
      <c r="AE136" s="162">
        <f t="shared" si="7"/>
        <v>1320000</v>
      </c>
      <c r="AF136" s="20"/>
      <c r="AG136" s="20"/>
      <c r="AH136" s="20"/>
      <c r="AI136" s="161">
        <f t="shared" si="13"/>
        <v>1320000</v>
      </c>
      <c r="AJ136" s="20"/>
      <c r="AK136" s="20"/>
      <c r="AL136" s="213"/>
    </row>
    <row r="137" spans="1:43" ht="120" customHeight="1" x14ac:dyDescent="0.25">
      <c r="A137" s="164" t="s">
        <v>490</v>
      </c>
      <c r="B137" s="180" t="s">
        <v>257</v>
      </c>
      <c r="C137" s="154" t="s">
        <v>93</v>
      </c>
      <c r="D137" s="154" t="s">
        <v>275</v>
      </c>
      <c r="E137" s="154" t="s">
        <v>275</v>
      </c>
      <c r="F137" s="24" t="s">
        <v>247</v>
      </c>
      <c r="G137" s="155" t="s">
        <v>293</v>
      </c>
      <c r="H137" s="154">
        <v>3</v>
      </c>
      <c r="I137" s="154">
        <v>4</v>
      </c>
      <c r="J137" s="154">
        <v>8</v>
      </c>
      <c r="K137" s="24">
        <v>1</v>
      </c>
      <c r="L137" s="154" t="s">
        <v>106</v>
      </c>
      <c r="M137" s="166" t="s">
        <v>109</v>
      </c>
      <c r="N137" s="166">
        <v>5000000</v>
      </c>
      <c r="O137" s="167" t="s">
        <v>112</v>
      </c>
      <c r="P137" s="167" t="s">
        <v>112</v>
      </c>
      <c r="Q137" s="154" t="s">
        <v>113</v>
      </c>
      <c r="R137" s="154" t="s">
        <v>114</v>
      </c>
      <c r="S137" s="24" t="s">
        <v>123</v>
      </c>
      <c r="T137" s="154">
        <v>3846666</v>
      </c>
      <c r="U137" s="181" t="s">
        <v>118</v>
      </c>
      <c r="V137" s="154" t="s">
        <v>268</v>
      </c>
      <c r="W137" s="24" t="s">
        <v>184</v>
      </c>
      <c r="X137" s="154" t="s">
        <v>189</v>
      </c>
      <c r="Y137" s="168"/>
      <c r="Z137" s="168"/>
      <c r="AA137" s="168"/>
      <c r="AB137" s="168"/>
      <c r="AC137" s="154"/>
      <c r="AD137" s="201"/>
      <c r="AE137" s="182">
        <f t="shared" si="7"/>
        <v>5000000</v>
      </c>
      <c r="AF137" s="168"/>
      <c r="AG137" s="168"/>
      <c r="AH137" s="182"/>
      <c r="AI137" s="161">
        <f t="shared" ref="AI137:AI153" si="15">+N137-AH137</f>
        <v>5000000</v>
      </c>
      <c r="AJ137" s="42"/>
      <c r="AK137" s="42"/>
      <c r="AL137" s="214"/>
      <c r="AM137" s="168"/>
    </row>
    <row r="138" spans="1:43" ht="120" customHeight="1" x14ac:dyDescent="0.25">
      <c r="A138" s="164" t="s">
        <v>491</v>
      </c>
      <c r="B138" s="180" t="s">
        <v>257</v>
      </c>
      <c r="C138" s="154" t="s">
        <v>93</v>
      </c>
      <c r="D138" s="154" t="s">
        <v>275</v>
      </c>
      <c r="E138" s="154" t="s">
        <v>275</v>
      </c>
      <c r="F138" s="24">
        <v>15101505</v>
      </c>
      <c r="G138" s="155" t="s">
        <v>212</v>
      </c>
      <c r="H138" s="154">
        <v>2</v>
      </c>
      <c r="I138" s="154">
        <v>3</v>
      </c>
      <c r="J138" s="154">
        <v>10</v>
      </c>
      <c r="K138" s="24">
        <v>1</v>
      </c>
      <c r="L138" s="154" t="s">
        <v>106</v>
      </c>
      <c r="M138" s="166" t="s">
        <v>109</v>
      </c>
      <c r="N138" s="166">
        <v>4800000</v>
      </c>
      <c r="O138" s="167" t="s">
        <v>112</v>
      </c>
      <c r="P138" s="167" t="s">
        <v>112</v>
      </c>
      <c r="Q138" s="154" t="s">
        <v>113</v>
      </c>
      <c r="R138" s="154" t="s">
        <v>114</v>
      </c>
      <c r="S138" s="24" t="s">
        <v>123</v>
      </c>
      <c r="T138" s="154">
        <v>3846666</v>
      </c>
      <c r="U138" s="181" t="s">
        <v>118</v>
      </c>
      <c r="V138" s="154" t="s">
        <v>268</v>
      </c>
      <c r="W138" s="154" t="s">
        <v>186</v>
      </c>
      <c r="X138" s="154" t="s">
        <v>189</v>
      </c>
      <c r="Y138" s="168"/>
      <c r="Z138" s="168"/>
      <c r="AA138" s="168"/>
      <c r="AB138" s="168"/>
      <c r="AC138" s="154"/>
      <c r="AD138" s="201"/>
      <c r="AE138" s="182">
        <f t="shared" si="7"/>
        <v>4800000</v>
      </c>
      <c r="AF138" s="168"/>
      <c r="AG138" s="168"/>
      <c r="AH138" s="182"/>
      <c r="AI138" s="161">
        <f t="shared" si="15"/>
        <v>4800000</v>
      </c>
      <c r="AJ138" s="42"/>
      <c r="AK138" s="42"/>
      <c r="AL138" s="214"/>
      <c r="AM138" s="168"/>
    </row>
    <row r="139" spans="1:43" ht="120" customHeight="1" x14ac:dyDescent="0.25">
      <c r="A139" s="164" t="s">
        <v>492</v>
      </c>
      <c r="B139" s="180" t="s">
        <v>257</v>
      </c>
      <c r="C139" s="154" t="s">
        <v>93</v>
      </c>
      <c r="D139" s="154" t="s">
        <v>275</v>
      </c>
      <c r="E139" s="154" t="s">
        <v>275</v>
      </c>
      <c r="F139" s="24">
        <v>44103103</v>
      </c>
      <c r="G139" s="155" t="s">
        <v>213</v>
      </c>
      <c r="H139" s="154">
        <v>5</v>
      </c>
      <c r="I139" s="154">
        <v>6</v>
      </c>
      <c r="J139" s="154">
        <v>1</v>
      </c>
      <c r="K139" s="24">
        <v>1</v>
      </c>
      <c r="L139" s="154" t="s">
        <v>106</v>
      </c>
      <c r="M139" s="166" t="s">
        <v>109</v>
      </c>
      <c r="N139" s="166">
        <v>6000000</v>
      </c>
      <c r="O139" s="167" t="s">
        <v>112</v>
      </c>
      <c r="P139" s="167" t="s">
        <v>112</v>
      </c>
      <c r="Q139" s="154" t="s">
        <v>113</v>
      </c>
      <c r="R139" s="154" t="s">
        <v>114</v>
      </c>
      <c r="S139" s="24" t="s">
        <v>123</v>
      </c>
      <c r="T139" s="154">
        <v>3846666</v>
      </c>
      <c r="U139" s="181" t="s">
        <v>118</v>
      </c>
      <c r="V139" s="154" t="s">
        <v>268</v>
      </c>
      <c r="W139" s="154" t="s">
        <v>186</v>
      </c>
      <c r="X139" s="154" t="s">
        <v>189</v>
      </c>
      <c r="Y139" s="168"/>
      <c r="Z139" s="168"/>
      <c r="AA139" s="168"/>
      <c r="AB139" s="168"/>
      <c r="AC139" s="154"/>
      <c r="AD139" s="201"/>
      <c r="AE139" s="182">
        <f t="shared" si="7"/>
        <v>6000000</v>
      </c>
      <c r="AF139" s="168"/>
      <c r="AG139" s="168"/>
      <c r="AH139" s="182"/>
      <c r="AI139" s="161">
        <f t="shared" si="15"/>
        <v>6000000</v>
      </c>
      <c r="AJ139" s="42"/>
      <c r="AK139" s="42"/>
      <c r="AL139" s="214"/>
      <c r="AM139" s="168"/>
    </row>
    <row r="140" spans="1:43" ht="120" customHeight="1" x14ac:dyDescent="0.25">
      <c r="A140" s="164" t="s">
        <v>492</v>
      </c>
      <c r="B140" s="180" t="s">
        <v>257</v>
      </c>
      <c r="C140" s="154" t="s">
        <v>93</v>
      </c>
      <c r="D140" s="154" t="s">
        <v>275</v>
      </c>
      <c r="E140" s="154" t="s">
        <v>275</v>
      </c>
      <c r="F140" s="24">
        <v>12352104</v>
      </c>
      <c r="G140" s="155" t="s">
        <v>214</v>
      </c>
      <c r="H140" s="154">
        <v>3</v>
      </c>
      <c r="I140" s="154">
        <v>4</v>
      </c>
      <c r="J140" s="154">
        <v>8</v>
      </c>
      <c r="K140" s="24">
        <v>1</v>
      </c>
      <c r="L140" s="154" t="s">
        <v>106</v>
      </c>
      <c r="M140" s="166" t="s">
        <v>109</v>
      </c>
      <c r="N140" s="166">
        <v>434279</v>
      </c>
      <c r="O140" s="167" t="s">
        <v>112</v>
      </c>
      <c r="P140" s="167" t="s">
        <v>112</v>
      </c>
      <c r="Q140" s="154" t="s">
        <v>113</v>
      </c>
      <c r="R140" s="154" t="s">
        <v>114</v>
      </c>
      <c r="S140" s="24" t="s">
        <v>123</v>
      </c>
      <c r="T140" s="154">
        <v>3846666</v>
      </c>
      <c r="U140" s="181" t="s">
        <v>118</v>
      </c>
      <c r="V140" s="154" t="s">
        <v>268</v>
      </c>
      <c r="W140" s="154" t="s">
        <v>186</v>
      </c>
      <c r="X140" s="154" t="s">
        <v>189</v>
      </c>
      <c r="Y140" s="168"/>
      <c r="Z140" s="168"/>
      <c r="AA140" s="168"/>
      <c r="AB140" s="168"/>
      <c r="AC140" s="154"/>
      <c r="AD140" s="201"/>
      <c r="AE140" s="182">
        <f t="shared" si="7"/>
        <v>434279</v>
      </c>
      <c r="AF140" s="168"/>
      <c r="AG140" s="168"/>
      <c r="AH140" s="182"/>
      <c r="AI140" s="161">
        <f t="shared" si="15"/>
        <v>434279</v>
      </c>
      <c r="AJ140" s="42"/>
      <c r="AK140" s="42"/>
      <c r="AL140" s="214"/>
      <c r="AM140" s="168"/>
    </row>
    <row r="141" spans="1:43" ht="120" customHeight="1" x14ac:dyDescent="0.25">
      <c r="A141" s="164" t="s">
        <v>492</v>
      </c>
      <c r="B141" s="180" t="s">
        <v>257</v>
      </c>
      <c r="C141" s="154" t="s">
        <v>93</v>
      </c>
      <c r="D141" s="154" t="s">
        <v>275</v>
      </c>
      <c r="E141" s="154" t="s">
        <v>275</v>
      </c>
      <c r="F141" s="24">
        <v>47131700</v>
      </c>
      <c r="G141" s="155" t="s">
        <v>215</v>
      </c>
      <c r="H141" s="154">
        <v>3</v>
      </c>
      <c r="I141" s="154">
        <v>4</v>
      </c>
      <c r="J141" s="154">
        <v>8</v>
      </c>
      <c r="K141" s="24">
        <v>1</v>
      </c>
      <c r="L141" s="154" t="s">
        <v>106</v>
      </c>
      <c r="M141" s="166" t="s">
        <v>109</v>
      </c>
      <c r="N141" s="166">
        <v>416716</v>
      </c>
      <c r="O141" s="167" t="s">
        <v>112</v>
      </c>
      <c r="P141" s="167" t="s">
        <v>112</v>
      </c>
      <c r="Q141" s="154" t="s">
        <v>113</v>
      </c>
      <c r="R141" s="154" t="s">
        <v>114</v>
      </c>
      <c r="S141" s="24" t="s">
        <v>123</v>
      </c>
      <c r="T141" s="154">
        <v>3846666</v>
      </c>
      <c r="U141" s="181" t="s">
        <v>118</v>
      </c>
      <c r="V141" s="154" t="s">
        <v>268</v>
      </c>
      <c r="W141" s="154" t="s">
        <v>186</v>
      </c>
      <c r="X141" s="154" t="s">
        <v>189</v>
      </c>
      <c r="Y141" s="168"/>
      <c r="Z141" s="168"/>
      <c r="AA141" s="168"/>
      <c r="AB141" s="168"/>
      <c r="AC141" s="154"/>
      <c r="AD141" s="201"/>
      <c r="AE141" s="182">
        <f t="shared" ref="AE141:AE188" si="16">+N141-AD141</f>
        <v>416716</v>
      </c>
      <c r="AF141" s="168"/>
      <c r="AG141" s="168"/>
      <c r="AH141" s="182"/>
      <c r="AI141" s="161">
        <f t="shared" si="15"/>
        <v>416716</v>
      </c>
      <c r="AJ141" s="42"/>
      <c r="AK141" s="42"/>
      <c r="AL141" s="214"/>
      <c r="AM141" s="168"/>
    </row>
    <row r="142" spans="1:43" ht="120" customHeight="1" x14ac:dyDescent="0.25">
      <c r="A142" s="164" t="s">
        <v>492</v>
      </c>
      <c r="B142" s="180" t="s">
        <v>257</v>
      </c>
      <c r="C142" s="154" t="s">
        <v>93</v>
      </c>
      <c r="D142" s="154" t="s">
        <v>275</v>
      </c>
      <c r="E142" s="154" t="s">
        <v>275</v>
      </c>
      <c r="F142" s="24">
        <v>47131800</v>
      </c>
      <c r="G142" s="155" t="s">
        <v>216</v>
      </c>
      <c r="H142" s="154">
        <v>3</v>
      </c>
      <c r="I142" s="154">
        <v>4</v>
      </c>
      <c r="J142" s="154">
        <v>8</v>
      </c>
      <c r="K142" s="24">
        <v>1</v>
      </c>
      <c r="L142" s="154" t="s">
        <v>106</v>
      </c>
      <c r="M142" s="166" t="s">
        <v>109</v>
      </c>
      <c r="N142" s="166">
        <v>2106199</v>
      </c>
      <c r="O142" s="167" t="s">
        <v>112</v>
      </c>
      <c r="P142" s="167" t="s">
        <v>112</v>
      </c>
      <c r="Q142" s="154" t="s">
        <v>113</v>
      </c>
      <c r="R142" s="154" t="s">
        <v>114</v>
      </c>
      <c r="S142" s="24" t="s">
        <v>123</v>
      </c>
      <c r="T142" s="154">
        <v>3846666</v>
      </c>
      <c r="U142" s="181" t="s">
        <v>118</v>
      </c>
      <c r="V142" s="154" t="s">
        <v>268</v>
      </c>
      <c r="W142" s="154" t="s">
        <v>186</v>
      </c>
      <c r="X142" s="154" t="s">
        <v>189</v>
      </c>
      <c r="Y142" s="168"/>
      <c r="Z142" s="168"/>
      <c r="AA142" s="168"/>
      <c r="AB142" s="168"/>
      <c r="AC142" s="154"/>
      <c r="AD142" s="201"/>
      <c r="AE142" s="182">
        <f t="shared" si="16"/>
        <v>2106199</v>
      </c>
      <c r="AF142" s="168"/>
      <c r="AG142" s="168"/>
      <c r="AH142" s="182"/>
      <c r="AI142" s="161">
        <f t="shared" si="15"/>
        <v>2106199</v>
      </c>
      <c r="AJ142" s="42"/>
      <c r="AK142" s="42"/>
      <c r="AL142" s="214"/>
      <c r="AM142" s="168"/>
    </row>
    <row r="143" spans="1:43" ht="120" customHeight="1" x14ac:dyDescent="0.25">
      <c r="A143" s="164" t="s">
        <v>511</v>
      </c>
      <c r="B143" s="180" t="s">
        <v>257</v>
      </c>
      <c r="C143" s="154" t="s">
        <v>93</v>
      </c>
      <c r="D143" s="154" t="s">
        <v>275</v>
      </c>
      <c r="E143" s="154" t="s">
        <v>275</v>
      </c>
      <c r="F143" s="24" t="s">
        <v>521</v>
      </c>
      <c r="G143" s="155" t="s">
        <v>217</v>
      </c>
      <c r="H143" s="154">
        <v>3</v>
      </c>
      <c r="I143" s="154">
        <v>4</v>
      </c>
      <c r="J143" s="154">
        <v>8</v>
      </c>
      <c r="K143" s="24">
        <v>1</v>
      </c>
      <c r="L143" s="154" t="s">
        <v>106</v>
      </c>
      <c r="M143" s="166" t="s">
        <v>109</v>
      </c>
      <c r="N143" s="166">
        <v>659378</v>
      </c>
      <c r="O143" s="167" t="s">
        <v>112</v>
      </c>
      <c r="P143" s="167" t="s">
        <v>112</v>
      </c>
      <c r="Q143" s="154" t="s">
        <v>113</v>
      </c>
      <c r="R143" s="154" t="s">
        <v>114</v>
      </c>
      <c r="S143" s="24" t="s">
        <v>123</v>
      </c>
      <c r="T143" s="154">
        <v>3846666</v>
      </c>
      <c r="U143" s="181" t="s">
        <v>118</v>
      </c>
      <c r="V143" s="154" t="s">
        <v>268</v>
      </c>
      <c r="W143" s="154" t="s">
        <v>186</v>
      </c>
      <c r="X143" s="154" t="s">
        <v>189</v>
      </c>
      <c r="Y143" s="168"/>
      <c r="Z143" s="168"/>
      <c r="AA143" s="168"/>
      <c r="AB143" s="168"/>
      <c r="AC143" s="154"/>
      <c r="AD143" s="201"/>
      <c r="AE143" s="182">
        <f t="shared" si="16"/>
        <v>659378</v>
      </c>
      <c r="AF143" s="168"/>
      <c r="AG143" s="168"/>
      <c r="AH143" s="182"/>
      <c r="AI143" s="161">
        <f t="shared" si="15"/>
        <v>659378</v>
      </c>
      <c r="AJ143" s="42"/>
      <c r="AK143" s="42"/>
      <c r="AL143" s="214"/>
      <c r="AM143" s="168"/>
    </row>
    <row r="144" spans="1:43" ht="120" customHeight="1" x14ac:dyDescent="0.25">
      <c r="A144" s="164" t="s">
        <v>490</v>
      </c>
      <c r="B144" s="180" t="s">
        <v>257</v>
      </c>
      <c r="C144" s="154" t="s">
        <v>93</v>
      </c>
      <c r="D144" s="154" t="s">
        <v>275</v>
      </c>
      <c r="E144" s="154" t="s">
        <v>275</v>
      </c>
      <c r="F144" s="24" t="s">
        <v>248</v>
      </c>
      <c r="G144" s="155" t="s">
        <v>218</v>
      </c>
      <c r="H144" s="154">
        <v>3</v>
      </c>
      <c r="I144" s="154">
        <v>4</v>
      </c>
      <c r="J144" s="154">
        <v>8</v>
      </c>
      <c r="K144" s="24">
        <v>1</v>
      </c>
      <c r="L144" s="154" t="s">
        <v>106</v>
      </c>
      <c r="M144" s="166" t="s">
        <v>109</v>
      </c>
      <c r="N144" s="166">
        <v>1848519</v>
      </c>
      <c r="O144" s="167" t="s">
        <v>112</v>
      </c>
      <c r="P144" s="167" t="s">
        <v>112</v>
      </c>
      <c r="Q144" s="154" t="s">
        <v>113</v>
      </c>
      <c r="R144" s="154" t="s">
        <v>114</v>
      </c>
      <c r="S144" s="24" t="s">
        <v>123</v>
      </c>
      <c r="T144" s="154">
        <v>3846666</v>
      </c>
      <c r="U144" s="181" t="s">
        <v>118</v>
      </c>
      <c r="V144" s="154" t="s">
        <v>268</v>
      </c>
      <c r="W144" s="154" t="s">
        <v>186</v>
      </c>
      <c r="X144" s="154" t="s">
        <v>189</v>
      </c>
      <c r="Y144" s="168"/>
      <c r="Z144" s="168"/>
      <c r="AA144" s="168"/>
      <c r="AB144" s="168"/>
      <c r="AC144" s="154"/>
      <c r="AD144" s="201"/>
      <c r="AE144" s="182">
        <f t="shared" si="16"/>
        <v>1848519</v>
      </c>
      <c r="AF144" s="168"/>
      <c r="AG144" s="168"/>
      <c r="AH144" s="182"/>
      <c r="AI144" s="161">
        <f t="shared" si="15"/>
        <v>1848519</v>
      </c>
      <c r="AJ144" s="42"/>
      <c r="AK144" s="42"/>
      <c r="AL144" s="214"/>
      <c r="AM144" s="168"/>
    </row>
    <row r="145" spans="1:43" ht="120" customHeight="1" x14ac:dyDescent="0.25">
      <c r="A145" s="164" t="s">
        <v>512</v>
      </c>
      <c r="B145" s="180" t="s">
        <v>257</v>
      </c>
      <c r="C145" s="154" t="s">
        <v>93</v>
      </c>
      <c r="D145" s="154" t="s">
        <v>275</v>
      </c>
      <c r="E145" s="154" t="s">
        <v>275</v>
      </c>
      <c r="F145" s="24" t="s">
        <v>249</v>
      </c>
      <c r="G145" s="155" t="s">
        <v>219</v>
      </c>
      <c r="H145" s="154">
        <v>5</v>
      </c>
      <c r="I145" s="154">
        <v>6</v>
      </c>
      <c r="J145" s="154">
        <v>1</v>
      </c>
      <c r="K145" s="24">
        <v>1</v>
      </c>
      <c r="L145" s="154" t="s">
        <v>106</v>
      </c>
      <c r="M145" s="166" t="s">
        <v>109</v>
      </c>
      <c r="N145" s="166">
        <v>1500000</v>
      </c>
      <c r="O145" s="167" t="s">
        <v>112</v>
      </c>
      <c r="P145" s="167" t="s">
        <v>112</v>
      </c>
      <c r="Q145" s="154" t="s">
        <v>113</v>
      </c>
      <c r="R145" s="154" t="s">
        <v>114</v>
      </c>
      <c r="S145" s="24" t="s">
        <v>123</v>
      </c>
      <c r="T145" s="154">
        <v>3846666</v>
      </c>
      <c r="U145" s="181" t="s">
        <v>118</v>
      </c>
      <c r="V145" s="154" t="s">
        <v>268</v>
      </c>
      <c r="W145" s="154" t="s">
        <v>186</v>
      </c>
      <c r="X145" s="154" t="s">
        <v>189</v>
      </c>
      <c r="Y145" s="168"/>
      <c r="Z145" s="168"/>
      <c r="AA145" s="168"/>
      <c r="AB145" s="168"/>
      <c r="AC145" s="154"/>
      <c r="AD145" s="201"/>
      <c r="AE145" s="182">
        <f t="shared" si="16"/>
        <v>1500000</v>
      </c>
      <c r="AF145" s="168"/>
      <c r="AG145" s="168"/>
      <c r="AH145" s="182"/>
      <c r="AI145" s="161">
        <f t="shared" si="15"/>
        <v>1500000</v>
      </c>
      <c r="AJ145" s="42"/>
      <c r="AK145" s="42"/>
      <c r="AL145" s="214"/>
      <c r="AM145" s="168"/>
    </row>
    <row r="146" spans="1:43" ht="120" customHeight="1" x14ac:dyDescent="0.25">
      <c r="A146" s="164" t="s">
        <v>493</v>
      </c>
      <c r="B146" s="183" t="s">
        <v>258</v>
      </c>
      <c r="C146" s="154" t="s">
        <v>93</v>
      </c>
      <c r="D146" s="154" t="s">
        <v>280</v>
      </c>
      <c r="E146" s="24" t="s">
        <v>280</v>
      </c>
      <c r="F146" s="24" t="s">
        <v>250</v>
      </c>
      <c r="G146" s="155" t="s">
        <v>294</v>
      </c>
      <c r="H146" s="154">
        <v>5</v>
      </c>
      <c r="I146" s="154">
        <v>6</v>
      </c>
      <c r="J146" s="154">
        <v>6</v>
      </c>
      <c r="K146" s="24">
        <v>1</v>
      </c>
      <c r="L146" s="154" t="s">
        <v>108</v>
      </c>
      <c r="M146" s="166" t="s">
        <v>109</v>
      </c>
      <c r="N146" s="184">
        <v>25675952</v>
      </c>
      <c r="O146" s="167" t="s">
        <v>112</v>
      </c>
      <c r="P146" s="167" t="s">
        <v>112</v>
      </c>
      <c r="Q146" s="154" t="s">
        <v>113</v>
      </c>
      <c r="R146" s="154" t="s">
        <v>114</v>
      </c>
      <c r="S146" s="24" t="s">
        <v>127</v>
      </c>
      <c r="T146" s="154">
        <v>3846666</v>
      </c>
      <c r="U146" s="181" t="s">
        <v>118</v>
      </c>
      <c r="V146" s="154" t="s">
        <v>268</v>
      </c>
      <c r="W146" s="154" t="s">
        <v>450</v>
      </c>
      <c r="X146" s="154" t="s">
        <v>127</v>
      </c>
      <c r="Y146" s="168"/>
      <c r="Z146" s="168"/>
      <c r="AA146" s="168"/>
      <c r="AB146" s="168"/>
      <c r="AC146" s="154"/>
      <c r="AD146" s="201"/>
      <c r="AE146" s="182">
        <f t="shared" si="16"/>
        <v>25675952</v>
      </c>
      <c r="AF146" s="168"/>
      <c r="AG146" s="168"/>
      <c r="AH146" s="182"/>
      <c r="AI146" s="161">
        <f t="shared" si="15"/>
        <v>25675952</v>
      </c>
      <c r="AJ146" s="42"/>
      <c r="AK146" s="42"/>
      <c r="AL146" s="214"/>
      <c r="AM146" s="168"/>
    </row>
    <row r="147" spans="1:43" s="163" customFormat="1" ht="120" customHeight="1" x14ac:dyDescent="0.25">
      <c r="A147" s="164" t="s">
        <v>493</v>
      </c>
      <c r="B147" s="183" t="s">
        <v>258</v>
      </c>
      <c r="C147" s="154" t="s">
        <v>93</v>
      </c>
      <c r="D147" s="154" t="s">
        <v>280</v>
      </c>
      <c r="E147" s="24" t="s">
        <v>280</v>
      </c>
      <c r="F147" s="24" t="s">
        <v>250</v>
      </c>
      <c r="G147" s="155" t="s">
        <v>294</v>
      </c>
      <c r="H147" s="154">
        <v>5</v>
      </c>
      <c r="I147" s="154">
        <v>6</v>
      </c>
      <c r="J147" s="154">
        <v>6</v>
      </c>
      <c r="K147" s="24">
        <v>1</v>
      </c>
      <c r="L147" s="154" t="s">
        <v>108</v>
      </c>
      <c r="M147" s="166" t="s">
        <v>111</v>
      </c>
      <c r="N147" s="184">
        <v>39324048</v>
      </c>
      <c r="O147" s="167" t="s">
        <v>112</v>
      </c>
      <c r="P147" s="167" t="s">
        <v>112</v>
      </c>
      <c r="Q147" s="154" t="s">
        <v>113</v>
      </c>
      <c r="R147" s="154" t="s">
        <v>114</v>
      </c>
      <c r="S147" s="24" t="s">
        <v>127</v>
      </c>
      <c r="T147" s="154">
        <v>3846666</v>
      </c>
      <c r="U147" s="181" t="s">
        <v>118</v>
      </c>
      <c r="V147" s="154" t="s">
        <v>268</v>
      </c>
      <c r="W147" s="154" t="s">
        <v>450</v>
      </c>
      <c r="X147" s="154" t="s">
        <v>127</v>
      </c>
      <c r="Y147" s="168"/>
      <c r="Z147" s="168"/>
      <c r="AA147" s="168"/>
      <c r="AB147" s="168"/>
      <c r="AC147" s="154"/>
      <c r="AD147" s="201"/>
      <c r="AE147" s="182">
        <f t="shared" ref="AE147" si="17">+N147-AD147</f>
        <v>39324048</v>
      </c>
      <c r="AF147" s="168"/>
      <c r="AG147" s="168"/>
      <c r="AH147" s="182"/>
      <c r="AI147" s="161">
        <f t="shared" si="15"/>
        <v>39324048</v>
      </c>
      <c r="AJ147" s="42"/>
      <c r="AK147" s="42"/>
      <c r="AL147" s="214"/>
      <c r="AM147" s="168"/>
      <c r="AN147" s="211"/>
      <c r="AO147" s="211"/>
      <c r="AP147" s="211"/>
      <c r="AQ147" s="211"/>
    </row>
    <row r="148" spans="1:43" ht="120" customHeight="1" x14ac:dyDescent="0.25">
      <c r="A148" s="164" t="s">
        <v>493</v>
      </c>
      <c r="B148" s="183" t="s">
        <v>258</v>
      </c>
      <c r="C148" s="154" t="s">
        <v>93</v>
      </c>
      <c r="D148" s="154" t="s">
        <v>275</v>
      </c>
      <c r="E148" s="24" t="s">
        <v>275</v>
      </c>
      <c r="F148" s="24">
        <v>43233200</v>
      </c>
      <c r="G148" s="155" t="s">
        <v>295</v>
      </c>
      <c r="H148" s="154">
        <v>9</v>
      </c>
      <c r="I148" s="154">
        <v>10</v>
      </c>
      <c r="J148" s="154">
        <v>1</v>
      </c>
      <c r="K148" s="24">
        <v>1</v>
      </c>
      <c r="L148" s="154" t="s">
        <v>106</v>
      </c>
      <c r="M148" s="166" t="s">
        <v>109</v>
      </c>
      <c r="N148" s="166">
        <v>3000000</v>
      </c>
      <c r="O148" s="167" t="s">
        <v>112</v>
      </c>
      <c r="P148" s="167" t="s">
        <v>112</v>
      </c>
      <c r="Q148" s="154" t="s">
        <v>113</v>
      </c>
      <c r="R148" s="154" t="s">
        <v>114</v>
      </c>
      <c r="S148" s="24" t="s">
        <v>123</v>
      </c>
      <c r="T148" s="154">
        <v>3846666</v>
      </c>
      <c r="U148" s="181" t="s">
        <v>118</v>
      </c>
      <c r="V148" s="154" t="s">
        <v>268</v>
      </c>
      <c r="W148" s="154" t="s">
        <v>186</v>
      </c>
      <c r="X148" s="154" t="s">
        <v>189</v>
      </c>
      <c r="Y148" s="168"/>
      <c r="Z148" s="168"/>
      <c r="AA148" s="168"/>
      <c r="AB148" s="168"/>
      <c r="AC148" s="154"/>
      <c r="AD148" s="201"/>
      <c r="AE148" s="182">
        <f t="shared" si="16"/>
        <v>3000000</v>
      </c>
      <c r="AF148" s="168"/>
      <c r="AG148" s="168"/>
      <c r="AH148" s="182"/>
      <c r="AI148" s="161">
        <f t="shared" si="15"/>
        <v>3000000</v>
      </c>
      <c r="AJ148" s="42"/>
      <c r="AK148" s="42"/>
      <c r="AL148" s="214"/>
      <c r="AM148" s="168"/>
    </row>
    <row r="149" spans="1:43" ht="120" customHeight="1" x14ac:dyDescent="0.25">
      <c r="A149" s="164" t="s">
        <v>494</v>
      </c>
      <c r="B149" s="185" t="s">
        <v>260</v>
      </c>
      <c r="C149" s="154" t="s">
        <v>93</v>
      </c>
      <c r="D149" s="154" t="s">
        <v>275</v>
      </c>
      <c r="E149" s="154" t="s">
        <v>275</v>
      </c>
      <c r="F149" s="24">
        <v>72103300</v>
      </c>
      <c r="G149" s="155" t="s">
        <v>220</v>
      </c>
      <c r="H149" s="154">
        <v>5</v>
      </c>
      <c r="I149" s="154">
        <v>6</v>
      </c>
      <c r="J149" s="154">
        <v>5</v>
      </c>
      <c r="K149" s="24">
        <v>1</v>
      </c>
      <c r="L149" s="154" t="s">
        <v>108</v>
      </c>
      <c r="M149" s="166" t="s">
        <v>111</v>
      </c>
      <c r="N149" s="166">
        <v>4253752</v>
      </c>
      <c r="O149" s="167" t="s">
        <v>112</v>
      </c>
      <c r="P149" s="167" t="s">
        <v>112</v>
      </c>
      <c r="Q149" s="154" t="s">
        <v>113</v>
      </c>
      <c r="R149" s="154" t="s">
        <v>114</v>
      </c>
      <c r="S149" s="24" t="s">
        <v>123</v>
      </c>
      <c r="T149" s="154">
        <v>3846666</v>
      </c>
      <c r="U149" s="181" t="s">
        <v>118</v>
      </c>
      <c r="V149" s="154" t="s">
        <v>268</v>
      </c>
      <c r="W149" s="154" t="s">
        <v>187</v>
      </c>
      <c r="X149" s="154" t="s">
        <v>189</v>
      </c>
      <c r="Y149" s="168"/>
      <c r="Z149" s="168"/>
      <c r="AA149" s="168"/>
      <c r="AB149" s="168"/>
      <c r="AC149" s="154"/>
      <c r="AD149" s="201"/>
      <c r="AE149" s="182">
        <f t="shared" si="16"/>
        <v>4253752</v>
      </c>
      <c r="AF149" s="168"/>
      <c r="AG149" s="168"/>
      <c r="AH149" s="182"/>
      <c r="AI149" s="161">
        <f t="shared" si="15"/>
        <v>4253752</v>
      </c>
      <c r="AJ149" s="42"/>
      <c r="AK149" s="42"/>
      <c r="AL149" s="214"/>
      <c r="AM149" s="168"/>
    </row>
    <row r="150" spans="1:43" ht="120" customHeight="1" x14ac:dyDescent="0.25">
      <c r="A150" s="151" t="s">
        <v>495</v>
      </c>
      <c r="B150" s="45" t="s">
        <v>261</v>
      </c>
      <c r="C150" s="41" t="s">
        <v>93</v>
      </c>
      <c r="D150" s="41" t="s">
        <v>275</v>
      </c>
      <c r="E150" s="41" t="s">
        <v>275</v>
      </c>
      <c r="F150" s="154" t="s">
        <v>93</v>
      </c>
      <c r="G150" s="155" t="s">
        <v>221</v>
      </c>
      <c r="H150" s="41" t="s">
        <v>93</v>
      </c>
      <c r="I150" s="41" t="s">
        <v>93</v>
      </c>
      <c r="J150" s="41" t="s">
        <v>93</v>
      </c>
      <c r="K150" s="41" t="s">
        <v>93</v>
      </c>
      <c r="L150" s="41" t="s">
        <v>104</v>
      </c>
      <c r="M150" s="156" t="s">
        <v>109</v>
      </c>
      <c r="N150" s="157">
        <v>2750000</v>
      </c>
      <c r="O150" s="2" t="s">
        <v>112</v>
      </c>
      <c r="P150" s="2" t="s">
        <v>112</v>
      </c>
      <c r="Q150" s="41" t="s">
        <v>113</v>
      </c>
      <c r="R150" s="41" t="s">
        <v>114</v>
      </c>
      <c r="S150" s="24" t="s">
        <v>123</v>
      </c>
      <c r="T150" s="41">
        <v>3846666</v>
      </c>
      <c r="U150" s="158" t="s">
        <v>118</v>
      </c>
      <c r="V150" s="41" t="s">
        <v>268</v>
      </c>
      <c r="W150" s="41" t="s">
        <v>285</v>
      </c>
      <c r="X150" s="41" t="s">
        <v>189</v>
      </c>
      <c r="Y150" s="20"/>
      <c r="Z150" s="20"/>
      <c r="AA150" s="20"/>
      <c r="AB150" s="20"/>
      <c r="AC150" s="41"/>
      <c r="AD150" s="41"/>
      <c r="AE150" s="162">
        <f t="shared" si="16"/>
        <v>2750000</v>
      </c>
      <c r="AF150" s="20"/>
      <c r="AG150" s="20"/>
      <c r="AH150" s="20"/>
      <c r="AI150" s="161">
        <f t="shared" si="15"/>
        <v>2750000</v>
      </c>
      <c r="AJ150" s="20"/>
      <c r="AK150" s="20"/>
      <c r="AL150" s="213"/>
    </row>
    <row r="151" spans="1:43" ht="120" customHeight="1" x14ac:dyDescent="0.25">
      <c r="A151" s="151" t="s">
        <v>496</v>
      </c>
      <c r="B151" s="45" t="s">
        <v>261</v>
      </c>
      <c r="C151" s="41" t="s">
        <v>93</v>
      </c>
      <c r="D151" s="41" t="s">
        <v>275</v>
      </c>
      <c r="E151" s="41" t="s">
        <v>275</v>
      </c>
      <c r="F151" s="154" t="s">
        <v>93</v>
      </c>
      <c r="G151" s="155" t="s">
        <v>222</v>
      </c>
      <c r="H151" s="41" t="s">
        <v>93</v>
      </c>
      <c r="I151" s="41" t="s">
        <v>93</v>
      </c>
      <c r="J151" s="41" t="s">
        <v>93</v>
      </c>
      <c r="K151" s="41" t="s">
        <v>93</v>
      </c>
      <c r="L151" s="41" t="s">
        <v>104</v>
      </c>
      <c r="M151" s="156" t="s">
        <v>111</v>
      </c>
      <c r="N151" s="156">
        <v>23300000</v>
      </c>
      <c r="O151" s="2" t="s">
        <v>112</v>
      </c>
      <c r="P151" s="2" t="s">
        <v>112</v>
      </c>
      <c r="Q151" s="41" t="s">
        <v>113</v>
      </c>
      <c r="R151" s="41" t="s">
        <v>114</v>
      </c>
      <c r="S151" s="24" t="s">
        <v>123</v>
      </c>
      <c r="T151" s="41">
        <v>3846666</v>
      </c>
      <c r="U151" s="158" t="s">
        <v>118</v>
      </c>
      <c r="V151" s="41" t="s">
        <v>268</v>
      </c>
      <c r="W151" s="41" t="s">
        <v>180</v>
      </c>
      <c r="X151" s="41" t="s">
        <v>189</v>
      </c>
      <c r="Y151" s="20"/>
      <c r="Z151" s="20"/>
      <c r="AA151" s="20"/>
      <c r="AB151" s="20"/>
      <c r="AC151" s="41"/>
      <c r="AD151" s="41"/>
      <c r="AE151" s="162">
        <f t="shared" si="16"/>
        <v>23300000</v>
      </c>
      <c r="AF151" s="20"/>
      <c r="AG151" s="20"/>
      <c r="AH151" s="20"/>
      <c r="AI151" s="161">
        <f t="shared" si="15"/>
        <v>23300000</v>
      </c>
      <c r="AJ151" s="20"/>
      <c r="AK151" s="20"/>
      <c r="AL151" s="213"/>
    </row>
    <row r="152" spans="1:43" ht="120" customHeight="1" x14ac:dyDescent="0.25">
      <c r="A152" s="151" t="s">
        <v>496</v>
      </c>
      <c r="B152" s="45" t="s">
        <v>261</v>
      </c>
      <c r="C152" s="41" t="s">
        <v>93</v>
      </c>
      <c r="D152" s="41" t="s">
        <v>275</v>
      </c>
      <c r="E152" s="41" t="s">
        <v>275</v>
      </c>
      <c r="F152" s="154" t="s">
        <v>93</v>
      </c>
      <c r="G152" s="155" t="s">
        <v>222</v>
      </c>
      <c r="H152" s="41" t="s">
        <v>93</v>
      </c>
      <c r="I152" s="41" t="s">
        <v>93</v>
      </c>
      <c r="J152" s="41" t="s">
        <v>93</v>
      </c>
      <c r="K152" s="41" t="s">
        <v>93</v>
      </c>
      <c r="L152" s="41" t="s">
        <v>104</v>
      </c>
      <c r="M152" s="156" t="s">
        <v>109</v>
      </c>
      <c r="N152" s="156">
        <v>30000000</v>
      </c>
      <c r="O152" s="2" t="s">
        <v>112</v>
      </c>
      <c r="P152" s="2" t="s">
        <v>112</v>
      </c>
      <c r="Q152" s="41" t="s">
        <v>113</v>
      </c>
      <c r="R152" s="41" t="s">
        <v>114</v>
      </c>
      <c r="S152" s="24" t="s">
        <v>123</v>
      </c>
      <c r="T152" s="41">
        <v>3846666</v>
      </c>
      <c r="U152" s="158" t="s">
        <v>118</v>
      </c>
      <c r="V152" s="41" t="s">
        <v>268</v>
      </c>
      <c r="W152" s="41" t="s">
        <v>180</v>
      </c>
      <c r="X152" s="41" t="s">
        <v>189</v>
      </c>
      <c r="Y152" s="20"/>
      <c r="Z152" s="20"/>
      <c r="AA152" s="20"/>
      <c r="AB152" s="20"/>
      <c r="AC152" s="41"/>
      <c r="AD152" s="41"/>
      <c r="AE152" s="162">
        <f t="shared" si="16"/>
        <v>30000000</v>
      </c>
      <c r="AF152" s="20"/>
      <c r="AG152" s="20"/>
      <c r="AH152" s="20"/>
      <c r="AI152" s="161">
        <f t="shared" si="15"/>
        <v>30000000</v>
      </c>
      <c r="AJ152" s="20"/>
      <c r="AK152" s="20"/>
      <c r="AL152" s="213"/>
    </row>
    <row r="153" spans="1:43" ht="120" customHeight="1" x14ac:dyDescent="0.25">
      <c r="A153" s="151" t="s">
        <v>496</v>
      </c>
      <c r="B153" s="45" t="s">
        <v>261</v>
      </c>
      <c r="C153" s="41" t="s">
        <v>93</v>
      </c>
      <c r="D153" s="41" t="s">
        <v>275</v>
      </c>
      <c r="E153" s="41" t="s">
        <v>275</v>
      </c>
      <c r="F153" s="154" t="s">
        <v>93</v>
      </c>
      <c r="G153" s="155" t="s">
        <v>224</v>
      </c>
      <c r="H153" s="41" t="s">
        <v>93</v>
      </c>
      <c r="I153" s="41" t="s">
        <v>93</v>
      </c>
      <c r="J153" s="41" t="s">
        <v>93</v>
      </c>
      <c r="K153" s="41" t="s">
        <v>93</v>
      </c>
      <c r="L153" s="41" t="s">
        <v>104</v>
      </c>
      <c r="M153" s="156" t="s">
        <v>253</v>
      </c>
      <c r="N153" s="156">
        <v>6000000</v>
      </c>
      <c r="O153" s="2" t="s">
        <v>112</v>
      </c>
      <c r="P153" s="2" t="s">
        <v>112</v>
      </c>
      <c r="Q153" s="41" t="s">
        <v>113</v>
      </c>
      <c r="R153" s="41" t="s">
        <v>114</v>
      </c>
      <c r="S153" s="24" t="s">
        <v>123</v>
      </c>
      <c r="T153" s="41">
        <v>3846666</v>
      </c>
      <c r="U153" s="158" t="s">
        <v>118</v>
      </c>
      <c r="V153" s="41" t="s">
        <v>268</v>
      </c>
      <c r="W153" s="41" t="s">
        <v>180</v>
      </c>
      <c r="X153" s="41" t="s">
        <v>189</v>
      </c>
      <c r="Y153" s="20"/>
      <c r="Z153" s="20"/>
      <c r="AA153" s="20"/>
      <c r="AB153" s="20"/>
      <c r="AC153" s="41"/>
      <c r="AD153" s="41"/>
      <c r="AE153" s="162">
        <f t="shared" si="16"/>
        <v>6000000</v>
      </c>
      <c r="AF153" s="20"/>
      <c r="AG153" s="20"/>
      <c r="AH153" s="20"/>
      <c r="AI153" s="161">
        <f t="shared" si="15"/>
        <v>6000000</v>
      </c>
      <c r="AJ153" s="20"/>
      <c r="AK153" s="20"/>
      <c r="AL153" s="213"/>
    </row>
    <row r="154" spans="1:43" ht="120" customHeight="1" x14ac:dyDescent="0.25">
      <c r="A154" s="186" t="s">
        <v>497</v>
      </c>
      <c r="B154" s="178" t="s">
        <v>262</v>
      </c>
      <c r="C154" s="154" t="s">
        <v>93</v>
      </c>
      <c r="D154" s="154" t="s">
        <v>275</v>
      </c>
      <c r="E154" s="154" t="s">
        <v>275</v>
      </c>
      <c r="F154" s="24">
        <v>84131501</v>
      </c>
      <c r="G154" s="24" t="s">
        <v>225</v>
      </c>
      <c r="H154" s="154">
        <v>3</v>
      </c>
      <c r="I154" s="154">
        <v>4</v>
      </c>
      <c r="J154" s="154">
        <v>8</v>
      </c>
      <c r="K154" s="24">
        <v>1</v>
      </c>
      <c r="L154" s="154" t="s">
        <v>108</v>
      </c>
      <c r="M154" s="166" t="s">
        <v>109</v>
      </c>
      <c r="N154" s="166">
        <v>45930412</v>
      </c>
      <c r="O154" s="167" t="s">
        <v>112</v>
      </c>
      <c r="P154" s="167" t="s">
        <v>112</v>
      </c>
      <c r="Q154" s="154" t="s">
        <v>113</v>
      </c>
      <c r="R154" s="154" t="s">
        <v>114</v>
      </c>
      <c r="S154" s="24" t="s">
        <v>123</v>
      </c>
      <c r="T154" s="154">
        <v>3846666</v>
      </c>
      <c r="U154" s="181" t="s">
        <v>118</v>
      </c>
      <c r="V154" s="154" t="s">
        <v>268</v>
      </c>
      <c r="W154" s="154" t="s">
        <v>180</v>
      </c>
      <c r="X154" s="154" t="s">
        <v>189</v>
      </c>
      <c r="Y154" s="168"/>
      <c r="Z154" s="168"/>
      <c r="AA154" s="168"/>
      <c r="AB154" s="168"/>
      <c r="AC154" s="154"/>
      <c r="AD154" s="201"/>
      <c r="AE154" s="182">
        <f t="shared" si="16"/>
        <v>45930412</v>
      </c>
      <c r="AF154" s="154"/>
      <c r="AG154" s="205"/>
      <c r="AH154" s="201"/>
      <c r="AI154" s="207">
        <f t="shared" ref="AI154:AI156" si="18">+N154-AH154</f>
        <v>45930412</v>
      </c>
      <c r="AJ154" s="24"/>
      <c r="AK154" s="24"/>
      <c r="AL154" s="215"/>
      <c r="AM154" s="154"/>
    </row>
    <row r="155" spans="1:43" ht="120" customHeight="1" x14ac:dyDescent="0.25">
      <c r="A155" s="164" t="s">
        <v>498</v>
      </c>
      <c r="B155" s="178" t="s">
        <v>262</v>
      </c>
      <c r="C155" s="154" t="s">
        <v>93</v>
      </c>
      <c r="D155" s="154" t="s">
        <v>275</v>
      </c>
      <c r="E155" s="154" t="s">
        <v>275</v>
      </c>
      <c r="F155" s="24">
        <v>80131802</v>
      </c>
      <c r="G155" s="155" t="s">
        <v>480</v>
      </c>
      <c r="H155" s="154">
        <v>9</v>
      </c>
      <c r="I155" s="154">
        <v>10</v>
      </c>
      <c r="J155" s="154">
        <v>1</v>
      </c>
      <c r="K155" s="24">
        <v>1</v>
      </c>
      <c r="L155" s="154" t="s">
        <v>106</v>
      </c>
      <c r="M155" s="166" t="s">
        <v>109</v>
      </c>
      <c r="N155" s="166">
        <v>3000000</v>
      </c>
      <c r="O155" s="167" t="s">
        <v>112</v>
      </c>
      <c r="P155" s="167" t="s">
        <v>112</v>
      </c>
      <c r="Q155" s="154" t="s">
        <v>113</v>
      </c>
      <c r="R155" s="154" t="s">
        <v>114</v>
      </c>
      <c r="S155" s="24" t="s">
        <v>123</v>
      </c>
      <c r="T155" s="154">
        <v>3846666</v>
      </c>
      <c r="U155" s="181" t="s">
        <v>118</v>
      </c>
      <c r="V155" s="154" t="s">
        <v>268</v>
      </c>
      <c r="W155" s="24" t="s">
        <v>180</v>
      </c>
      <c r="X155" s="154" t="s">
        <v>189</v>
      </c>
      <c r="Y155" s="168"/>
      <c r="Z155" s="168"/>
      <c r="AA155" s="168"/>
      <c r="AB155" s="168"/>
      <c r="AC155" s="154"/>
      <c r="AD155" s="201"/>
      <c r="AE155" s="182">
        <f t="shared" si="16"/>
        <v>3000000</v>
      </c>
      <c r="AF155" s="154"/>
      <c r="AG155" s="154"/>
      <c r="AH155" s="201"/>
      <c r="AI155" s="161">
        <f t="shared" si="18"/>
        <v>3000000</v>
      </c>
      <c r="AJ155" s="24"/>
      <c r="AK155" s="24"/>
      <c r="AL155" s="215"/>
      <c r="AM155" s="154"/>
    </row>
    <row r="156" spans="1:43" ht="120" customHeight="1" x14ac:dyDescent="0.25">
      <c r="A156" s="151" t="s">
        <v>499</v>
      </c>
      <c r="B156" s="137" t="s">
        <v>259</v>
      </c>
      <c r="C156" s="41" t="s">
        <v>93</v>
      </c>
      <c r="D156" s="41" t="s">
        <v>275</v>
      </c>
      <c r="E156" s="50" t="s">
        <v>275</v>
      </c>
      <c r="F156" s="154" t="s">
        <v>93</v>
      </c>
      <c r="G156" s="155" t="s">
        <v>226</v>
      </c>
      <c r="H156" s="41" t="s">
        <v>93</v>
      </c>
      <c r="I156" s="41" t="s">
        <v>93</v>
      </c>
      <c r="J156" s="41" t="s">
        <v>93</v>
      </c>
      <c r="K156" s="41" t="s">
        <v>93</v>
      </c>
      <c r="L156" s="41" t="s">
        <v>104</v>
      </c>
      <c r="M156" s="156" t="s">
        <v>109</v>
      </c>
      <c r="N156" s="157">
        <v>385000</v>
      </c>
      <c r="O156" s="2" t="s">
        <v>112</v>
      </c>
      <c r="P156" s="2" t="s">
        <v>112</v>
      </c>
      <c r="Q156" s="41" t="s">
        <v>113</v>
      </c>
      <c r="R156" s="41" t="s">
        <v>114</v>
      </c>
      <c r="S156" s="24" t="s">
        <v>123</v>
      </c>
      <c r="T156" s="24">
        <v>3846666</v>
      </c>
      <c r="U156" s="24" t="s">
        <v>118</v>
      </c>
      <c r="V156" s="41" t="s">
        <v>268</v>
      </c>
      <c r="W156" s="41" t="s">
        <v>285</v>
      </c>
      <c r="X156" s="41" t="s">
        <v>189</v>
      </c>
      <c r="Y156" s="20"/>
      <c r="Z156" s="20"/>
      <c r="AA156" s="20"/>
      <c r="AB156" s="20"/>
      <c r="AC156" s="41"/>
      <c r="AD156" s="41"/>
      <c r="AE156" s="162">
        <f t="shared" si="16"/>
        <v>385000</v>
      </c>
      <c r="AF156" s="41"/>
      <c r="AG156" s="41"/>
      <c r="AH156" s="41"/>
      <c r="AI156" s="161">
        <f t="shared" si="18"/>
        <v>385000</v>
      </c>
      <c r="AJ156" s="41"/>
      <c r="AK156" s="41"/>
      <c r="AL156" s="216"/>
      <c r="AM156" s="41"/>
    </row>
    <row r="157" spans="1:43" ht="120" customHeight="1" x14ac:dyDescent="0.25">
      <c r="A157" s="164" t="s">
        <v>500</v>
      </c>
      <c r="B157" s="165" t="s">
        <v>259</v>
      </c>
      <c r="C157" s="154" t="s">
        <v>93</v>
      </c>
      <c r="D157" s="154" t="s">
        <v>275</v>
      </c>
      <c r="E157" s="154" t="s">
        <v>275</v>
      </c>
      <c r="F157" s="24">
        <v>80101505</v>
      </c>
      <c r="G157" s="155" t="s">
        <v>227</v>
      </c>
      <c r="H157" s="154">
        <v>1</v>
      </c>
      <c r="I157" s="154">
        <v>1</v>
      </c>
      <c r="J157" s="154">
        <v>11</v>
      </c>
      <c r="K157" s="24">
        <v>1</v>
      </c>
      <c r="L157" s="154" t="s">
        <v>103</v>
      </c>
      <c r="M157" s="166" t="s">
        <v>111</v>
      </c>
      <c r="N157" s="166">
        <v>28346604</v>
      </c>
      <c r="O157" s="167" t="s">
        <v>112</v>
      </c>
      <c r="P157" s="167" t="s">
        <v>112</v>
      </c>
      <c r="Q157" s="154" t="s">
        <v>113</v>
      </c>
      <c r="R157" s="154" t="s">
        <v>114</v>
      </c>
      <c r="S157" s="24" t="s">
        <v>123</v>
      </c>
      <c r="T157" s="24">
        <v>3846666</v>
      </c>
      <c r="U157" s="24" t="s">
        <v>118</v>
      </c>
      <c r="V157" s="154" t="s">
        <v>268</v>
      </c>
      <c r="W157" s="24" t="s">
        <v>283</v>
      </c>
      <c r="X157" s="154" t="s">
        <v>189</v>
      </c>
      <c r="Y157" s="168"/>
      <c r="Z157" s="168"/>
      <c r="AA157" s="168"/>
      <c r="AB157" s="168"/>
      <c r="AC157" s="154"/>
      <c r="AD157" s="201"/>
      <c r="AE157" s="182">
        <f t="shared" si="16"/>
        <v>28346604</v>
      </c>
      <c r="AF157" s="154"/>
      <c r="AG157" s="205"/>
      <c r="AH157" s="201"/>
      <c r="AI157" s="200">
        <f t="shared" ref="AI157:AI163" si="19">+N157-AH157</f>
        <v>28346604</v>
      </c>
      <c r="AJ157" s="24"/>
      <c r="AK157" s="206"/>
      <c r="AL157" s="215"/>
      <c r="AM157" s="154"/>
    </row>
    <row r="158" spans="1:43" ht="120" customHeight="1" x14ac:dyDescent="0.25">
      <c r="A158" s="164" t="s">
        <v>500</v>
      </c>
      <c r="B158" s="165" t="s">
        <v>259</v>
      </c>
      <c r="C158" s="154" t="s">
        <v>93</v>
      </c>
      <c r="D158" s="154" t="s">
        <v>281</v>
      </c>
      <c r="E158" s="154" t="s">
        <v>281</v>
      </c>
      <c r="F158" s="24">
        <v>80101505</v>
      </c>
      <c r="G158" s="155" t="s">
        <v>228</v>
      </c>
      <c r="H158" s="154">
        <v>1</v>
      </c>
      <c r="I158" s="154">
        <v>1</v>
      </c>
      <c r="J158" s="154">
        <v>11</v>
      </c>
      <c r="K158" s="24">
        <v>1</v>
      </c>
      <c r="L158" s="154" t="s">
        <v>103</v>
      </c>
      <c r="M158" s="166" t="s">
        <v>111</v>
      </c>
      <c r="N158" s="184">
        <v>34363802.000000007</v>
      </c>
      <c r="O158" s="167" t="s">
        <v>112</v>
      </c>
      <c r="P158" s="167" t="s">
        <v>112</v>
      </c>
      <c r="Q158" s="154" t="s">
        <v>113</v>
      </c>
      <c r="R158" s="154" t="s">
        <v>114</v>
      </c>
      <c r="S158" s="24" t="s">
        <v>123</v>
      </c>
      <c r="T158" s="24">
        <v>3846666</v>
      </c>
      <c r="U158" s="24" t="s">
        <v>118</v>
      </c>
      <c r="V158" s="154" t="s">
        <v>268</v>
      </c>
      <c r="W158" s="24" t="s">
        <v>283</v>
      </c>
      <c r="X158" s="154" t="s">
        <v>189</v>
      </c>
      <c r="Y158" s="168"/>
      <c r="Z158" s="168"/>
      <c r="AA158" s="168"/>
      <c r="AB158" s="168"/>
      <c r="AC158" s="154"/>
      <c r="AD158" s="201"/>
      <c r="AE158" s="182">
        <f t="shared" si="16"/>
        <v>34363802.000000007</v>
      </c>
      <c r="AF158" s="154"/>
      <c r="AG158" s="205"/>
      <c r="AH158" s="201"/>
      <c r="AI158" s="200">
        <f t="shared" si="19"/>
        <v>34363802.000000007</v>
      </c>
      <c r="AJ158" s="24"/>
      <c r="AK158" s="24"/>
      <c r="AL158" s="215"/>
      <c r="AM158" s="154"/>
    </row>
    <row r="159" spans="1:43" ht="120" customHeight="1" x14ac:dyDescent="0.25">
      <c r="A159" s="164" t="s">
        <v>500</v>
      </c>
      <c r="B159" s="165" t="s">
        <v>259</v>
      </c>
      <c r="C159" s="154" t="s">
        <v>93</v>
      </c>
      <c r="D159" s="154" t="s">
        <v>281</v>
      </c>
      <c r="E159" s="154" t="s">
        <v>281</v>
      </c>
      <c r="F159" s="24">
        <v>80101505</v>
      </c>
      <c r="G159" s="155" t="s">
        <v>229</v>
      </c>
      <c r="H159" s="154">
        <v>1</v>
      </c>
      <c r="I159" s="154">
        <v>1</v>
      </c>
      <c r="J159" s="154">
        <v>3</v>
      </c>
      <c r="K159" s="24">
        <v>1</v>
      </c>
      <c r="L159" s="154" t="s">
        <v>103</v>
      </c>
      <c r="M159" s="166" t="s">
        <v>111</v>
      </c>
      <c r="N159" s="166">
        <v>6000000</v>
      </c>
      <c r="O159" s="167" t="s">
        <v>112</v>
      </c>
      <c r="P159" s="167" t="s">
        <v>112</v>
      </c>
      <c r="Q159" s="154" t="s">
        <v>113</v>
      </c>
      <c r="R159" s="154" t="s">
        <v>114</v>
      </c>
      <c r="S159" s="24" t="s">
        <v>123</v>
      </c>
      <c r="T159" s="24">
        <v>3846666</v>
      </c>
      <c r="U159" s="24" t="s">
        <v>118</v>
      </c>
      <c r="V159" s="154" t="s">
        <v>268</v>
      </c>
      <c r="W159" s="24" t="s">
        <v>180</v>
      </c>
      <c r="X159" s="154" t="s">
        <v>189</v>
      </c>
      <c r="Y159" s="168"/>
      <c r="Z159" s="168"/>
      <c r="AA159" s="168"/>
      <c r="AB159" s="168"/>
      <c r="AC159" s="154"/>
      <c r="AD159" s="201"/>
      <c r="AE159" s="182">
        <f t="shared" si="16"/>
        <v>6000000</v>
      </c>
      <c r="AF159" s="154"/>
      <c r="AG159" s="154"/>
      <c r="AH159" s="201"/>
      <c r="AI159" s="200">
        <f t="shared" si="19"/>
        <v>6000000</v>
      </c>
      <c r="AJ159" s="24"/>
      <c r="AK159" s="24"/>
      <c r="AL159" s="215"/>
      <c r="AM159" s="154"/>
    </row>
    <row r="160" spans="1:43" ht="120" customHeight="1" x14ac:dyDescent="0.25">
      <c r="A160" s="164" t="s">
        <v>500</v>
      </c>
      <c r="B160" s="165" t="s">
        <v>259</v>
      </c>
      <c r="C160" s="154" t="s">
        <v>93</v>
      </c>
      <c r="D160" s="187" t="s">
        <v>278</v>
      </c>
      <c r="E160" s="154" t="s">
        <v>278</v>
      </c>
      <c r="F160" s="24">
        <v>80101505</v>
      </c>
      <c r="G160" s="155" t="s">
        <v>230</v>
      </c>
      <c r="H160" s="154">
        <v>1</v>
      </c>
      <c r="I160" s="154">
        <v>1</v>
      </c>
      <c r="J160" s="154">
        <v>11</v>
      </c>
      <c r="K160" s="24">
        <v>1</v>
      </c>
      <c r="L160" s="154" t="s">
        <v>103</v>
      </c>
      <c r="M160" s="166" t="s">
        <v>111</v>
      </c>
      <c r="N160" s="166">
        <v>41058028</v>
      </c>
      <c r="O160" s="167" t="s">
        <v>112</v>
      </c>
      <c r="P160" s="167" t="s">
        <v>112</v>
      </c>
      <c r="Q160" s="154" t="s">
        <v>113</v>
      </c>
      <c r="R160" s="154" t="s">
        <v>114</v>
      </c>
      <c r="S160" s="24" t="s">
        <v>123</v>
      </c>
      <c r="T160" s="24">
        <v>3846666</v>
      </c>
      <c r="U160" s="24" t="s">
        <v>118</v>
      </c>
      <c r="V160" s="154" t="s">
        <v>268</v>
      </c>
      <c r="W160" s="24" t="s">
        <v>448</v>
      </c>
      <c r="X160" s="154" t="s">
        <v>123</v>
      </c>
      <c r="Y160" s="168"/>
      <c r="Z160" s="168"/>
      <c r="AA160" s="168"/>
      <c r="AB160" s="168"/>
      <c r="AC160" s="154"/>
      <c r="AD160" s="201"/>
      <c r="AE160" s="182">
        <f t="shared" si="16"/>
        <v>41058028</v>
      </c>
      <c r="AF160" s="154"/>
      <c r="AG160" s="205"/>
      <c r="AH160" s="201"/>
      <c r="AI160" s="200">
        <f t="shared" si="19"/>
        <v>41058028</v>
      </c>
      <c r="AJ160" s="24"/>
      <c r="AK160" s="24"/>
      <c r="AL160" s="215"/>
      <c r="AM160" s="154"/>
    </row>
    <row r="161" spans="1:43" ht="120" customHeight="1" x14ac:dyDescent="0.25">
      <c r="A161" s="164" t="s">
        <v>513</v>
      </c>
      <c r="B161" s="165" t="s">
        <v>259</v>
      </c>
      <c r="C161" s="154" t="s">
        <v>93</v>
      </c>
      <c r="D161" s="24" t="s">
        <v>282</v>
      </c>
      <c r="E161" s="24" t="s">
        <v>282</v>
      </c>
      <c r="F161" s="24">
        <v>80101505</v>
      </c>
      <c r="G161" s="155" t="s">
        <v>231</v>
      </c>
      <c r="H161" s="154">
        <v>1</v>
      </c>
      <c r="I161" s="154">
        <v>1</v>
      </c>
      <c r="J161" s="154">
        <v>11</v>
      </c>
      <c r="K161" s="24">
        <v>1</v>
      </c>
      <c r="L161" s="154" t="s">
        <v>103</v>
      </c>
      <c r="M161" s="166" t="s">
        <v>111</v>
      </c>
      <c r="N161" s="166">
        <v>37626160</v>
      </c>
      <c r="O161" s="167" t="s">
        <v>112</v>
      </c>
      <c r="P161" s="167" t="s">
        <v>112</v>
      </c>
      <c r="Q161" s="154" t="s">
        <v>113</v>
      </c>
      <c r="R161" s="154" t="s">
        <v>114</v>
      </c>
      <c r="S161" s="24" t="s">
        <v>123</v>
      </c>
      <c r="T161" s="24">
        <v>3846666</v>
      </c>
      <c r="U161" s="24" t="s">
        <v>118</v>
      </c>
      <c r="V161" s="154" t="s">
        <v>268</v>
      </c>
      <c r="W161" s="24" t="s">
        <v>448</v>
      </c>
      <c r="X161" s="154" t="s">
        <v>284</v>
      </c>
      <c r="Y161" s="168"/>
      <c r="Z161" s="168"/>
      <c r="AA161" s="168"/>
      <c r="AB161" s="168"/>
      <c r="AC161" s="154"/>
      <c r="AD161" s="201"/>
      <c r="AE161" s="182">
        <f t="shared" si="16"/>
        <v>37626160</v>
      </c>
      <c r="AF161" s="154"/>
      <c r="AG161" s="205"/>
      <c r="AH161" s="201"/>
      <c r="AI161" s="200">
        <f t="shared" si="19"/>
        <v>37626160</v>
      </c>
      <c r="AJ161" s="24"/>
      <c r="AK161" s="24"/>
      <c r="AL161" s="215"/>
      <c r="AM161" s="154"/>
    </row>
    <row r="162" spans="1:43" ht="120" customHeight="1" x14ac:dyDescent="0.25">
      <c r="A162" s="151" t="s">
        <v>501</v>
      </c>
      <c r="B162" s="137" t="s">
        <v>259</v>
      </c>
      <c r="C162" s="41" t="s">
        <v>93</v>
      </c>
      <c r="D162" s="41" t="s">
        <v>275</v>
      </c>
      <c r="E162" s="41" t="s">
        <v>275</v>
      </c>
      <c r="F162" s="154">
        <v>83111500</v>
      </c>
      <c r="G162" s="155" t="s">
        <v>232</v>
      </c>
      <c r="H162" s="41">
        <v>1</v>
      </c>
      <c r="I162" s="41">
        <v>1</v>
      </c>
      <c r="J162" s="41">
        <v>11</v>
      </c>
      <c r="K162" s="24">
        <v>1</v>
      </c>
      <c r="L162" s="41" t="s">
        <v>104</v>
      </c>
      <c r="M162" s="156" t="s">
        <v>111</v>
      </c>
      <c r="N162" s="156">
        <v>9000000</v>
      </c>
      <c r="O162" s="2" t="s">
        <v>112</v>
      </c>
      <c r="P162" s="2" t="s">
        <v>112</v>
      </c>
      <c r="Q162" s="41" t="s">
        <v>113</v>
      </c>
      <c r="R162" s="41" t="s">
        <v>114</v>
      </c>
      <c r="S162" s="24" t="s">
        <v>123</v>
      </c>
      <c r="T162" s="24">
        <v>3846666</v>
      </c>
      <c r="U162" s="24" t="s">
        <v>118</v>
      </c>
      <c r="V162" s="41" t="s">
        <v>268</v>
      </c>
      <c r="W162" s="41" t="s">
        <v>180</v>
      </c>
      <c r="X162" s="41" t="s">
        <v>189</v>
      </c>
      <c r="Y162" s="20"/>
      <c r="Z162" s="20"/>
      <c r="AA162" s="20"/>
      <c r="AB162" s="20"/>
      <c r="AC162" s="41"/>
      <c r="AD162" s="41"/>
      <c r="AE162" s="162">
        <f t="shared" si="16"/>
        <v>9000000</v>
      </c>
      <c r="AF162" s="41"/>
      <c r="AG162" s="41"/>
      <c r="AH162" s="41"/>
      <c r="AI162" s="200">
        <f t="shared" si="19"/>
        <v>9000000</v>
      </c>
      <c r="AJ162" s="41"/>
      <c r="AK162" s="41"/>
      <c r="AL162" s="216"/>
      <c r="AM162" s="41"/>
    </row>
    <row r="163" spans="1:43" ht="120" customHeight="1" x14ac:dyDescent="0.25">
      <c r="A163" s="151" t="s">
        <v>501</v>
      </c>
      <c r="B163" s="137" t="s">
        <v>259</v>
      </c>
      <c r="C163" s="41" t="s">
        <v>93</v>
      </c>
      <c r="D163" s="41" t="s">
        <v>275</v>
      </c>
      <c r="E163" s="50" t="s">
        <v>275</v>
      </c>
      <c r="F163" s="154">
        <v>83111500</v>
      </c>
      <c r="G163" s="155" t="s">
        <v>232</v>
      </c>
      <c r="H163" s="41">
        <v>1</v>
      </c>
      <c r="I163" s="41">
        <v>1</v>
      </c>
      <c r="J163" s="41">
        <v>11</v>
      </c>
      <c r="K163" s="24">
        <v>1</v>
      </c>
      <c r="L163" s="41" t="s">
        <v>104</v>
      </c>
      <c r="M163" s="156" t="s">
        <v>109</v>
      </c>
      <c r="N163" s="156">
        <v>9000000</v>
      </c>
      <c r="O163" s="2" t="s">
        <v>112</v>
      </c>
      <c r="P163" s="2" t="s">
        <v>112</v>
      </c>
      <c r="Q163" s="41" t="s">
        <v>113</v>
      </c>
      <c r="R163" s="41" t="s">
        <v>114</v>
      </c>
      <c r="S163" s="24" t="s">
        <v>123</v>
      </c>
      <c r="T163" s="24">
        <v>3846666</v>
      </c>
      <c r="U163" s="24" t="s">
        <v>118</v>
      </c>
      <c r="V163" s="41" t="s">
        <v>268</v>
      </c>
      <c r="W163" s="41" t="s">
        <v>180</v>
      </c>
      <c r="X163" s="41" t="s">
        <v>189</v>
      </c>
      <c r="Y163" s="20"/>
      <c r="Z163" s="20"/>
      <c r="AA163" s="20"/>
      <c r="AB163" s="20"/>
      <c r="AC163" s="41"/>
      <c r="AD163" s="200"/>
      <c r="AE163" s="162">
        <f t="shared" si="16"/>
        <v>9000000</v>
      </c>
      <c r="AF163" s="41"/>
      <c r="AG163" s="41"/>
      <c r="AH163" s="41"/>
      <c r="AI163" s="200">
        <f t="shared" si="19"/>
        <v>9000000</v>
      </c>
      <c r="AJ163" s="41"/>
      <c r="AK163" s="41"/>
      <c r="AL163" s="216"/>
      <c r="AM163" s="41"/>
    </row>
    <row r="164" spans="1:43" ht="120" customHeight="1" x14ac:dyDescent="0.25">
      <c r="A164" s="164" t="s">
        <v>501</v>
      </c>
      <c r="B164" s="165" t="s">
        <v>259</v>
      </c>
      <c r="C164" s="154" t="s">
        <v>93</v>
      </c>
      <c r="D164" s="154" t="s">
        <v>279</v>
      </c>
      <c r="E164" s="24" t="s">
        <v>279</v>
      </c>
      <c r="F164" s="24">
        <v>81112100</v>
      </c>
      <c r="G164" s="155" t="s">
        <v>233</v>
      </c>
      <c r="H164" s="154">
        <v>3</v>
      </c>
      <c r="I164" s="154">
        <v>3</v>
      </c>
      <c r="J164" s="154">
        <v>10</v>
      </c>
      <c r="K164" s="24">
        <v>1</v>
      </c>
      <c r="L164" s="154" t="s">
        <v>106</v>
      </c>
      <c r="M164" s="166" t="s">
        <v>109</v>
      </c>
      <c r="N164" s="166">
        <v>7732804</v>
      </c>
      <c r="O164" s="167" t="s">
        <v>112</v>
      </c>
      <c r="P164" s="167" t="s">
        <v>112</v>
      </c>
      <c r="Q164" s="154" t="s">
        <v>113</v>
      </c>
      <c r="R164" s="154" t="s">
        <v>114</v>
      </c>
      <c r="S164" s="24" t="s">
        <v>123</v>
      </c>
      <c r="T164" s="24">
        <v>3846666</v>
      </c>
      <c r="U164" s="24" t="s">
        <v>118</v>
      </c>
      <c r="V164" s="154" t="s">
        <v>268</v>
      </c>
      <c r="W164" s="154" t="s">
        <v>180</v>
      </c>
      <c r="X164" s="154" t="s">
        <v>204</v>
      </c>
      <c r="Y164" s="168"/>
      <c r="Z164" s="168"/>
      <c r="AA164" s="168"/>
      <c r="AB164" s="168"/>
      <c r="AC164" s="154"/>
      <c r="AD164" s="201"/>
      <c r="AE164" s="182">
        <f t="shared" si="16"/>
        <v>7732804</v>
      </c>
      <c r="AF164" s="154"/>
      <c r="AG164" s="205"/>
      <c r="AH164" s="201"/>
      <c r="AI164" s="200">
        <f t="shared" ref="AI164:AI188" si="20">+N164-AH164</f>
        <v>7732804</v>
      </c>
      <c r="AJ164" s="24"/>
      <c r="AK164" s="24"/>
      <c r="AL164" s="215"/>
      <c r="AM164" s="154"/>
    </row>
    <row r="165" spans="1:43" ht="120" customHeight="1" x14ac:dyDescent="0.25">
      <c r="A165" s="164" t="s">
        <v>502</v>
      </c>
      <c r="B165" s="165" t="s">
        <v>259</v>
      </c>
      <c r="C165" s="154" t="s">
        <v>93</v>
      </c>
      <c r="D165" s="154" t="s">
        <v>277</v>
      </c>
      <c r="E165" s="24" t="s">
        <v>277</v>
      </c>
      <c r="F165" s="24">
        <v>80111507</v>
      </c>
      <c r="G165" s="155" t="s">
        <v>234</v>
      </c>
      <c r="H165" s="154">
        <v>6</v>
      </c>
      <c r="I165" s="154">
        <v>7</v>
      </c>
      <c r="J165" s="154">
        <v>1</v>
      </c>
      <c r="K165" s="24">
        <v>1</v>
      </c>
      <c r="L165" s="154" t="s">
        <v>108</v>
      </c>
      <c r="M165" s="166" t="s">
        <v>109</v>
      </c>
      <c r="N165" s="166">
        <v>130000000</v>
      </c>
      <c r="O165" s="167" t="s">
        <v>112</v>
      </c>
      <c r="P165" s="167" t="s">
        <v>112</v>
      </c>
      <c r="Q165" s="154" t="s">
        <v>113</v>
      </c>
      <c r="R165" s="154" t="s">
        <v>114</v>
      </c>
      <c r="S165" s="24" t="s">
        <v>123</v>
      </c>
      <c r="T165" s="24">
        <v>3846666</v>
      </c>
      <c r="U165" s="24" t="s">
        <v>118</v>
      </c>
      <c r="V165" s="154" t="s">
        <v>268</v>
      </c>
      <c r="W165" s="154" t="s">
        <v>453</v>
      </c>
      <c r="X165" s="154" t="s">
        <v>201</v>
      </c>
      <c r="Y165" s="168"/>
      <c r="Z165" s="168"/>
      <c r="AA165" s="168"/>
      <c r="AB165" s="168"/>
      <c r="AC165" s="154"/>
      <c r="AD165" s="201"/>
      <c r="AE165" s="182">
        <f t="shared" si="16"/>
        <v>130000000</v>
      </c>
      <c r="AF165" s="154"/>
      <c r="AG165" s="154"/>
      <c r="AH165" s="201"/>
      <c r="AI165" s="200">
        <f t="shared" si="20"/>
        <v>130000000</v>
      </c>
      <c r="AJ165" s="24"/>
      <c r="AK165" s="24"/>
      <c r="AL165" s="215"/>
      <c r="AM165" s="154"/>
    </row>
    <row r="166" spans="1:43" ht="120" customHeight="1" x14ac:dyDescent="0.25">
      <c r="A166" s="164" t="s">
        <v>502</v>
      </c>
      <c r="B166" s="165" t="s">
        <v>259</v>
      </c>
      <c r="C166" s="154" t="s">
        <v>93</v>
      </c>
      <c r="D166" s="154" t="s">
        <v>275</v>
      </c>
      <c r="E166" s="154" t="s">
        <v>275</v>
      </c>
      <c r="F166" s="24">
        <v>92101501</v>
      </c>
      <c r="G166" s="155" t="s">
        <v>235</v>
      </c>
      <c r="H166" s="154">
        <v>3</v>
      </c>
      <c r="I166" s="154">
        <v>4</v>
      </c>
      <c r="J166" s="154">
        <v>8</v>
      </c>
      <c r="K166" s="24">
        <v>1</v>
      </c>
      <c r="L166" s="154" t="s">
        <v>108</v>
      </c>
      <c r="M166" s="166" t="s">
        <v>111</v>
      </c>
      <c r="N166" s="184">
        <v>81007479</v>
      </c>
      <c r="O166" s="167" t="s">
        <v>112</v>
      </c>
      <c r="P166" s="167" t="s">
        <v>112</v>
      </c>
      <c r="Q166" s="154" t="s">
        <v>113</v>
      </c>
      <c r="R166" s="154" t="s">
        <v>114</v>
      </c>
      <c r="S166" s="24" t="s">
        <v>123</v>
      </c>
      <c r="T166" s="24">
        <v>3846666</v>
      </c>
      <c r="U166" s="24" t="s">
        <v>118</v>
      </c>
      <c r="V166" s="154" t="s">
        <v>268</v>
      </c>
      <c r="W166" s="154" t="s">
        <v>180</v>
      </c>
      <c r="X166" s="154" t="s">
        <v>189</v>
      </c>
      <c r="Y166" s="168"/>
      <c r="Z166" s="168"/>
      <c r="AA166" s="168"/>
      <c r="AB166" s="168"/>
      <c r="AC166" s="154"/>
      <c r="AD166" s="201"/>
      <c r="AE166" s="182">
        <f t="shared" ref="AE166" si="21">+N166-AD166</f>
        <v>81007479</v>
      </c>
      <c r="AF166" s="154"/>
      <c r="AG166" s="154"/>
      <c r="AH166" s="201"/>
      <c r="AI166" s="161">
        <f t="shared" si="20"/>
        <v>81007479</v>
      </c>
      <c r="AJ166" s="24"/>
      <c r="AK166" s="24"/>
      <c r="AL166" s="215"/>
      <c r="AM166" s="154"/>
    </row>
    <row r="167" spans="1:43" s="163" customFormat="1" ht="120" customHeight="1" x14ac:dyDescent="0.25">
      <c r="A167" s="164" t="s">
        <v>502</v>
      </c>
      <c r="B167" s="165" t="s">
        <v>259</v>
      </c>
      <c r="C167" s="154" t="s">
        <v>93</v>
      </c>
      <c r="D167" s="154" t="s">
        <v>275</v>
      </c>
      <c r="E167" s="24" t="s">
        <v>275</v>
      </c>
      <c r="F167" s="24">
        <v>92101501</v>
      </c>
      <c r="G167" s="155" t="s">
        <v>235</v>
      </c>
      <c r="H167" s="154">
        <v>3</v>
      </c>
      <c r="I167" s="154">
        <v>4</v>
      </c>
      <c r="J167" s="154">
        <v>8</v>
      </c>
      <c r="K167" s="24">
        <v>1</v>
      </c>
      <c r="L167" s="154" t="s">
        <v>108</v>
      </c>
      <c r="M167" s="166" t="s">
        <v>109</v>
      </c>
      <c r="N167" s="184">
        <v>28626705</v>
      </c>
      <c r="O167" s="167" t="s">
        <v>112</v>
      </c>
      <c r="P167" s="167" t="s">
        <v>112</v>
      </c>
      <c r="Q167" s="154" t="s">
        <v>113</v>
      </c>
      <c r="R167" s="154" t="s">
        <v>114</v>
      </c>
      <c r="S167" s="24" t="s">
        <v>123</v>
      </c>
      <c r="T167" s="24">
        <v>3846666</v>
      </c>
      <c r="U167" s="24" t="s">
        <v>118</v>
      </c>
      <c r="V167" s="154" t="s">
        <v>268</v>
      </c>
      <c r="W167" s="154" t="s">
        <v>180</v>
      </c>
      <c r="X167" s="154" t="s">
        <v>189</v>
      </c>
      <c r="Y167" s="168"/>
      <c r="Z167" s="168"/>
      <c r="AA167" s="168"/>
      <c r="AB167" s="168"/>
      <c r="AC167" s="154"/>
      <c r="AD167" s="201"/>
      <c r="AE167" s="182">
        <f t="shared" si="16"/>
        <v>28626705</v>
      </c>
      <c r="AF167" s="154"/>
      <c r="AG167" s="154"/>
      <c r="AH167" s="201"/>
      <c r="AI167" s="161">
        <f t="shared" si="20"/>
        <v>28626705</v>
      </c>
      <c r="AJ167" s="24"/>
      <c r="AK167" s="24"/>
      <c r="AL167" s="215"/>
      <c r="AM167" s="154"/>
      <c r="AN167" s="211"/>
      <c r="AO167" s="211"/>
      <c r="AP167" s="211"/>
      <c r="AQ167" s="211"/>
    </row>
    <row r="168" spans="1:43" s="169" customFormat="1" ht="120" customHeight="1" x14ac:dyDescent="0.25">
      <c r="A168" s="164" t="s">
        <v>502</v>
      </c>
      <c r="B168" s="165" t="s">
        <v>259</v>
      </c>
      <c r="C168" s="154" t="s">
        <v>93</v>
      </c>
      <c r="D168" s="154" t="s">
        <v>275</v>
      </c>
      <c r="E168" s="154" t="s">
        <v>275</v>
      </c>
      <c r="F168" s="24">
        <v>76111501</v>
      </c>
      <c r="G168" s="155" t="s">
        <v>236</v>
      </c>
      <c r="H168" s="154">
        <v>3</v>
      </c>
      <c r="I168" s="154">
        <v>4</v>
      </c>
      <c r="J168" s="154">
        <v>8</v>
      </c>
      <c r="K168" s="24">
        <v>1</v>
      </c>
      <c r="L168" s="154" t="s">
        <v>108</v>
      </c>
      <c r="M168" s="166" t="s">
        <v>111</v>
      </c>
      <c r="N168" s="184">
        <v>18866110</v>
      </c>
      <c r="O168" s="167" t="s">
        <v>112</v>
      </c>
      <c r="P168" s="167" t="s">
        <v>112</v>
      </c>
      <c r="Q168" s="154" t="s">
        <v>113</v>
      </c>
      <c r="R168" s="154" t="s">
        <v>114</v>
      </c>
      <c r="S168" s="24" t="s">
        <v>123</v>
      </c>
      <c r="T168" s="24">
        <v>3846666</v>
      </c>
      <c r="U168" s="24" t="s">
        <v>118</v>
      </c>
      <c r="V168" s="154" t="s">
        <v>268</v>
      </c>
      <c r="W168" s="154" t="s">
        <v>180</v>
      </c>
      <c r="X168" s="154" t="s">
        <v>189</v>
      </c>
      <c r="Y168" s="168"/>
      <c r="Z168" s="168"/>
      <c r="AA168" s="168"/>
      <c r="AB168" s="168"/>
      <c r="AC168" s="154"/>
      <c r="AD168" s="201"/>
      <c r="AE168" s="182">
        <f t="shared" si="16"/>
        <v>18866110</v>
      </c>
      <c r="AF168" s="154"/>
      <c r="AG168" s="154"/>
      <c r="AH168" s="201"/>
      <c r="AI168" s="161">
        <f t="shared" si="20"/>
        <v>18866110</v>
      </c>
      <c r="AJ168" s="24"/>
      <c r="AK168" s="24"/>
      <c r="AL168" s="215"/>
      <c r="AM168" s="154"/>
      <c r="AN168" s="212"/>
      <c r="AO168" s="212"/>
      <c r="AP168" s="212"/>
      <c r="AQ168" s="212"/>
    </row>
    <row r="169" spans="1:43" s="163" customFormat="1" ht="120" customHeight="1" x14ac:dyDescent="0.25">
      <c r="A169" s="164" t="s">
        <v>502</v>
      </c>
      <c r="B169" s="165" t="s">
        <v>259</v>
      </c>
      <c r="C169" s="154" t="s">
        <v>93</v>
      </c>
      <c r="D169" s="154" t="s">
        <v>275</v>
      </c>
      <c r="E169" s="24" t="s">
        <v>275</v>
      </c>
      <c r="F169" s="24">
        <v>76111501</v>
      </c>
      <c r="G169" s="155" t="s">
        <v>236</v>
      </c>
      <c r="H169" s="154">
        <v>3</v>
      </c>
      <c r="I169" s="154">
        <v>4</v>
      </c>
      <c r="J169" s="154">
        <v>8</v>
      </c>
      <c r="K169" s="24">
        <v>1</v>
      </c>
      <c r="L169" s="154" t="s">
        <v>108</v>
      </c>
      <c r="M169" s="166" t="s">
        <v>109</v>
      </c>
      <c r="N169" s="184">
        <v>12209220</v>
      </c>
      <c r="O169" s="167" t="s">
        <v>112</v>
      </c>
      <c r="P169" s="167" t="s">
        <v>112</v>
      </c>
      <c r="Q169" s="154" t="s">
        <v>113</v>
      </c>
      <c r="R169" s="154" t="s">
        <v>114</v>
      </c>
      <c r="S169" s="24" t="s">
        <v>123</v>
      </c>
      <c r="T169" s="24">
        <v>3846666</v>
      </c>
      <c r="U169" s="24" t="s">
        <v>118</v>
      </c>
      <c r="V169" s="154" t="s">
        <v>268</v>
      </c>
      <c r="W169" s="154" t="s">
        <v>180</v>
      </c>
      <c r="X169" s="154" t="s">
        <v>189</v>
      </c>
      <c r="Y169" s="168"/>
      <c r="Z169" s="168"/>
      <c r="AA169" s="168"/>
      <c r="AB169" s="168"/>
      <c r="AC169" s="154"/>
      <c r="AD169" s="201"/>
      <c r="AE169" s="182">
        <f t="shared" si="16"/>
        <v>12209220</v>
      </c>
      <c r="AF169" s="154"/>
      <c r="AG169" s="154"/>
      <c r="AH169" s="201"/>
      <c r="AI169" s="161">
        <f t="shared" si="20"/>
        <v>12209220</v>
      </c>
      <c r="AJ169" s="24"/>
      <c r="AK169" s="24"/>
      <c r="AL169" s="215"/>
      <c r="AM169" s="154"/>
      <c r="AN169" s="211"/>
      <c r="AO169" s="211"/>
      <c r="AP169" s="211"/>
      <c r="AQ169" s="211"/>
    </row>
    <row r="170" spans="1:43" s="163" customFormat="1" ht="120" customHeight="1" x14ac:dyDescent="0.25">
      <c r="A170" s="153" t="s">
        <v>502</v>
      </c>
      <c r="B170" s="165" t="s">
        <v>259</v>
      </c>
      <c r="C170" s="154" t="s">
        <v>93</v>
      </c>
      <c r="D170" s="154" t="s">
        <v>275</v>
      </c>
      <c r="E170" s="24" t="s">
        <v>275</v>
      </c>
      <c r="F170" s="24">
        <v>47121600</v>
      </c>
      <c r="G170" s="155" t="s">
        <v>237</v>
      </c>
      <c r="H170" s="154">
        <v>3</v>
      </c>
      <c r="I170" s="154">
        <v>4</v>
      </c>
      <c r="J170" s="154">
        <v>8</v>
      </c>
      <c r="K170" s="24">
        <v>1</v>
      </c>
      <c r="L170" s="154" t="s">
        <v>106</v>
      </c>
      <c r="M170" s="166" t="s">
        <v>109</v>
      </c>
      <c r="N170" s="184">
        <v>2292371</v>
      </c>
      <c r="O170" s="167" t="s">
        <v>112</v>
      </c>
      <c r="P170" s="167" t="s">
        <v>112</v>
      </c>
      <c r="Q170" s="154" t="s">
        <v>113</v>
      </c>
      <c r="R170" s="154" t="s">
        <v>114</v>
      </c>
      <c r="S170" s="24" t="s">
        <v>123</v>
      </c>
      <c r="T170" s="24">
        <v>3846666</v>
      </c>
      <c r="U170" s="24" t="s">
        <v>118</v>
      </c>
      <c r="V170" s="154" t="s">
        <v>268</v>
      </c>
      <c r="W170" s="154" t="s">
        <v>180</v>
      </c>
      <c r="X170" s="154" t="s">
        <v>189</v>
      </c>
      <c r="Y170" s="168"/>
      <c r="Z170" s="168"/>
      <c r="AA170" s="168"/>
      <c r="AB170" s="168"/>
      <c r="AC170" s="154"/>
      <c r="AD170" s="201"/>
      <c r="AE170" s="182">
        <f t="shared" ref="AE170" si="22">+N170-AD170</f>
        <v>2292371</v>
      </c>
      <c r="AF170" s="154"/>
      <c r="AG170" s="154"/>
      <c r="AH170" s="201"/>
      <c r="AI170" s="161">
        <f t="shared" si="20"/>
        <v>2292371</v>
      </c>
      <c r="AJ170" s="24"/>
      <c r="AK170" s="24"/>
      <c r="AL170" s="215"/>
      <c r="AM170" s="154"/>
      <c r="AN170" s="211"/>
      <c r="AO170" s="211"/>
      <c r="AP170" s="211"/>
      <c r="AQ170" s="211"/>
    </row>
    <row r="171" spans="1:43" ht="120" customHeight="1" x14ac:dyDescent="0.25">
      <c r="A171" s="153" t="s">
        <v>502</v>
      </c>
      <c r="B171" s="165" t="s">
        <v>259</v>
      </c>
      <c r="C171" s="154" t="s">
        <v>93</v>
      </c>
      <c r="D171" s="154" t="s">
        <v>275</v>
      </c>
      <c r="E171" s="154" t="s">
        <v>275</v>
      </c>
      <c r="F171" s="24">
        <v>47121600</v>
      </c>
      <c r="G171" s="155" t="s">
        <v>237</v>
      </c>
      <c r="H171" s="154">
        <v>3</v>
      </c>
      <c r="I171" s="154">
        <v>4</v>
      </c>
      <c r="J171" s="154">
        <v>8</v>
      </c>
      <c r="K171" s="24">
        <v>1</v>
      </c>
      <c r="L171" s="154" t="s">
        <v>106</v>
      </c>
      <c r="M171" s="166" t="s">
        <v>111</v>
      </c>
      <c r="N171" s="184">
        <v>13735687</v>
      </c>
      <c r="O171" s="167" t="s">
        <v>112</v>
      </c>
      <c r="P171" s="167" t="s">
        <v>112</v>
      </c>
      <c r="Q171" s="154" t="s">
        <v>113</v>
      </c>
      <c r="R171" s="154" t="s">
        <v>114</v>
      </c>
      <c r="S171" s="24" t="s">
        <v>123</v>
      </c>
      <c r="T171" s="24">
        <v>3846666</v>
      </c>
      <c r="U171" s="24" t="s">
        <v>118</v>
      </c>
      <c r="V171" s="154" t="s">
        <v>268</v>
      </c>
      <c r="W171" s="154" t="s">
        <v>180</v>
      </c>
      <c r="X171" s="154" t="s">
        <v>189</v>
      </c>
      <c r="Y171" s="168"/>
      <c r="Z171" s="168"/>
      <c r="AA171" s="168"/>
      <c r="AB171" s="168"/>
      <c r="AC171" s="154"/>
      <c r="AD171" s="201"/>
      <c r="AE171" s="182">
        <f t="shared" si="16"/>
        <v>13735687</v>
      </c>
      <c r="AF171" s="154"/>
      <c r="AG171" s="154"/>
      <c r="AH171" s="201"/>
      <c r="AI171" s="161">
        <f t="shared" si="20"/>
        <v>13735687</v>
      </c>
      <c r="AJ171" s="24"/>
      <c r="AK171" s="24"/>
      <c r="AL171" s="215"/>
      <c r="AM171" s="154"/>
    </row>
    <row r="172" spans="1:43" ht="120" customHeight="1" x14ac:dyDescent="0.25">
      <c r="A172" s="153" t="s">
        <v>503</v>
      </c>
      <c r="B172" s="165" t="s">
        <v>259</v>
      </c>
      <c r="C172" s="154" t="s">
        <v>93</v>
      </c>
      <c r="D172" s="154" t="s">
        <v>279</v>
      </c>
      <c r="E172" s="154" t="s">
        <v>279</v>
      </c>
      <c r="F172" s="24" t="s">
        <v>251</v>
      </c>
      <c r="G172" s="155" t="s">
        <v>292</v>
      </c>
      <c r="H172" s="154">
        <v>4</v>
      </c>
      <c r="I172" s="154">
        <v>5</v>
      </c>
      <c r="J172" s="154">
        <v>7</v>
      </c>
      <c r="K172" s="24">
        <v>1</v>
      </c>
      <c r="L172" s="154" t="s">
        <v>106</v>
      </c>
      <c r="M172" s="166" t="s">
        <v>111</v>
      </c>
      <c r="N172" s="166">
        <v>14500000</v>
      </c>
      <c r="O172" s="167" t="s">
        <v>112</v>
      </c>
      <c r="P172" s="167" t="s">
        <v>112</v>
      </c>
      <c r="Q172" s="154" t="s">
        <v>113</v>
      </c>
      <c r="R172" s="154" t="s">
        <v>114</v>
      </c>
      <c r="S172" s="24" t="s">
        <v>123</v>
      </c>
      <c r="T172" s="24">
        <v>3846666</v>
      </c>
      <c r="U172" s="24" t="s">
        <v>118</v>
      </c>
      <c r="V172" s="154" t="s">
        <v>268</v>
      </c>
      <c r="W172" s="154" t="s">
        <v>180</v>
      </c>
      <c r="X172" s="154" t="s">
        <v>203</v>
      </c>
      <c r="Y172" s="168"/>
      <c r="Z172" s="168"/>
      <c r="AA172" s="168"/>
      <c r="AB172" s="168"/>
      <c r="AC172" s="154"/>
      <c r="AD172" s="201"/>
      <c r="AE172" s="182">
        <f t="shared" si="16"/>
        <v>14500000</v>
      </c>
      <c r="AF172" s="154"/>
      <c r="AG172" s="154"/>
      <c r="AH172" s="201"/>
      <c r="AI172" s="161">
        <f t="shared" si="20"/>
        <v>14500000</v>
      </c>
      <c r="AJ172" s="24"/>
      <c r="AK172" s="24"/>
      <c r="AL172" s="215"/>
      <c r="AM172" s="154"/>
    </row>
    <row r="173" spans="1:43" ht="120" customHeight="1" x14ac:dyDescent="0.25">
      <c r="A173" s="153" t="s">
        <v>503</v>
      </c>
      <c r="B173" s="165" t="s">
        <v>259</v>
      </c>
      <c r="C173" s="154" t="s">
        <v>93</v>
      </c>
      <c r="D173" s="154" t="s">
        <v>279</v>
      </c>
      <c r="E173" s="154" t="s">
        <v>279</v>
      </c>
      <c r="F173" s="24">
        <v>72101507</v>
      </c>
      <c r="G173" s="155" t="s">
        <v>238</v>
      </c>
      <c r="H173" s="154">
        <v>5</v>
      </c>
      <c r="I173" s="154">
        <v>5</v>
      </c>
      <c r="J173" s="154">
        <v>7</v>
      </c>
      <c r="K173" s="24">
        <v>1</v>
      </c>
      <c r="L173" s="154" t="s">
        <v>106</v>
      </c>
      <c r="M173" s="166" t="s">
        <v>111</v>
      </c>
      <c r="N173" s="166">
        <v>7500000</v>
      </c>
      <c r="O173" s="167" t="s">
        <v>112</v>
      </c>
      <c r="P173" s="167" t="s">
        <v>112</v>
      </c>
      <c r="Q173" s="154" t="s">
        <v>113</v>
      </c>
      <c r="R173" s="154" t="s">
        <v>114</v>
      </c>
      <c r="S173" s="24" t="s">
        <v>123</v>
      </c>
      <c r="T173" s="24">
        <v>3846666</v>
      </c>
      <c r="U173" s="24" t="s">
        <v>124</v>
      </c>
      <c r="V173" s="154" t="s">
        <v>268</v>
      </c>
      <c r="W173" s="154" t="s">
        <v>180</v>
      </c>
      <c r="X173" s="154" t="s">
        <v>203</v>
      </c>
      <c r="Y173" s="168"/>
      <c r="Z173" s="168"/>
      <c r="AA173" s="168"/>
      <c r="AB173" s="168"/>
      <c r="AC173" s="154"/>
      <c r="AD173" s="201"/>
      <c r="AE173" s="182">
        <f t="shared" si="16"/>
        <v>7500000</v>
      </c>
      <c r="AF173" s="154"/>
      <c r="AG173" s="154"/>
      <c r="AH173" s="201"/>
      <c r="AI173" s="161">
        <f t="shared" si="20"/>
        <v>7500000</v>
      </c>
      <c r="AJ173" s="24"/>
      <c r="AK173" s="24"/>
      <c r="AL173" s="215"/>
      <c r="AM173" s="154"/>
    </row>
    <row r="174" spans="1:43" ht="120" customHeight="1" x14ac:dyDescent="0.25">
      <c r="A174" s="153" t="s">
        <v>503</v>
      </c>
      <c r="B174" s="165" t="s">
        <v>259</v>
      </c>
      <c r="C174" s="154" t="s">
        <v>93</v>
      </c>
      <c r="D174" s="154" t="s">
        <v>279</v>
      </c>
      <c r="E174" s="154" t="s">
        <v>279</v>
      </c>
      <c r="F174" s="24">
        <v>44103100</v>
      </c>
      <c r="G174" s="155" t="s">
        <v>239</v>
      </c>
      <c r="H174" s="154">
        <v>5</v>
      </c>
      <c r="I174" s="154">
        <v>5</v>
      </c>
      <c r="J174" s="154">
        <v>7</v>
      </c>
      <c r="K174" s="24">
        <v>1</v>
      </c>
      <c r="L174" s="154" t="s">
        <v>106</v>
      </c>
      <c r="M174" s="166" t="s">
        <v>111</v>
      </c>
      <c r="N174" s="166">
        <v>7500000</v>
      </c>
      <c r="O174" s="167" t="s">
        <v>112</v>
      </c>
      <c r="P174" s="167" t="s">
        <v>112</v>
      </c>
      <c r="Q174" s="154" t="s">
        <v>113</v>
      </c>
      <c r="R174" s="154" t="s">
        <v>114</v>
      </c>
      <c r="S174" s="24" t="s">
        <v>123</v>
      </c>
      <c r="T174" s="24">
        <v>3846666</v>
      </c>
      <c r="U174" s="24" t="s">
        <v>124</v>
      </c>
      <c r="V174" s="154" t="s">
        <v>268</v>
      </c>
      <c r="W174" s="24" t="s">
        <v>186</v>
      </c>
      <c r="X174" s="154" t="s">
        <v>203</v>
      </c>
      <c r="Y174" s="168"/>
      <c r="Z174" s="168"/>
      <c r="AA174" s="168"/>
      <c r="AB174" s="168"/>
      <c r="AC174" s="154"/>
      <c r="AD174" s="201"/>
      <c r="AE174" s="182">
        <f t="shared" si="16"/>
        <v>7500000</v>
      </c>
      <c r="AF174" s="154"/>
      <c r="AG174" s="154"/>
      <c r="AH174" s="201"/>
      <c r="AI174" s="161">
        <f t="shared" si="20"/>
        <v>7500000</v>
      </c>
      <c r="AJ174" s="24"/>
      <c r="AK174" s="24"/>
      <c r="AL174" s="215"/>
      <c r="AM174" s="154"/>
    </row>
    <row r="175" spans="1:43" ht="120" customHeight="1" x14ac:dyDescent="0.25">
      <c r="A175" s="153" t="s">
        <v>503</v>
      </c>
      <c r="B175" s="165" t="s">
        <v>259</v>
      </c>
      <c r="C175" s="154" t="s">
        <v>93</v>
      </c>
      <c r="D175" s="154" t="s">
        <v>275</v>
      </c>
      <c r="E175" s="154" t="s">
        <v>275</v>
      </c>
      <c r="F175" s="24">
        <v>78181500</v>
      </c>
      <c r="G175" s="155" t="s">
        <v>240</v>
      </c>
      <c r="H175" s="154">
        <v>2</v>
      </c>
      <c r="I175" s="154">
        <v>2</v>
      </c>
      <c r="J175" s="154">
        <v>10</v>
      </c>
      <c r="K175" s="24">
        <v>1</v>
      </c>
      <c r="L175" s="154" t="s">
        <v>106</v>
      </c>
      <c r="M175" s="166" t="s">
        <v>111</v>
      </c>
      <c r="N175" s="166">
        <v>10000000</v>
      </c>
      <c r="O175" s="167" t="s">
        <v>112</v>
      </c>
      <c r="P175" s="167" t="s">
        <v>112</v>
      </c>
      <c r="Q175" s="154" t="s">
        <v>113</v>
      </c>
      <c r="R175" s="154" t="s">
        <v>114</v>
      </c>
      <c r="S175" s="24" t="s">
        <v>123</v>
      </c>
      <c r="T175" s="24">
        <v>3846666</v>
      </c>
      <c r="U175" s="24" t="s">
        <v>118</v>
      </c>
      <c r="V175" s="154" t="s">
        <v>268</v>
      </c>
      <c r="W175" s="154" t="s">
        <v>180</v>
      </c>
      <c r="X175" s="154" t="s">
        <v>189</v>
      </c>
      <c r="Y175" s="168"/>
      <c r="Z175" s="168"/>
      <c r="AA175" s="168"/>
      <c r="AB175" s="168"/>
      <c r="AC175" s="154"/>
      <c r="AD175" s="201"/>
      <c r="AE175" s="182">
        <f t="shared" si="16"/>
        <v>10000000</v>
      </c>
      <c r="AF175" s="154"/>
      <c r="AG175" s="154"/>
      <c r="AH175" s="201"/>
      <c r="AI175" s="161">
        <f t="shared" si="20"/>
        <v>10000000</v>
      </c>
      <c r="AJ175" s="24"/>
      <c r="AK175" s="24"/>
      <c r="AL175" s="215"/>
      <c r="AM175" s="154"/>
    </row>
    <row r="176" spans="1:43" ht="120" customHeight="1" x14ac:dyDescent="0.25">
      <c r="A176" s="153" t="s">
        <v>503</v>
      </c>
      <c r="B176" s="165" t="s">
        <v>259</v>
      </c>
      <c r="C176" s="154" t="s">
        <v>93</v>
      </c>
      <c r="D176" s="154" t="s">
        <v>275</v>
      </c>
      <c r="E176" s="154" t="s">
        <v>275</v>
      </c>
      <c r="F176" s="24" t="s">
        <v>252</v>
      </c>
      <c r="G176" s="155" t="s">
        <v>288</v>
      </c>
      <c r="H176" s="154">
        <v>8</v>
      </c>
      <c r="I176" s="154">
        <v>8</v>
      </c>
      <c r="J176" s="154">
        <v>1</v>
      </c>
      <c r="K176" s="24">
        <v>1</v>
      </c>
      <c r="L176" s="154" t="s">
        <v>106</v>
      </c>
      <c r="M176" s="166" t="s">
        <v>111</v>
      </c>
      <c r="N176" s="166">
        <v>6000000</v>
      </c>
      <c r="O176" s="167" t="s">
        <v>112</v>
      </c>
      <c r="P176" s="167" t="s">
        <v>112</v>
      </c>
      <c r="Q176" s="154" t="s">
        <v>113</v>
      </c>
      <c r="R176" s="154" t="s">
        <v>114</v>
      </c>
      <c r="S176" s="24" t="s">
        <v>123</v>
      </c>
      <c r="T176" s="24">
        <v>3846666</v>
      </c>
      <c r="U176" s="24" t="s">
        <v>118</v>
      </c>
      <c r="V176" s="154" t="s">
        <v>268</v>
      </c>
      <c r="W176" s="154" t="s">
        <v>180</v>
      </c>
      <c r="X176" s="154" t="s">
        <v>189</v>
      </c>
      <c r="Y176" s="168"/>
      <c r="Z176" s="168"/>
      <c r="AA176" s="168"/>
      <c r="AB176" s="168"/>
      <c r="AC176" s="154"/>
      <c r="AD176" s="201"/>
      <c r="AE176" s="182">
        <f t="shared" si="16"/>
        <v>6000000</v>
      </c>
      <c r="AF176" s="154"/>
      <c r="AG176" s="154"/>
      <c r="AH176" s="201"/>
      <c r="AI176" s="161">
        <f t="shared" si="20"/>
        <v>6000000</v>
      </c>
      <c r="AJ176" s="24"/>
      <c r="AK176" s="24"/>
      <c r="AL176" s="215"/>
      <c r="AM176" s="154"/>
    </row>
    <row r="177" spans="1:42" ht="120" customHeight="1" x14ac:dyDescent="0.25">
      <c r="A177" s="153" t="s">
        <v>503</v>
      </c>
      <c r="B177" s="165" t="s">
        <v>259</v>
      </c>
      <c r="C177" s="154" t="s">
        <v>93</v>
      </c>
      <c r="D177" s="154" t="s">
        <v>275</v>
      </c>
      <c r="E177" s="154" t="s">
        <v>275</v>
      </c>
      <c r="F177" s="24" t="s">
        <v>252</v>
      </c>
      <c r="G177" s="155" t="s">
        <v>241</v>
      </c>
      <c r="H177" s="154">
        <v>2</v>
      </c>
      <c r="I177" s="154">
        <v>2</v>
      </c>
      <c r="J177" s="154">
        <v>10</v>
      </c>
      <c r="K177" s="24">
        <v>1</v>
      </c>
      <c r="L177" s="154" t="s">
        <v>106</v>
      </c>
      <c r="M177" s="166" t="s">
        <v>111</v>
      </c>
      <c r="N177" s="166">
        <v>1000000</v>
      </c>
      <c r="O177" s="167" t="s">
        <v>112</v>
      </c>
      <c r="P177" s="167" t="s">
        <v>112</v>
      </c>
      <c r="Q177" s="154" t="s">
        <v>113</v>
      </c>
      <c r="R177" s="154" t="s">
        <v>114</v>
      </c>
      <c r="S177" s="24" t="s">
        <v>123</v>
      </c>
      <c r="T177" s="24">
        <v>3846666</v>
      </c>
      <c r="U177" s="24" t="s">
        <v>118</v>
      </c>
      <c r="V177" s="154" t="s">
        <v>268</v>
      </c>
      <c r="W177" s="154" t="s">
        <v>180</v>
      </c>
      <c r="X177" s="154" t="s">
        <v>189</v>
      </c>
      <c r="Y177" s="168"/>
      <c r="Z177" s="168"/>
      <c r="AA177" s="168"/>
      <c r="AB177" s="168"/>
      <c r="AC177" s="154"/>
      <c r="AD177" s="201"/>
      <c r="AE177" s="182">
        <f t="shared" si="16"/>
        <v>1000000</v>
      </c>
      <c r="AF177" s="154"/>
      <c r="AG177" s="154"/>
      <c r="AH177" s="201"/>
      <c r="AI177" s="161">
        <f t="shared" si="20"/>
        <v>1000000</v>
      </c>
      <c r="AJ177" s="24"/>
      <c r="AK177" s="24"/>
      <c r="AL177" s="215"/>
      <c r="AM177" s="154"/>
    </row>
    <row r="178" spans="1:42" ht="120" customHeight="1" x14ac:dyDescent="0.25">
      <c r="A178" s="153" t="s">
        <v>503</v>
      </c>
      <c r="B178" s="165" t="s">
        <v>259</v>
      </c>
      <c r="C178" s="154" t="s">
        <v>93</v>
      </c>
      <c r="D178" s="154" t="s">
        <v>275</v>
      </c>
      <c r="E178" s="154" t="s">
        <v>275</v>
      </c>
      <c r="F178" s="24">
        <v>72101511</v>
      </c>
      <c r="G178" s="155" t="s">
        <v>289</v>
      </c>
      <c r="H178" s="154">
        <v>2</v>
      </c>
      <c r="I178" s="154">
        <v>2</v>
      </c>
      <c r="J178" s="154">
        <v>10</v>
      </c>
      <c r="K178" s="24">
        <v>1</v>
      </c>
      <c r="L178" s="154" t="s">
        <v>106</v>
      </c>
      <c r="M178" s="166" t="s">
        <v>111</v>
      </c>
      <c r="N178" s="166">
        <v>5000000</v>
      </c>
      <c r="O178" s="167" t="s">
        <v>112</v>
      </c>
      <c r="P178" s="167" t="s">
        <v>112</v>
      </c>
      <c r="Q178" s="154" t="s">
        <v>113</v>
      </c>
      <c r="R178" s="154" t="s">
        <v>114</v>
      </c>
      <c r="S178" s="24" t="s">
        <v>123</v>
      </c>
      <c r="T178" s="24">
        <v>3846666</v>
      </c>
      <c r="U178" s="24" t="s">
        <v>118</v>
      </c>
      <c r="V178" s="154" t="s">
        <v>268</v>
      </c>
      <c r="W178" s="154" t="s">
        <v>180</v>
      </c>
      <c r="X178" s="154" t="s">
        <v>189</v>
      </c>
      <c r="Y178" s="168"/>
      <c r="Z178" s="168"/>
      <c r="AA178" s="168"/>
      <c r="AB178" s="168"/>
      <c r="AC178" s="154"/>
      <c r="AD178" s="201"/>
      <c r="AE178" s="182">
        <f t="shared" si="16"/>
        <v>5000000</v>
      </c>
      <c r="AF178" s="154"/>
      <c r="AG178" s="154"/>
      <c r="AH178" s="201"/>
      <c r="AI178" s="161">
        <f t="shared" si="20"/>
        <v>5000000</v>
      </c>
      <c r="AJ178" s="24"/>
      <c r="AK178" s="24"/>
      <c r="AL178" s="215"/>
      <c r="AM178" s="154"/>
    </row>
    <row r="179" spans="1:42" ht="120" customHeight="1" x14ac:dyDescent="0.25">
      <c r="A179" s="153" t="s">
        <v>503</v>
      </c>
      <c r="B179" s="165" t="s">
        <v>259</v>
      </c>
      <c r="C179" s="154" t="s">
        <v>93</v>
      </c>
      <c r="D179" s="154" t="s">
        <v>275</v>
      </c>
      <c r="E179" s="154" t="s">
        <v>275</v>
      </c>
      <c r="F179" s="24">
        <v>72101509</v>
      </c>
      <c r="G179" s="155" t="s">
        <v>298</v>
      </c>
      <c r="H179" s="154">
        <v>10</v>
      </c>
      <c r="I179" s="154">
        <v>10</v>
      </c>
      <c r="J179" s="154">
        <v>1</v>
      </c>
      <c r="K179" s="24">
        <v>1</v>
      </c>
      <c r="L179" s="154" t="s">
        <v>106</v>
      </c>
      <c r="M179" s="166" t="s">
        <v>111</v>
      </c>
      <c r="N179" s="166">
        <v>2500000</v>
      </c>
      <c r="O179" s="167" t="s">
        <v>112</v>
      </c>
      <c r="P179" s="167" t="s">
        <v>112</v>
      </c>
      <c r="Q179" s="154" t="s">
        <v>113</v>
      </c>
      <c r="R179" s="154" t="s">
        <v>114</v>
      </c>
      <c r="S179" s="24" t="s">
        <v>123</v>
      </c>
      <c r="T179" s="24">
        <v>3846666</v>
      </c>
      <c r="U179" s="24" t="s">
        <v>118</v>
      </c>
      <c r="V179" s="154" t="s">
        <v>268</v>
      </c>
      <c r="W179" s="154" t="s">
        <v>180</v>
      </c>
      <c r="X179" s="154" t="s">
        <v>189</v>
      </c>
      <c r="Y179" s="168"/>
      <c r="Z179" s="168"/>
      <c r="AA179" s="168"/>
      <c r="AB179" s="168"/>
      <c r="AC179" s="154"/>
      <c r="AD179" s="201"/>
      <c r="AE179" s="182">
        <f t="shared" si="16"/>
        <v>2500000</v>
      </c>
      <c r="AF179" s="154"/>
      <c r="AG179" s="154"/>
      <c r="AH179" s="201"/>
      <c r="AI179" s="161">
        <f t="shared" si="20"/>
        <v>2500000</v>
      </c>
      <c r="AJ179" s="24"/>
      <c r="AK179" s="24"/>
      <c r="AL179" s="215"/>
      <c r="AM179" s="154"/>
    </row>
    <row r="180" spans="1:42" ht="120" customHeight="1" x14ac:dyDescent="0.25">
      <c r="A180" s="151" t="s">
        <v>503</v>
      </c>
      <c r="B180" s="137" t="s">
        <v>259</v>
      </c>
      <c r="C180" s="41" t="s">
        <v>93</v>
      </c>
      <c r="D180" s="41" t="s">
        <v>275</v>
      </c>
      <c r="E180" s="50" t="s">
        <v>275</v>
      </c>
      <c r="F180" s="154" t="s">
        <v>93</v>
      </c>
      <c r="G180" s="155" t="s">
        <v>242</v>
      </c>
      <c r="H180" s="41" t="s">
        <v>93</v>
      </c>
      <c r="I180" s="41" t="s">
        <v>93</v>
      </c>
      <c r="J180" s="41" t="s">
        <v>93</v>
      </c>
      <c r="K180" s="41" t="s">
        <v>93</v>
      </c>
      <c r="L180" s="160" t="s">
        <v>104</v>
      </c>
      <c r="M180" s="156" t="s">
        <v>109</v>
      </c>
      <c r="N180" s="156">
        <v>3850000</v>
      </c>
      <c r="O180" s="2" t="s">
        <v>112</v>
      </c>
      <c r="P180" s="2" t="s">
        <v>112</v>
      </c>
      <c r="Q180" s="41" t="s">
        <v>113</v>
      </c>
      <c r="R180" s="41" t="s">
        <v>114</v>
      </c>
      <c r="S180" s="24" t="s">
        <v>123</v>
      </c>
      <c r="T180" s="24">
        <v>3846666</v>
      </c>
      <c r="U180" s="24" t="s">
        <v>118</v>
      </c>
      <c r="V180" s="41" t="s">
        <v>268</v>
      </c>
      <c r="W180" s="41" t="s">
        <v>285</v>
      </c>
      <c r="X180" s="41" t="s">
        <v>189</v>
      </c>
      <c r="Y180" s="20"/>
      <c r="Z180" s="20"/>
      <c r="AA180" s="20"/>
      <c r="AB180" s="20"/>
      <c r="AC180" s="41"/>
      <c r="AD180" s="41"/>
      <c r="AE180" s="162">
        <f t="shared" si="16"/>
        <v>3850000</v>
      </c>
      <c r="AF180" s="41"/>
      <c r="AG180" s="41"/>
      <c r="AH180" s="41"/>
      <c r="AI180" s="161">
        <f t="shared" si="20"/>
        <v>3850000</v>
      </c>
      <c r="AJ180" s="41"/>
      <c r="AK180" s="41"/>
      <c r="AL180" s="216"/>
      <c r="AM180" s="41"/>
    </row>
    <row r="181" spans="1:42" ht="120" customHeight="1" x14ac:dyDescent="0.25">
      <c r="A181" s="151" t="s">
        <v>504</v>
      </c>
      <c r="B181" s="45" t="s">
        <v>263</v>
      </c>
      <c r="C181" s="41" t="s">
        <v>93</v>
      </c>
      <c r="D181" s="41" t="s">
        <v>275</v>
      </c>
      <c r="E181" s="41" t="s">
        <v>275</v>
      </c>
      <c r="F181" s="154" t="s">
        <v>93</v>
      </c>
      <c r="G181" s="155" t="s">
        <v>223</v>
      </c>
      <c r="H181" s="41" t="s">
        <v>93</v>
      </c>
      <c r="I181" s="41" t="s">
        <v>93</v>
      </c>
      <c r="J181" s="41" t="s">
        <v>93</v>
      </c>
      <c r="K181" s="41" t="s">
        <v>93</v>
      </c>
      <c r="L181" s="41" t="s">
        <v>104</v>
      </c>
      <c r="M181" s="156" t="s">
        <v>111</v>
      </c>
      <c r="N181" s="157">
        <v>5200000</v>
      </c>
      <c r="O181" s="2" t="s">
        <v>112</v>
      </c>
      <c r="P181" s="2" t="s">
        <v>112</v>
      </c>
      <c r="Q181" s="41" t="s">
        <v>113</v>
      </c>
      <c r="R181" s="41" t="s">
        <v>114</v>
      </c>
      <c r="S181" s="24" t="s">
        <v>123</v>
      </c>
      <c r="T181" s="41">
        <v>3846666</v>
      </c>
      <c r="U181" s="158" t="s">
        <v>118</v>
      </c>
      <c r="V181" s="41" t="s">
        <v>268</v>
      </c>
      <c r="W181" s="41" t="s">
        <v>180</v>
      </c>
      <c r="X181" s="41" t="s">
        <v>189</v>
      </c>
      <c r="Y181" s="20"/>
      <c r="Z181" s="20"/>
      <c r="AA181" s="20"/>
      <c r="AB181" s="20"/>
      <c r="AC181" s="41"/>
      <c r="AD181" s="41"/>
      <c r="AE181" s="162">
        <f t="shared" si="16"/>
        <v>5200000</v>
      </c>
      <c r="AF181" s="41"/>
      <c r="AG181" s="203"/>
      <c r="AH181" s="41"/>
      <c r="AI181" s="161">
        <f t="shared" si="20"/>
        <v>5200000</v>
      </c>
      <c r="AJ181" s="204"/>
      <c r="AK181" s="204"/>
      <c r="AL181" s="217"/>
      <c r="AM181" s="200"/>
    </row>
    <row r="182" spans="1:42" ht="120" customHeight="1" x14ac:dyDescent="0.25">
      <c r="A182" s="164" t="s">
        <v>504</v>
      </c>
      <c r="B182" s="188" t="s">
        <v>263</v>
      </c>
      <c r="C182" s="154" t="s">
        <v>93</v>
      </c>
      <c r="D182" s="154" t="s">
        <v>275</v>
      </c>
      <c r="E182" s="154" t="s">
        <v>275</v>
      </c>
      <c r="F182" s="24">
        <v>72102103</v>
      </c>
      <c r="G182" s="155" t="s">
        <v>287</v>
      </c>
      <c r="H182" s="154">
        <v>3</v>
      </c>
      <c r="I182" s="154">
        <v>4</v>
      </c>
      <c r="J182" s="154">
        <v>8</v>
      </c>
      <c r="K182" s="154">
        <v>1</v>
      </c>
      <c r="L182" s="154" t="s">
        <v>106</v>
      </c>
      <c r="M182" s="166" t="s">
        <v>111</v>
      </c>
      <c r="N182" s="184">
        <v>1428032</v>
      </c>
      <c r="O182" s="167" t="s">
        <v>112</v>
      </c>
      <c r="P182" s="167" t="s">
        <v>112</v>
      </c>
      <c r="Q182" s="154" t="s">
        <v>113</v>
      </c>
      <c r="R182" s="154" t="s">
        <v>114</v>
      </c>
      <c r="S182" s="154" t="s">
        <v>123</v>
      </c>
      <c r="T182" s="154">
        <v>3846666</v>
      </c>
      <c r="U182" s="154" t="s">
        <v>118</v>
      </c>
      <c r="V182" s="154" t="s">
        <v>268</v>
      </c>
      <c r="W182" s="154" t="s">
        <v>180</v>
      </c>
      <c r="X182" s="154" t="s">
        <v>189</v>
      </c>
      <c r="Y182" s="168"/>
      <c r="Z182" s="168"/>
      <c r="AA182" s="168"/>
      <c r="AB182" s="168"/>
      <c r="AC182" s="154"/>
      <c r="AD182" s="201"/>
      <c r="AE182" s="182">
        <f t="shared" si="16"/>
        <v>1428032</v>
      </c>
      <c r="AF182" s="154"/>
      <c r="AG182" s="154"/>
      <c r="AH182" s="201"/>
      <c r="AI182" s="161">
        <f t="shared" si="20"/>
        <v>1428032</v>
      </c>
      <c r="AJ182" s="200"/>
      <c r="AK182" s="200"/>
      <c r="AL182" s="217"/>
      <c r="AM182" s="200"/>
    </row>
    <row r="183" spans="1:42" ht="120" customHeight="1" x14ac:dyDescent="0.25">
      <c r="A183" s="164" t="s">
        <v>505</v>
      </c>
      <c r="B183" s="188" t="s">
        <v>263</v>
      </c>
      <c r="C183" s="154" t="s">
        <v>93</v>
      </c>
      <c r="D183" s="154" t="s">
        <v>277</v>
      </c>
      <c r="E183" s="154" t="s">
        <v>277</v>
      </c>
      <c r="F183" s="24">
        <v>93141506</v>
      </c>
      <c r="G183" s="155" t="s">
        <v>286</v>
      </c>
      <c r="H183" s="154">
        <v>4</v>
      </c>
      <c r="I183" s="154">
        <v>5</v>
      </c>
      <c r="J183" s="154">
        <v>7</v>
      </c>
      <c r="K183" s="154">
        <v>1</v>
      </c>
      <c r="L183" s="154" t="s">
        <v>108</v>
      </c>
      <c r="M183" s="166" t="s">
        <v>109</v>
      </c>
      <c r="N183" s="184">
        <v>30000000</v>
      </c>
      <c r="O183" s="167" t="s">
        <v>112</v>
      </c>
      <c r="P183" s="167" t="s">
        <v>112</v>
      </c>
      <c r="Q183" s="154" t="s">
        <v>113</v>
      </c>
      <c r="R183" s="154" t="s">
        <v>114</v>
      </c>
      <c r="S183" s="154" t="s">
        <v>123</v>
      </c>
      <c r="T183" s="154">
        <v>3846666</v>
      </c>
      <c r="U183" s="154" t="s">
        <v>118</v>
      </c>
      <c r="V183" s="154" t="s">
        <v>268</v>
      </c>
      <c r="W183" s="154" t="s">
        <v>180</v>
      </c>
      <c r="X183" s="154" t="s">
        <v>201</v>
      </c>
      <c r="Y183" s="168"/>
      <c r="Z183" s="168"/>
      <c r="AA183" s="168"/>
      <c r="AB183" s="168"/>
      <c r="AC183" s="154"/>
      <c r="AD183" s="201"/>
      <c r="AE183" s="182">
        <f t="shared" si="16"/>
        <v>30000000</v>
      </c>
      <c r="AF183" s="154"/>
      <c r="AG183" s="154"/>
      <c r="AH183" s="201"/>
      <c r="AI183" s="161">
        <f t="shared" si="20"/>
        <v>30000000</v>
      </c>
      <c r="AJ183" s="200"/>
      <c r="AK183" s="200"/>
      <c r="AL183" s="217"/>
      <c r="AM183" s="200"/>
    </row>
    <row r="184" spans="1:42" ht="120" customHeight="1" x14ac:dyDescent="0.25">
      <c r="A184" s="164" t="s">
        <v>506</v>
      </c>
      <c r="B184" s="188" t="s">
        <v>263</v>
      </c>
      <c r="C184" s="154" t="s">
        <v>93</v>
      </c>
      <c r="D184" s="154" t="s">
        <v>275</v>
      </c>
      <c r="E184" s="154" t="s">
        <v>275</v>
      </c>
      <c r="F184" s="24">
        <v>72153501</v>
      </c>
      <c r="G184" s="155" t="s">
        <v>291</v>
      </c>
      <c r="H184" s="154">
        <v>3</v>
      </c>
      <c r="I184" s="154">
        <v>4</v>
      </c>
      <c r="J184" s="154">
        <v>8</v>
      </c>
      <c r="K184" s="154">
        <v>1</v>
      </c>
      <c r="L184" s="154" t="s">
        <v>106</v>
      </c>
      <c r="M184" s="166" t="s">
        <v>111</v>
      </c>
      <c r="N184" s="184">
        <v>7200000</v>
      </c>
      <c r="O184" s="167" t="s">
        <v>112</v>
      </c>
      <c r="P184" s="167" t="s">
        <v>112</v>
      </c>
      <c r="Q184" s="154" t="s">
        <v>113</v>
      </c>
      <c r="R184" s="154" t="s">
        <v>114</v>
      </c>
      <c r="S184" s="154" t="s">
        <v>123</v>
      </c>
      <c r="T184" s="154">
        <v>3846666</v>
      </c>
      <c r="U184" s="154" t="s">
        <v>118</v>
      </c>
      <c r="V184" s="154" t="s">
        <v>268</v>
      </c>
      <c r="W184" s="154" t="s">
        <v>180</v>
      </c>
      <c r="X184" s="154" t="s">
        <v>189</v>
      </c>
      <c r="Y184" s="168"/>
      <c r="Z184" s="168"/>
      <c r="AA184" s="168"/>
      <c r="AB184" s="168"/>
      <c r="AC184" s="154"/>
      <c r="AD184" s="201"/>
      <c r="AE184" s="182">
        <f t="shared" si="16"/>
        <v>7200000</v>
      </c>
      <c r="AF184" s="154"/>
      <c r="AG184" s="154"/>
      <c r="AH184" s="201"/>
      <c r="AI184" s="161">
        <f t="shared" si="20"/>
        <v>7200000</v>
      </c>
      <c r="AJ184" s="200"/>
      <c r="AK184" s="200"/>
      <c r="AL184" s="217"/>
      <c r="AM184" s="200"/>
    </row>
    <row r="185" spans="1:42" ht="120" customHeight="1" x14ac:dyDescent="0.25">
      <c r="A185" s="151" t="s">
        <v>507</v>
      </c>
      <c r="B185" s="40" t="s">
        <v>264</v>
      </c>
      <c r="C185" s="41" t="s">
        <v>93</v>
      </c>
      <c r="D185" s="41" t="s">
        <v>278</v>
      </c>
      <c r="E185" s="41" t="s">
        <v>278</v>
      </c>
      <c r="F185" s="154" t="s">
        <v>93</v>
      </c>
      <c r="G185" s="155" t="s">
        <v>243</v>
      </c>
      <c r="H185" s="41" t="s">
        <v>93</v>
      </c>
      <c r="I185" s="41" t="s">
        <v>93</v>
      </c>
      <c r="J185" s="41" t="s">
        <v>93</v>
      </c>
      <c r="K185" s="41" t="s">
        <v>93</v>
      </c>
      <c r="L185" s="41" t="s">
        <v>104</v>
      </c>
      <c r="M185" s="156" t="s">
        <v>109</v>
      </c>
      <c r="N185" s="156">
        <v>300000000</v>
      </c>
      <c r="O185" s="2" t="s">
        <v>112</v>
      </c>
      <c r="P185" s="2" t="s">
        <v>112</v>
      </c>
      <c r="Q185" s="41" t="s">
        <v>113</v>
      </c>
      <c r="R185" s="41" t="s">
        <v>114</v>
      </c>
      <c r="S185" s="41" t="s">
        <v>123</v>
      </c>
      <c r="T185" s="41">
        <v>3846666</v>
      </c>
      <c r="U185" s="41" t="s">
        <v>118</v>
      </c>
      <c r="V185" s="41" t="s">
        <v>268</v>
      </c>
      <c r="W185" s="50" t="s">
        <v>482</v>
      </c>
      <c r="X185" s="41" t="s">
        <v>123</v>
      </c>
      <c r="Y185" s="20"/>
      <c r="Z185" s="20"/>
      <c r="AA185" s="20"/>
      <c r="AB185" s="20"/>
      <c r="AC185" s="41"/>
      <c r="AD185" s="41"/>
      <c r="AE185" s="162">
        <f t="shared" si="16"/>
        <v>300000000</v>
      </c>
      <c r="AF185" s="41"/>
      <c r="AG185" s="41"/>
      <c r="AH185" s="41"/>
      <c r="AI185" s="161">
        <f t="shared" si="20"/>
        <v>300000000</v>
      </c>
      <c r="AJ185" s="200"/>
      <c r="AK185" s="200"/>
      <c r="AL185" s="217"/>
      <c r="AM185" s="200"/>
    </row>
    <row r="186" spans="1:42" ht="120" customHeight="1" x14ac:dyDescent="0.25">
      <c r="A186" s="151" t="s">
        <v>508</v>
      </c>
      <c r="B186" s="40" t="s">
        <v>265</v>
      </c>
      <c r="C186" s="41" t="s">
        <v>93</v>
      </c>
      <c r="D186" s="41" t="s">
        <v>275</v>
      </c>
      <c r="E186" s="41" t="s">
        <v>275</v>
      </c>
      <c r="F186" s="154" t="s">
        <v>93</v>
      </c>
      <c r="G186" s="155" t="s">
        <v>244</v>
      </c>
      <c r="H186" s="41" t="s">
        <v>93</v>
      </c>
      <c r="I186" s="41" t="s">
        <v>93</v>
      </c>
      <c r="J186" s="41" t="s">
        <v>93</v>
      </c>
      <c r="K186" s="41" t="s">
        <v>93</v>
      </c>
      <c r="L186" s="41" t="s">
        <v>104</v>
      </c>
      <c r="M186" s="156" t="s">
        <v>109</v>
      </c>
      <c r="N186" s="156">
        <v>19570000</v>
      </c>
      <c r="O186" s="2" t="s">
        <v>112</v>
      </c>
      <c r="P186" s="2" t="s">
        <v>112</v>
      </c>
      <c r="Q186" s="41" t="s">
        <v>113</v>
      </c>
      <c r="R186" s="41" t="s">
        <v>114</v>
      </c>
      <c r="S186" s="41" t="s">
        <v>123</v>
      </c>
      <c r="T186" s="41">
        <v>3846666</v>
      </c>
      <c r="U186" s="41" t="s">
        <v>118</v>
      </c>
      <c r="V186" s="41" t="s">
        <v>268</v>
      </c>
      <c r="W186" s="50" t="s">
        <v>483</v>
      </c>
      <c r="X186" s="41" t="s">
        <v>189</v>
      </c>
      <c r="Y186" s="20"/>
      <c r="Z186" s="20"/>
      <c r="AA186" s="20"/>
      <c r="AB186" s="20"/>
      <c r="AC186" s="41"/>
      <c r="AD186" s="41"/>
      <c r="AE186" s="162">
        <f t="shared" si="16"/>
        <v>19570000</v>
      </c>
      <c r="AF186" s="41"/>
      <c r="AG186" s="41"/>
      <c r="AH186" s="41"/>
      <c r="AI186" s="161">
        <f t="shared" si="20"/>
        <v>19570000</v>
      </c>
      <c r="AJ186" s="200"/>
      <c r="AK186" s="200"/>
      <c r="AL186" s="217"/>
      <c r="AM186" s="200"/>
    </row>
    <row r="187" spans="1:42" ht="120" customHeight="1" x14ac:dyDescent="0.25">
      <c r="A187" s="151" t="s">
        <v>509</v>
      </c>
      <c r="B187" s="40" t="s">
        <v>266</v>
      </c>
      <c r="C187" s="41" t="s">
        <v>93</v>
      </c>
      <c r="D187" s="41" t="s">
        <v>275</v>
      </c>
      <c r="E187" s="41" t="s">
        <v>275</v>
      </c>
      <c r="F187" s="154" t="s">
        <v>93</v>
      </c>
      <c r="G187" s="155" t="s">
        <v>245</v>
      </c>
      <c r="H187" s="41" t="s">
        <v>93</v>
      </c>
      <c r="I187" s="41" t="s">
        <v>93</v>
      </c>
      <c r="J187" s="41" t="s">
        <v>93</v>
      </c>
      <c r="K187" s="41" t="s">
        <v>93</v>
      </c>
      <c r="L187" s="41" t="s">
        <v>104</v>
      </c>
      <c r="M187" s="156" t="s">
        <v>109</v>
      </c>
      <c r="N187" s="156">
        <v>54590</v>
      </c>
      <c r="O187" s="2" t="s">
        <v>112</v>
      </c>
      <c r="P187" s="2" t="s">
        <v>112</v>
      </c>
      <c r="Q187" s="41" t="s">
        <v>113</v>
      </c>
      <c r="R187" s="41" t="s">
        <v>114</v>
      </c>
      <c r="S187" s="41" t="s">
        <v>123</v>
      </c>
      <c r="T187" s="41">
        <v>3846666</v>
      </c>
      <c r="U187" s="41" t="s">
        <v>118</v>
      </c>
      <c r="V187" s="41" t="s">
        <v>268</v>
      </c>
      <c r="W187" s="50" t="s">
        <v>290</v>
      </c>
      <c r="X187" s="41" t="s">
        <v>189</v>
      </c>
      <c r="Y187" s="20"/>
      <c r="Z187" s="20"/>
      <c r="AA187" s="20"/>
      <c r="AB187" s="20"/>
      <c r="AC187" s="41"/>
      <c r="AD187" s="41"/>
      <c r="AE187" s="162">
        <f t="shared" si="16"/>
        <v>54590</v>
      </c>
      <c r="AF187" s="41"/>
      <c r="AG187" s="41"/>
      <c r="AH187" s="41"/>
      <c r="AI187" s="161">
        <f t="shared" si="20"/>
        <v>54590</v>
      </c>
      <c r="AJ187" s="200"/>
      <c r="AK187" s="200"/>
      <c r="AL187" s="217"/>
      <c r="AM187" s="200"/>
    </row>
    <row r="188" spans="1:42" ht="120" customHeight="1" x14ac:dyDescent="0.25">
      <c r="A188" s="151" t="s">
        <v>510</v>
      </c>
      <c r="B188" s="40" t="s">
        <v>267</v>
      </c>
      <c r="C188" s="41" t="s">
        <v>93</v>
      </c>
      <c r="D188" s="41" t="s">
        <v>275</v>
      </c>
      <c r="E188" s="41" t="s">
        <v>275</v>
      </c>
      <c r="F188" s="154" t="s">
        <v>93</v>
      </c>
      <c r="G188" s="155" t="s">
        <v>246</v>
      </c>
      <c r="H188" s="41" t="s">
        <v>93</v>
      </c>
      <c r="I188" s="41" t="s">
        <v>93</v>
      </c>
      <c r="J188" s="41" t="s">
        <v>93</v>
      </c>
      <c r="K188" s="41" t="s">
        <v>93</v>
      </c>
      <c r="L188" s="41" t="s">
        <v>104</v>
      </c>
      <c r="M188" s="156" t="s">
        <v>109</v>
      </c>
      <c r="N188" s="156">
        <v>16000000</v>
      </c>
      <c r="O188" s="2" t="s">
        <v>112</v>
      </c>
      <c r="P188" s="2" t="s">
        <v>112</v>
      </c>
      <c r="Q188" s="41" t="s">
        <v>113</v>
      </c>
      <c r="R188" s="41" t="s">
        <v>114</v>
      </c>
      <c r="S188" s="41" t="s">
        <v>123</v>
      </c>
      <c r="T188" s="41">
        <v>3846666</v>
      </c>
      <c r="U188" s="41" t="s">
        <v>118</v>
      </c>
      <c r="V188" s="41" t="s">
        <v>268</v>
      </c>
      <c r="W188" s="50" t="s">
        <v>484</v>
      </c>
      <c r="X188" s="41" t="s">
        <v>189</v>
      </c>
      <c r="Y188" s="20"/>
      <c r="Z188" s="20"/>
      <c r="AA188" s="20"/>
      <c r="AB188" s="20"/>
      <c r="AC188" s="41"/>
      <c r="AD188" s="41"/>
      <c r="AE188" s="162">
        <f t="shared" si="16"/>
        <v>16000000</v>
      </c>
      <c r="AF188" s="41"/>
      <c r="AG188" s="41"/>
      <c r="AH188" s="41"/>
      <c r="AI188" s="161">
        <f t="shared" si="20"/>
        <v>16000000</v>
      </c>
      <c r="AJ188" s="200"/>
      <c r="AK188" s="200"/>
      <c r="AL188" s="217"/>
      <c r="AM188" s="200"/>
      <c r="AN188" s="218"/>
      <c r="AO188" s="218"/>
      <c r="AP188" s="218"/>
    </row>
    <row r="189" spans="1:42" ht="74.25" customHeight="1" x14ac:dyDescent="0.25">
      <c r="A189" s="169"/>
      <c r="B189" s="169"/>
      <c r="C189" s="169"/>
      <c r="D189" s="169"/>
      <c r="E189" s="169">
        <f>3130298*11</f>
        <v>34433278</v>
      </c>
      <c r="F189" s="191"/>
      <c r="G189" s="169"/>
      <c r="H189" s="169"/>
      <c r="I189" s="169"/>
      <c r="J189" s="169"/>
      <c r="K189" s="169"/>
      <c r="L189" s="169"/>
      <c r="M189" s="169"/>
      <c r="N189" s="169"/>
      <c r="O189" s="169">
        <f>3600000*11</f>
        <v>39600000</v>
      </c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87"/>
      <c r="AD189" s="202"/>
      <c r="AE189" s="194"/>
      <c r="AF189" s="169"/>
      <c r="AG189" s="169"/>
      <c r="AH189" s="194"/>
      <c r="AI189" s="194"/>
      <c r="AJ189" s="200"/>
      <c r="AK189" s="200"/>
      <c r="AL189" s="217"/>
      <c r="AM189" s="200"/>
    </row>
    <row r="190" spans="1:42" ht="74.25" customHeight="1" x14ac:dyDescent="0.25">
      <c r="E190" s="18"/>
      <c r="AJ190" s="177"/>
      <c r="AK190" s="177"/>
      <c r="AL190" s="159"/>
      <c r="AM190" s="41"/>
    </row>
    <row r="191" spans="1:42" ht="60" customHeight="1" x14ac:dyDescent="0.25">
      <c r="AJ191" s="177"/>
      <c r="AK191" s="177"/>
      <c r="AL191" s="159"/>
      <c r="AM191" s="41"/>
    </row>
    <row r="192" spans="1:42" ht="90" customHeight="1" x14ac:dyDescent="0.25">
      <c r="AJ192" s="177"/>
      <c r="AK192" s="177"/>
      <c r="AL192" s="159"/>
      <c r="AM192" s="41"/>
    </row>
    <row r="193" spans="36:39" ht="69" customHeight="1" x14ac:dyDescent="0.25">
      <c r="AJ193" s="177"/>
      <c r="AK193" s="177"/>
      <c r="AL193" s="159"/>
      <c r="AM193" s="41"/>
    </row>
  </sheetData>
  <mergeCells count="4">
    <mergeCell ref="B2:C2"/>
    <mergeCell ref="B3:C3"/>
    <mergeCell ref="B4:C4"/>
    <mergeCell ref="B5:C5"/>
  </mergeCells>
  <conditionalFormatting sqref="G96:G97">
    <cfRule type="duplicateValues" dxfId="15" priority="17"/>
  </conditionalFormatting>
  <conditionalFormatting sqref="G96:G97">
    <cfRule type="duplicateValues" dxfId="14" priority="18"/>
  </conditionalFormatting>
  <conditionalFormatting sqref="G107:G108 G112:G126 G110">
    <cfRule type="duplicateValues" dxfId="13" priority="23"/>
  </conditionalFormatting>
  <conditionalFormatting sqref="G107:G108 G112:G126 G110">
    <cfRule type="duplicateValues" dxfId="12" priority="24"/>
  </conditionalFormatting>
  <conditionalFormatting sqref="G8:G10">
    <cfRule type="duplicateValues" dxfId="11" priority="15"/>
  </conditionalFormatting>
  <conditionalFormatting sqref="G8:G10">
    <cfRule type="duplicateValues" dxfId="10" priority="16"/>
  </conditionalFormatting>
  <conditionalFormatting sqref="G57">
    <cfRule type="duplicateValues" dxfId="9" priority="25"/>
  </conditionalFormatting>
  <conditionalFormatting sqref="G57">
    <cfRule type="duplicateValues" dxfId="8" priority="26"/>
  </conditionalFormatting>
  <conditionalFormatting sqref="G111">
    <cfRule type="duplicateValues" dxfId="7" priority="13"/>
  </conditionalFormatting>
  <conditionalFormatting sqref="G111">
    <cfRule type="duplicateValues" dxfId="6" priority="14"/>
  </conditionalFormatting>
  <conditionalFormatting sqref="G109">
    <cfRule type="duplicateValues" dxfId="5" priority="11"/>
  </conditionalFormatting>
  <conditionalFormatting sqref="G109">
    <cfRule type="duplicateValues" dxfId="4" priority="12"/>
  </conditionalFormatting>
  <conditionalFormatting sqref="G53:G56">
    <cfRule type="duplicateValues" dxfId="3" priority="27"/>
  </conditionalFormatting>
  <conditionalFormatting sqref="G53:G56">
    <cfRule type="duplicateValues" dxfId="2" priority="29"/>
  </conditionalFormatting>
  <conditionalFormatting sqref="G98:G101">
    <cfRule type="duplicateValues" dxfId="1" priority="30"/>
  </conditionalFormatting>
  <conditionalFormatting sqref="G98:G101">
    <cfRule type="duplicateValues" dxfId="0" priority="31"/>
  </conditionalFormatting>
  <dataValidations count="1">
    <dataValidation type="list" allowBlank="1" showInputMessage="1" showErrorMessage="1" sqref="V8:V126">
      <formula1>"INVERSIÓN,FUNCIONAMIENTO"</formula1>
    </dataValidation>
  </dataValidations>
  <hyperlinks>
    <hyperlink ref="U107" r:id="rId1"/>
    <hyperlink ref="U108" r:id="rId2"/>
    <hyperlink ref="U110" r:id="rId3"/>
    <hyperlink ref="U112" r:id="rId4"/>
    <hyperlink ref="U113" r:id="rId5"/>
    <hyperlink ref="U118" r:id="rId6"/>
    <hyperlink ref="U119" r:id="rId7"/>
    <hyperlink ref="U120" r:id="rId8"/>
    <hyperlink ref="U121" r:id="rId9"/>
    <hyperlink ref="U115" r:id="rId10"/>
    <hyperlink ref="U122" r:id="rId11"/>
    <hyperlink ref="U123" r:id="rId12"/>
    <hyperlink ref="U124" r:id="rId13"/>
    <hyperlink ref="U125" r:id="rId14"/>
    <hyperlink ref="U126" r:id="rId15"/>
    <hyperlink ref="U116" r:id="rId16"/>
    <hyperlink ref="U114" r:id="rId17"/>
    <hyperlink ref="U117" r:id="rId18"/>
    <hyperlink ref="U98:U104" r:id="rId19" display="secretariageneral@inci.gov.co"/>
    <hyperlink ref="U106" r:id="rId20" display="planeacion@inci.gov.co"/>
    <hyperlink ref="U105" r:id="rId21"/>
    <hyperlink ref="U99" r:id="rId22"/>
    <hyperlink ref="U106" r:id="rId23"/>
    <hyperlink ref="U100" r:id="rId24"/>
    <hyperlink ref="U37" r:id="rId25"/>
    <hyperlink ref="U92" r:id="rId26"/>
    <hyperlink ref="U88" r:id="rId27"/>
    <hyperlink ref="U21" r:id="rId28"/>
    <hyperlink ref="U12" r:id="rId29"/>
    <hyperlink ref="U9:U10" r:id="rId30" display="subdireccion@inci.gov.co"/>
    <hyperlink ref="U23" r:id="rId31"/>
    <hyperlink ref="U32" r:id="rId32"/>
    <hyperlink ref="U28" r:id="rId33"/>
    <hyperlink ref="U30:U31" r:id="rId34" display="direccion@inci.gov.co"/>
    <hyperlink ref="U29" r:id="rId35"/>
    <hyperlink ref="U8" r:id="rId36"/>
    <hyperlink ref="U18" r:id="rId37"/>
    <hyperlink ref="U91" r:id="rId38"/>
    <hyperlink ref="U109" r:id="rId39"/>
    <hyperlink ref="U111" r:id="rId40"/>
    <hyperlink ref="U11" r:id="rId41"/>
    <hyperlink ref="U13" r:id="rId42"/>
    <hyperlink ref="U15" r:id="rId43"/>
    <hyperlink ref="U24" r:id="rId44"/>
    <hyperlink ref="U35" r:id="rId45"/>
    <hyperlink ref="U86" r:id="rId46"/>
    <hyperlink ref="U25" r:id="rId47"/>
    <hyperlink ref="U14" r:id="rId48"/>
    <hyperlink ref="U16" r:id="rId49"/>
    <hyperlink ref="U20" r:id="rId50"/>
    <hyperlink ref="U22" r:id="rId51"/>
    <hyperlink ref="U19" r:id="rId52"/>
    <hyperlink ref="U36" r:id="rId53"/>
    <hyperlink ref="U38" r:id="rId54"/>
    <hyperlink ref="U41" r:id="rId55"/>
    <hyperlink ref="U87" r:id="rId56"/>
    <hyperlink ref="U89" r:id="rId57"/>
    <hyperlink ref="U85" r:id="rId58"/>
    <hyperlink ref="U95" r:id="rId59"/>
    <hyperlink ref="U96" r:id="rId60"/>
    <hyperlink ref="U97" r:id="rId61"/>
    <hyperlink ref="U127" r:id="rId62"/>
    <hyperlink ref="U128" r:id="rId63"/>
    <hyperlink ref="U129:U134" r:id="rId64" display="secretariageneral@inci.gov.co"/>
    <hyperlink ref="U137" r:id="rId65"/>
    <hyperlink ref="U138:U142" r:id="rId66" display="secretariageneral@inci.gov.co"/>
    <hyperlink ref="U143" r:id="rId67"/>
    <hyperlink ref="U144:U145" r:id="rId68" display="secretariageneral@inci.gov.co"/>
    <hyperlink ref="U149" r:id="rId69"/>
    <hyperlink ref="U146:U148" r:id="rId70" display="secretariageneral@inci.gov.co"/>
    <hyperlink ref="U150:U153" r:id="rId71" display="secretariageneral@inci.gov.co"/>
    <hyperlink ref="U156:U171" r:id="rId72" display="secretariageneral@inci.gov.co"/>
    <hyperlink ref="U181:U184" r:id="rId73" display="secretariageneral@inci.gov.co"/>
    <hyperlink ref="U185:U188" r:id="rId74" display="secretariageneral@inci.gov.co"/>
    <hyperlink ref="U154:U155" r:id="rId75" display="secretariageneral@inci.gov.co"/>
    <hyperlink ref="U173" r:id="rId76"/>
    <hyperlink ref="U174" r:id="rId77"/>
    <hyperlink ref="U136" r:id="rId78"/>
    <hyperlink ref="U152" r:id="rId79"/>
    <hyperlink ref="U163" r:id="rId80"/>
    <hyperlink ref="U169" r:id="rId81"/>
    <hyperlink ref="U135" r:id="rId82"/>
    <hyperlink ref="U90" r:id="rId83"/>
    <hyperlink ref="U17" r:id="rId84"/>
    <hyperlink ref="U26" r:id="rId85"/>
    <hyperlink ref="U147" r:id="rId86"/>
    <hyperlink ref="U166" r:id="rId87"/>
    <hyperlink ref="U170" r:id="rId88"/>
    <hyperlink ref="U130" r:id="rId89"/>
    <hyperlink ref="U132" r:id="rId90"/>
    <hyperlink ref="U27" r:id="rId91"/>
  </hyperlinks>
  <pageMargins left="0.7" right="0.7" top="0.75" bottom="0.75" header="0.3" footer="0.3"/>
  <pageSetup orientation="portrait" r:id="rId9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0"/>
  <sheetViews>
    <sheetView zoomScale="80" zoomScaleNormal="80" zoomScaleSheetLayoutView="140" workbookViewId="0">
      <pane ySplit="1" topLeftCell="A99" activePane="bottomLeft" state="frozen"/>
      <selection pane="bottomLeft" activeCell="G29" sqref="G29"/>
    </sheetView>
  </sheetViews>
  <sheetFormatPr baseColWidth="10" defaultRowHeight="15" x14ac:dyDescent="0.25"/>
  <cols>
    <col min="1" max="1" width="39.140625" style="107" customWidth="1"/>
    <col min="2" max="2" width="16.85546875" style="61" customWidth="1"/>
    <col min="3" max="3" width="20.7109375" style="61" customWidth="1"/>
    <col min="4" max="4" width="25.42578125" style="61" customWidth="1"/>
    <col min="5" max="5" width="15.7109375" style="108" customWidth="1"/>
    <col min="6" max="6" width="9.140625" style="104" customWidth="1"/>
    <col min="7" max="7" width="18.42578125" style="104" customWidth="1"/>
    <col min="8" max="8" width="18.5703125" style="108" customWidth="1"/>
    <col min="9" max="9" width="19.5703125" style="108" customWidth="1"/>
    <col min="10" max="10" width="21.28515625" style="112" customWidth="1"/>
  </cols>
  <sheetData>
    <row r="1" spans="1:10" s="61" customFormat="1" ht="79.5" customHeight="1" x14ac:dyDescent="0.25">
      <c r="A1" s="58" t="s">
        <v>307</v>
      </c>
      <c r="B1" s="59" t="s">
        <v>308</v>
      </c>
      <c r="C1" s="59" t="s">
        <v>309</v>
      </c>
      <c r="D1" s="59" t="s">
        <v>310</v>
      </c>
      <c r="E1" s="60" t="s">
        <v>311</v>
      </c>
      <c r="F1" s="59" t="s">
        <v>312</v>
      </c>
      <c r="G1" s="59" t="s">
        <v>313</v>
      </c>
      <c r="H1" s="60" t="s">
        <v>314</v>
      </c>
      <c r="I1" s="60" t="s">
        <v>315</v>
      </c>
      <c r="J1" s="60" t="s">
        <v>316</v>
      </c>
    </row>
    <row r="2" spans="1:10" ht="100.5" customHeight="1" x14ac:dyDescent="0.25">
      <c r="A2" s="62" t="s">
        <v>317</v>
      </c>
      <c r="B2" s="63" t="s">
        <v>318</v>
      </c>
      <c r="C2" s="63" t="s">
        <v>319</v>
      </c>
      <c r="D2" s="63" t="s">
        <v>320</v>
      </c>
      <c r="E2" s="64">
        <v>199306</v>
      </c>
      <c r="F2" s="65">
        <v>4.5</v>
      </c>
      <c r="G2" s="66">
        <f>E2*F2</f>
        <v>896877</v>
      </c>
      <c r="H2" s="64">
        <v>800000</v>
      </c>
      <c r="I2" s="64">
        <v>100000</v>
      </c>
      <c r="J2" s="67"/>
    </row>
    <row r="3" spans="1:10" ht="100.5" customHeight="1" x14ac:dyDescent="0.25">
      <c r="A3" s="62" t="s">
        <v>317</v>
      </c>
      <c r="B3" s="63" t="s">
        <v>318</v>
      </c>
      <c r="C3" s="63" t="s">
        <v>319</v>
      </c>
      <c r="D3" s="63" t="s">
        <v>320</v>
      </c>
      <c r="E3" s="64">
        <v>199306</v>
      </c>
      <c r="F3" s="65">
        <v>3.5</v>
      </c>
      <c r="G3" s="66">
        <f>E3*F3</f>
        <v>697571</v>
      </c>
      <c r="H3" s="64">
        <v>800000</v>
      </c>
      <c r="I3" s="64">
        <v>100000</v>
      </c>
      <c r="J3" s="67"/>
    </row>
    <row r="4" spans="1:10" ht="100.5" customHeight="1" x14ac:dyDescent="0.25">
      <c r="A4" s="62" t="s">
        <v>317</v>
      </c>
      <c r="B4" s="63" t="s">
        <v>321</v>
      </c>
      <c r="C4" s="63" t="s">
        <v>322</v>
      </c>
      <c r="D4" s="63" t="s">
        <v>323</v>
      </c>
      <c r="E4" s="64">
        <v>228866</v>
      </c>
      <c r="F4" s="65">
        <v>4.5</v>
      </c>
      <c r="G4" s="66">
        <f t="shared" ref="G4:G38" si="0">E4*F4</f>
        <v>1029897</v>
      </c>
      <c r="H4" s="64">
        <v>800000</v>
      </c>
      <c r="I4" s="64">
        <v>100000</v>
      </c>
      <c r="J4" s="67"/>
    </row>
    <row r="5" spans="1:10" ht="100.5" customHeight="1" x14ac:dyDescent="0.25">
      <c r="A5" s="62" t="s">
        <v>317</v>
      </c>
      <c r="B5" s="63" t="s">
        <v>321</v>
      </c>
      <c r="C5" s="63" t="s">
        <v>322</v>
      </c>
      <c r="D5" s="63" t="s">
        <v>323</v>
      </c>
      <c r="E5" s="64">
        <v>228866</v>
      </c>
      <c r="F5" s="65">
        <v>3.5</v>
      </c>
      <c r="G5" s="66">
        <f t="shared" si="0"/>
        <v>801031</v>
      </c>
      <c r="H5" s="64">
        <v>800000</v>
      </c>
      <c r="I5" s="64">
        <v>100000</v>
      </c>
      <c r="J5" s="67"/>
    </row>
    <row r="6" spans="1:10" ht="100.5" customHeight="1" x14ac:dyDescent="0.25">
      <c r="A6" s="62" t="s">
        <v>317</v>
      </c>
      <c r="B6" s="63" t="s">
        <v>324</v>
      </c>
      <c r="C6" s="63" t="s">
        <v>325</v>
      </c>
      <c r="D6" s="63" t="s">
        <v>320</v>
      </c>
      <c r="E6" s="64">
        <v>199306</v>
      </c>
      <c r="F6" s="65">
        <v>4.5</v>
      </c>
      <c r="G6" s="66">
        <f t="shared" si="0"/>
        <v>896877</v>
      </c>
      <c r="H6" s="64">
        <v>800000</v>
      </c>
      <c r="I6" s="64">
        <v>500000</v>
      </c>
      <c r="J6" s="67"/>
    </row>
    <row r="7" spans="1:10" ht="100.5" customHeight="1" x14ac:dyDescent="0.25">
      <c r="A7" s="62" t="s">
        <v>317</v>
      </c>
      <c r="B7" s="63" t="s">
        <v>324</v>
      </c>
      <c r="C7" s="63" t="s">
        <v>325</v>
      </c>
      <c r="D7" s="63" t="s">
        <v>320</v>
      </c>
      <c r="E7" s="64">
        <v>199306</v>
      </c>
      <c r="F7" s="65">
        <v>3.5</v>
      </c>
      <c r="G7" s="66">
        <f t="shared" si="0"/>
        <v>697571</v>
      </c>
      <c r="H7" s="64">
        <v>800000</v>
      </c>
      <c r="I7" s="64">
        <v>500000</v>
      </c>
      <c r="J7" s="67"/>
    </row>
    <row r="8" spans="1:10" ht="100.5" customHeight="1" x14ac:dyDescent="0.25">
      <c r="A8" s="62" t="s">
        <v>317</v>
      </c>
      <c r="B8" s="63" t="s">
        <v>326</v>
      </c>
      <c r="C8" s="63" t="s">
        <v>327</v>
      </c>
      <c r="D8" s="63" t="s">
        <v>320</v>
      </c>
      <c r="E8" s="64">
        <v>199306</v>
      </c>
      <c r="F8" s="65">
        <v>4.5</v>
      </c>
      <c r="G8" s="66">
        <f t="shared" si="0"/>
        <v>896877</v>
      </c>
      <c r="H8" s="64">
        <v>800000</v>
      </c>
      <c r="I8" s="64">
        <v>200000</v>
      </c>
      <c r="J8" s="67"/>
    </row>
    <row r="9" spans="1:10" ht="100.5" customHeight="1" x14ac:dyDescent="0.25">
      <c r="A9" s="62" t="s">
        <v>317</v>
      </c>
      <c r="B9" s="63" t="s">
        <v>326</v>
      </c>
      <c r="C9" s="63" t="s">
        <v>327</v>
      </c>
      <c r="D9" s="63" t="s">
        <v>320</v>
      </c>
      <c r="E9" s="64">
        <v>199306</v>
      </c>
      <c r="F9" s="65">
        <v>3.5</v>
      </c>
      <c r="G9" s="66">
        <f t="shared" si="0"/>
        <v>697571</v>
      </c>
      <c r="H9" s="64">
        <v>800000</v>
      </c>
      <c r="I9" s="64">
        <v>200000</v>
      </c>
      <c r="J9" s="67"/>
    </row>
    <row r="10" spans="1:10" ht="100.5" customHeight="1" x14ac:dyDescent="0.25">
      <c r="A10" s="62" t="s">
        <v>317</v>
      </c>
      <c r="B10" s="63" t="s">
        <v>328</v>
      </c>
      <c r="C10" s="63" t="s">
        <v>329</v>
      </c>
      <c r="D10" s="63" t="s">
        <v>320</v>
      </c>
      <c r="E10" s="64">
        <v>199306</v>
      </c>
      <c r="F10" s="65">
        <v>4.5</v>
      </c>
      <c r="G10" s="66">
        <f t="shared" si="0"/>
        <v>896877</v>
      </c>
      <c r="H10" s="64">
        <v>800000</v>
      </c>
      <c r="I10" s="64">
        <v>200000</v>
      </c>
      <c r="J10" s="67"/>
    </row>
    <row r="11" spans="1:10" ht="100.5" customHeight="1" x14ac:dyDescent="0.25">
      <c r="A11" s="62" t="s">
        <v>317</v>
      </c>
      <c r="B11" s="63" t="s">
        <v>328</v>
      </c>
      <c r="C11" s="63" t="s">
        <v>329</v>
      </c>
      <c r="D11" s="63" t="s">
        <v>320</v>
      </c>
      <c r="E11" s="64">
        <v>199306</v>
      </c>
      <c r="F11" s="65">
        <v>3.5</v>
      </c>
      <c r="G11" s="66">
        <f t="shared" si="0"/>
        <v>697571</v>
      </c>
      <c r="H11" s="64">
        <v>800000</v>
      </c>
      <c r="I11" s="64">
        <v>200000</v>
      </c>
      <c r="J11" s="67"/>
    </row>
    <row r="12" spans="1:10" ht="100.5" customHeight="1" x14ac:dyDescent="0.25">
      <c r="A12" s="62" t="s">
        <v>317</v>
      </c>
      <c r="B12" s="63" t="s">
        <v>330</v>
      </c>
      <c r="C12" s="63" t="s">
        <v>331</v>
      </c>
      <c r="D12" s="63" t="s">
        <v>332</v>
      </c>
      <c r="E12" s="64">
        <v>228866</v>
      </c>
      <c r="F12" s="65">
        <v>4.5</v>
      </c>
      <c r="G12" s="66">
        <f t="shared" si="0"/>
        <v>1029897</v>
      </c>
      <c r="H12" s="64">
        <v>800000</v>
      </c>
      <c r="I12" s="64">
        <v>200000</v>
      </c>
      <c r="J12" s="67"/>
    </row>
    <row r="13" spans="1:10" ht="100.5" customHeight="1" x14ac:dyDescent="0.25">
      <c r="A13" s="62" t="s">
        <v>317</v>
      </c>
      <c r="B13" s="63" t="s">
        <v>330</v>
      </c>
      <c r="C13" s="63" t="s">
        <v>331</v>
      </c>
      <c r="D13" s="63" t="s">
        <v>332</v>
      </c>
      <c r="E13" s="64">
        <v>228866</v>
      </c>
      <c r="F13" s="65">
        <v>3.5</v>
      </c>
      <c r="G13" s="66">
        <f t="shared" si="0"/>
        <v>801031</v>
      </c>
      <c r="H13" s="64">
        <v>800000</v>
      </c>
      <c r="I13" s="64">
        <v>200000</v>
      </c>
      <c r="J13" s="67"/>
    </row>
    <row r="14" spans="1:10" ht="100.5" customHeight="1" x14ac:dyDescent="0.25">
      <c r="A14" s="62" t="s">
        <v>317</v>
      </c>
      <c r="B14" s="63" t="s">
        <v>333</v>
      </c>
      <c r="C14" s="63" t="s">
        <v>334</v>
      </c>
      <c r="D14" s="63" t="s">
        <v>332</v>
      </c>
      <c r="E14" s="64">
        <v>228866</v>
      </c>
      <c r="F14" s="65">
        <v>4.5</v>
      </c>
      <c r="G14" s="66">
        <f t="shared" si="0"/>
        <v>1029897</v>
      </c>
      <c r="H14" s="64">
        <v>800000</v>
      </c>
      <c r="I14" s="64">
        <v>100000</v>
      </c>
      <c r="J14" s="67"/>
    </row>
    <row r="15" spans="1:10" ht="100.5" customHeight="1" x14ac:dyDescent="0.25">
      <c r="A15" s="62" t="s">
        <v>317</v>
      </c>
      <c r="B15" s="63" t="s">
        <v>333</v>
      </c>
      <c r="C15" s="63" t="s">
        <v>334</v>
      </c>
      <c r="D15" s="63" t="s">
        <v>332</v>
      </c>
      <c r="E15" s="64">
        <v>228866</v>
      </c>
      <c r="F15" s="65">
        <v>3.5</v>
      </c>
      <c r="G15" s="66">
        <f t="shared" si="0"/>
        <v>801031</v>
      </c>
      <c r="H15" s="64">
        <v>800000</v>
      </c>
      <c r="I15" s="64">
        <v>100000</v>
      </c>
      <c r="J15" s="67"/>
    </row>
    <row r="16" spans="1:10" ht="100.5" customHeight="1" x14ac:dyDescent="0.25">
      <c r="A16" s="62" t="s">
        <v>317</v>
      </c>
      <c r="B16" s="63" t="s">
        <v>335</v>
      </c>
      <c r="C16" s="63" t="s">
        <v>336</v>
      </c>
      <c r="D16" s="63" t="s">
        <v>323</v>
      </c>
      <c r="E16" s="64">
        <v>228866</v>
      </c>
      <c r="F16" s="65">
        <v>4.5</v>
      </c>
      <c r="G16" s="66">
        <f t="shared" si="0"/>
        <v>1029897</v>
      </c>
      <c r="H16" s="64">
        <v>800000</v>
      </c>
      <c r="I16" s="64">
        <v>200000</v>
      </c>
      <c r="J16" s="67"/>
    </row>
    <row r="17" spans="1:10" ht="100.5" customHeight="1" x14ac:dyDescent="0.25">
      <c r="A17" s="62" t="s">
        <v>317</v>
      </c>
      <c r="B17" s="63" t="s">
        <v>335</v>
      </c>
      <c r="C17" s="63" t="s">
        <v>336</v>
      </c>
      <c r="D17" s="63" t="s">
        <v>323</v>
      </c>
      <c r="E17" s="64">
        <v>228866</v>
      </c>
      <c r="F17" s="65">
        <v>3.5</v>
      </c>
      <c r="G17" s="66">
        <f t="shared" si="0"/>
        <v>801031</v>
      </c>
      <c r="H17" s="64">
        <v>800000</v>
      </c>
      <c r="I17" s="64">
        <v>200000</v>
      </c>
      <c r="J17" s="67"/>
    </row>
    <row r="18" spans="1:10" ht="100.5" customHeight="1" x14ac:dyDescent="0.25">
      <c r="A18" s="62" t="s">
        <v>317</v>
      </c>
      <c r="B18" s="63" t="s">
        <v>337</v>
      </c>
      <c r="C18" s="63" t="s">
        <v>338</v>
      </c>
      <c r="D18" s="63" t="s">
        <v>323</v>
      </c>
      <c r="E18" s="64">
        <v>228866</v>
      </c>
      <c r="F18" s="65">
        <v>4.5</v>
      </c>
      <c r="G18" s="66">
        <f t="shared" si="0"/>
        <v>1029897</v>
      </c>
      <c r="H18" s="64">
        <v>800000</v>
      </c>
      <c r="I18" s="64">
        <v>200000</v>
      </c>
      <c r="J18" s="67"/>
    </row>
    <row r="19" spans="1:10" ht="100.5" customHeight="1" x14ac:dyDescent="0.25">
      <c r="A19" s="62" t="s">
        <v>317</v>
      </c>
      <c r="B19" s="63" t="s">
        <v>337</v>
      </c>
      <c r="C19" s="63" t="s">
        <v>338</v>
      </c>
      <c r="D19" s="63" t="s">
        <v>323</v>
      </c>
      <c r="E19" s="64">
        <v>228866</v>
      </c>
      <c r="F19" s="65">
        <v>3.5</v>
      </c>
      <c r="G19" s="66">
        <f t="shared" si="0"/>
        <v>801031</v>
      </c>
      <c r="H19" s="64">
        <v>800000</v>
      </c>
      <c r="I19" s="64">
        <v>200000</v>
      </c>
      <c r="J19" s="67"/>
    </row>
    <row r="20" spans="1:10" ht="100.5" customHeight="1" x14ac:dyDescent="0.25">
      <c r="A20" s="62" t="s">
        <v>317</v>
      </c>
      <c r="B20" s="63" t="s">
        <v>339</v>
      </c>
      <c r="C20" s="63" t="s">
        <v>340</v>
      </c>
      <c r="D20" s="63" t="s">
        <v>341</v>
      </c>
      <c r="E20" s="64">
        <v>258320</v>
      </c>
      <c r="F20" s="65">
        <v>4.5</v>
      </c>
      <c r="G20" s="66">
        <f t="shared" si="0"/>
        <v>1162440</v>
      </c>
      <c r="H20" s="64">
        <v>800000</v>
      </c>
      <c r="I20" s="64">
        <v>100000</v>
      </c>
      <c r="J20" s="67"/>
    </row>
    <row r="21" spans="1:10" ht="100.5" customHeight="1" x14ac:dyDescent="0.25">
      <c r="A21" s="62" t="s">
        <v>317</v>
      </c>
      <c r="B21" s="63" t="s">
        <v>339</v>
      </c>
      <c r="C21" s="63" t="s">
        <v>340</v>
      </c>
      <c r="D21" s="63" t="s">
        <v>341</v>
      </c>
      <c r="E21" s="64">
        <v>258320</v>
      </c>
      <c r="F21" s="65">
        <v>3.5</v>
      </c>
      <c r="G21" s="66">
        <f t="shared" si="0"/>
        <v>904120</v>
      </c>
      <c r="H21" s="64">
        <v>800000</v>
      </c>
      <c r="I21" s="64">
        <v>100000</v>
      </c>
      <c r="J21" s="67"/>
    </row>
    <row r="22" spans="1:10" ht="59.25" customHeight="1" x14ac:dyDescent="0.25">
      <c r="A22" s="68"/>
      <c r="B22" s="69"/>
      <c r="C22" s="69"/>
      <c r="D22" s="70" t="s">
        <v>342</v>
      </c>
      <c r="E22" s="71"/>
      <c r="F22" s="72"/>
      <c r="G22" s="73">
        <f>SUM(G2:G21)</f>
        <v>17598992</v>
      </c>
      <c r="H22" s="74">
        <f t="shared" ref="H22:I22" si="1">SUM(H2:H21)</f>
        <v>16000000</v>
      </c>
      <c r="I22" s="74">
        <f t="shared" si="1"/>
        <v>3800000</v>
      </c>
      <c r="J22" s="75"/>
    </row>
    <row r="23" spans="1:10" ht="90" hidden="1" customHeight="1" x14ac:dyDescent="0.25">
      <c r="A23" s="76" t="s">
        <v>143</v>
      </c>
      <c r="B23" s="77" t="s">
        <v>343</v>
      </c>
      <c r="C23" s="77"/>
      <c r="D23" s="77" t="s">
        <v>341</v>
      </c>
      <c r="E23" s="78">
        <v>258320</v>
      </c>
      <c r="F23" s="79">
        <v>3.5</v>
      </c>
      <c r="G23" s="80">
        <f t="shared" si="0"/>
        <v>904120</v>
      </c>
      <c r="H23" s="78">
        <v>800000</v>
      </c>
      <c r="I23" s="78">
        <v>150000</v>
      </c>
      <c r="J23" s="81"/>
    </row>
    <row r="24" spans="1:10" ht="69.75" hidden="1" customHeight="1" x14ac:dyDescent="0.25">
      <c r="A24" s="76" t="s">
        <v>143</v>
      </c>
      <c r="B24" s="77" t="s">
        <v>343</v>
      </c>
      <c r="C24" s="77"/>
      <c r="D24" s="77" t="s">
        <v>320</v>
      </c>
      <c r="E24" s="78">
        <v>199306</v>
      </c>
      <c r="F24" s="79">
        <v>3.5</v>
      </c>
      <c r="G24" s="80">
        <f t="shared" si="0"/>
        <v>697571</v>
      </c>
      <c r="H24" s="78">
        <v>800000</v>
      </c>
      <c r="I24" s="78">
        <v>150000</v>
      </c>
      <c r="J24" s="81"/>
    </row>
    <row r="25" spans="1:10" ht="75" hidden="1" customHeight="1" x14ac:dyDescent="0.25">
      <c r="A25" s="76" t="s">
        <v>143</v>
      </c>
      <c r="B25" s="77" t="s">
        <v>343</v>
      </c>
      <c r="C25" s="77"/>
      <c r="D25" s="77" t="s">
        <v>323</v>
      </c>
      <c r="E25" s="78">
        <v>228866</v>
      </c>
      <c r="F25" s="79">
        <v>3.5</v>
      </c>
      <c r="G25" s="80">
        <f t="shared" si="0"/>
        <v>801031</v>
      </c>
      <c r="H25" s="78">
        <v>800000</v>
      </c>
      <c r="I25" s="78">
        <v>150000</v>
      </c>
      <c r="J25" s="81"/>
    </row>
    <row r="26" spans="1:10" ht="59.25" hidden="1" customHeight="1" x14ac:dyDescent="0.25">
      <c r="A26" s="68"/>
      <c r="B26" s="69"/>
      <c r="C26" s="69"/>
      <c r="D26" s="70" t="s">
        <v>342</v>
      </c>
      <c r="E26" s="71"/>
      <c r="F26" s="72"/>
      <c r="G26" s="73"/>
      <c r="H26" s="74"/>
      <c r="I26" s="74"/>
      <c r="J26" s="75"/>
    </row>
    <row r="27" spans="1:10" ht="59.25" customHeight="1" x14ac:dyDescent="0.25">
      <c r="A27" s="82" t="s">
        <v>132</v>
      </c>
      <c r="B27" s="83" t="s">
        <v>344</v>
      </c>
      <c r="C27" s="83" t="s">
        <v>345</v>
      </c>
      <c r="D27" s="83" t="s">
        <v>323</v>
      </c>
      <c r="E27" s="84">
        <f>$E$25</f>
        <v>228866</v>
      </c>
      <c r="F27" s="85">
        <v>3.5</v>
      </c>
      <c r="G27" s="86">
        <f t="shared" ref="G27:G30" si="2">E27*F27</f>
        <v>801031</v>
      </c>
      <c r="H27" s="84">
        <v>800000</v>
      </c>
      <c r="I27" s="84">
        <v>100000</v>
      </c>
      <c r="J27" s="87"/>
    </row>
    <row r="28" spans="1:10" ht="59.25" customHeight="1" x14ac:dyDescent="0.25">
      <c r="A28" s="82" t="s">
        <v>132</v>
      </c>
      <c r="B28" s="83" t="s">
        <v>344</v>
      </c>
      <c r="C28" s="83" t="s">
        <v>345</v>
      </c>
      <c r="D28" s="83" t="s">
        <v>346</v>
      </c>
      <c r="E28" s="84">
        <v>199306</v>
      </c>
      <c r="F28" s="85">
        <v>3.5</v>
      </c>
      <c r="G28" s="86">
        <f t="shared" si="2"/>
        <v>697571</v>
      </c>
      <c r="H28" s="84">
        <v>800000</v>
      </c>
      <c r="I28" s="84">
        <v>100000</v>
      </c>
      <c r="J28" s="87"/>
    </row>
    <row r="29" spans="1:10" ht="59.25" customHeight="1" x14ac:dyDescent="0.25">
      <c r="A29" s="82" t="s">
        <v>132</v>
      </c>
      <c r="B29" s="83" t="s">
        <v>347</v>
      </c>
      <c r="C29" s="83"/>
      <c r="D29" s="83" t="s">
        <v>348</v>
      </c>
      <c r="E29" s="84">
        <f>$E$25</f>
        <v>228866</v>
      </c>
      <c r="F29" s="85">
        <v>3.5</v>
      </c>
      <c r="G29" s="86">
        <f t="shared" si="2"/>
        <v>801031</v>
      </c>
      <c r="H29" s="84">
        <v>800000</v>
      </c>
      <c r="I29" s="84">
        <v>100000</v>
      </c>
      <c r="J29" s="87"/>
    </row>
    <row r="30" spans="1:10" ht="59.25" customHeight="1" x14ac:dyDescent="0.25">
      <c r="A30" s="82" t="s">
        <v>132</v>
      </c>
      <c r="B30" s="83" t="s">
        <v>349</v>
      </c>
      <c r="C30" s="83"/>
      <c r="D30" s="83" t="s">
        <v>346</v>
      </c>
      <c r="E30" s="84">
        <v>199306</v>
      </c>
      <c r="F30" s="85">
        <v>3.5</v>
      </c>
      <c r="G30" s="86">
        <f t="shared" si="2"/>
        <v>697571</v>
      </c>
      <c r="H30" s="84">
        <v>800000</v>
      </c>
      <c r="I30" s="84">
        <v>100000</v>
      </c>
      <c r="J30" s="87"/>
    </row>
    <row r="31" spans="1:10" ht="59.25" customHeight="1" x14ac:dyDescent="0.25">
      <c r="A31" s="82" t="s">
        <v>132</v>
      </c>
      <c r="B31" s="83" t="s">
        <v>349</v>
      </c>
      <c r="C31" s="83"/>
      <c r="D31" s="83" t="s">
        <v>346</v>
      </c>
      <c r="E31" s="84">
        <f t="shared" ref="E31:G33" si="3">E30</f>
        <v>199306</v>
      </c>
      <c r="F31" s="85">
        <v>3.5</v>
      </c>
      <c r="G31" s="86">
        <f t="shared" si="3"/>
        <v>697571</v>
      </c>
      <c r="H31" s="84">
        <v>800000</v>
      </c>
      <c r="I31" s="84">
        <v>100000</v>
      </c>
      <c r="J31" s="87"/>
    </row>
    <row r="32" spans="1:10" ht="59.25" customHeight="1" x14ac:dyDescent="0.25">
      <c r="A32" s="82" t="s">
        <v>132</v>
      </c>
      <c r="B32" s="83" t="s">
        <v>349</v>
      </c>
      <c r="C32" s="83"/>
      <c r="D32" s="83" t="s">
        <v>346</v>
      </c>
      <c r="E32" s="84">
        <f t="shared" si="3"/>
        <v>199306</v>
      </c>
      <c r="F32" s="85">
        <f t="shared" si="3"/>
        <v>3.5</v>
      </c>
      <c r="G32" s="86">
        <f t="shared" si="3"/>
        <v>697571</v>
      </c>
      <c r="H32" s="84">
        <v>800000</v>
      </c>
      <c r="I32" s="84">
        <v>100000</v>
      </c>
      <c r="J32" s="87"/>
    </row>
    <row r="33" spans="1:10" ht="59.25" customHeight="1" x14ac:dyDescent="0.25">
      <c r="A33" s="82" t="s">
        <v>132</v>
      </c>
      <c r="B33" s="83" t="s">
        <v>349</v>
      </c>
      <c r="C33" s="83"/>
      <c r="D33" s="83" t="s">
        <v>346</v>
      </c>
      <c r="E33" s="84">
        <f t="shared" si="3"/>
        <v>199306</v>
      </c>
      <c r="F33" s="85">
        <f t="shared" si="3"/>
        <v>3.5</v>
      </c>
      <c r="G33" s="86">
        <f t="shared" si="3"/>
        <v>697571</v>
      </c>
      <c r="H33" s="84">
        <v>800000</v>
      </c>
      <c r="I33" s="84">
        <v>100000</v>
      </c>
      <c r="J33" s="87"/>
    </row>
    <row r="34" spans="1:10" ht="59.25" customHeight="1" x14ac:dyDescent="0.25">
      <c r="A34" s="82" t="s">
        <v>132</v>
      </c>
      <c r="B34" s="83" t="s">
        <v>350</v>
      </c>
      <c r="C34" s="83"/>
      <c r="D34" s="83" t="s">
        <v>351</v>
      </c>
      <c r="E34" s="84">
        <v>258320</v>
      </c>
      <c r="F34" s="85">
        <v>1.5</v>
      </c>
      <c r="G34" s="86">
        <f t="shared" ref="G34:G35" si="4">E34*F34</f>
        <v>387480</v>
      </c>
      <c r="H34" s="84">
        <v>800000</v>
      </c>
      <c r="I34" s="84">
        <v>100000</v>
      </c>
      <c r="J34" s="87"/>
    </row>
    <row r="35" spans="1:10" ht="59.25" customHeight="1" x14ac:dyDescent="0.25">
      <c r="A35" s="82" t="s">
        <v>132</v>
      </c>
      <c r="B35" s="83" t="s">
        <v>350</v>
      </c>
      <c r="C35" s="83"/>
      <c r="D35" s="83" t="s">
        <v>351</v>
      </c>
      <c r="E35" s="84">
        <f>$E$23</f>
        <v>258320</v>
      </c>
      <c r="F35" s="85">
        <v>1.5</v>
      </c>
      <c r="G35" s="86">
        <f t="shared" si="4"/>
        <v>387480</v>
      </c>
      <c r="H35" s="84">
        <v>800000</v>
      </c>
      <c r="I35" s="84">
        <v>100000</v>
      </c>
      <c r="J35" s="87"/>
    </row>
    <row r="36" spans="1:10" ht="59.25" customHeight="1" x14ac:dyDescent="0.25">
      <c r="A36" s="88"/>
      <c r="B36" s="69"/>
      <c r="C36" s="69" t="s">
        <v>352</v>
      </c>
      <c r="D36" s="70" t="s">
        <v>342</v>
      </c>
      <c r="E36" s="71"/>
      <c r="F36" s="72"/>
      <c r="G36" s="73">
        <f>+G27+G28+G30+G32</f>
        <v>2893744</v>
      </c>
      <c r="H36" s="74">
        <f>+H27+H28+H30+H32</f>
        <v>3200000</v>
      </c>
      <c r="I36" s="74">
        <f>+I27+I28+I30+I32</f>
        <v>400000</v>
      </c>
      <c r="J36" s="75"/>
    </row>
    <row r="37" spans="1:10" ht="59.25" customHeight="1" x14ac:dyDescent="0.25">
      <c r="A37" s="89" t="s">
        <v>142</v>
      </c>
      <c r="B37" s="90" t="s">
        <v>326</v>
      </c>
      <c r="C37" s="90" t="s">
        <v>353</v>
      </c>
      <c r="D37" s="90" t="s">
        <v>354</v>
      </c>
      <c r="E37" s="91">
        <v>258320</v>
      </c>
      <c r="F37" s="92">
        <v>2.5</v>
      </c>
      <c r="G37" s="93">
        <f>+E37*F37</f>
        <v>645800</v>
      </c>
      <c r="H37" s="91">
        <v>800000</v>
      </c>
      <c r="I37" s="91">
        <v>100000</v>
      </c>
      <c r="J37" s="94"/>
    </row>
    <row r="38" spans="1:10" ht="59.25" customHeight="1" x14ac:dyDescent="0.25">
      <c r="A38" s="89" t="s">
        <v>142</v>
      </c>
      <c r="B38" s="90" t="s">
        <v>343</v>
      </c>
      <c r="C38" s="90"/>
      <c r="D38" s="90" t="s">
        <v>355</v>
      </c>
      <c r="E38" s="91">
        <v>258320</v>
      </c>
      <c r="F38" s="92">
        <v>2.5</v>
      </c>
      <c r="G38" s="93">
        <f t="shared" si="0"/>
        <v>645800</v>
      </c>
      <c r="H38" s="91">
        <v>800000</v>
      </c>
      <c r="I38" s="91">
        <v>100000</v>
      </c>
      <c r="J38" s="94"/>
    </row>
    <row r="39" spans="1:10" ht="59.25" customHeight="1" x14ac:dyDescent="0.25">
      <c r="A39" s="88"/>
      <c r="B39" s="69"/>
      <c r="C39" s="69"/>
      <c r="D39" s="70" t="s">
        <v>342</v>
      </c>
      <c r="E39" s="71"/>
      <c r="F39" s="72"/>
      <c r="G39" s="73">
        <f>+G37+G38</f>
        <v>1291600</v>
      </c>
      <c r="H39" s="73">
        <f t="shared" ref="H39:I39" si="5">+H37+H38</f>
        <v>1600000</v>
      </c>
      <c r="I39" s="73">
        <f t="shared" si="5"/>
        <v>200000</v>
      </c>
      <c r="J39" s="95"/>
    </row>
    <row r="40" spans="1:10" s="100" customFormat="1" ht="107.25" customHeight="1" x14ac:dyDescent="0.25">
      <c r="A40" s="88" t="s">
        <v>130</v>
      </c>
      <c r="B40" s="69" t="s">
        <v>356</v>
      </c>
      <c r="C40" s="69" t="s">
        <v>357</v>
      </c>
      <c r="D40" s="69" t="s">
        <v>354</v>
      </c>
      <c r="E40" s="96">
        <v>258320</v>
      </c>
      <c r="F40" s="97">
        <v>4.5</v>
      </c>
      <c r="G40" s="98">
        <f>+E40*F40</f>
        <v>1162440</v>
      </c>
      <c r="H40" s="96">
        <v>800000</v>
      </c>
      <c r="I40" s="96">
        <f>30000+30000+100000+60000</f>
        <v>220000</v>
      </c>
      <c r="J40" s="99"/>
    </row>
    <row r="41" spans="1:10" ht="85.5" customHeight="1" x14ac:dyDescent="0.25">
      <c r="A41" s="88" t="s">
        <v>130</v>
      </c>
      <c r="B41" s="69" t="s">
        <v>356</v>
      </c>
      <c r="C41" s="69" t="s">
        <v>358</v>
      </c>
      <c r="D41" s="69" t="s">
        <v>354</v>
      </c>
      <c r="E41" s="96">
        <v>258320</v>
      </c>
      <c r="F41" s="97">
        <v>4.5</v>
      </c>
      <c r="G41" s="98">
        <f>+E41*F41</f>
        <v>1162440</v>
      </c>
      <c r="H41" s="96">
        <v>800000</v>
      </c>
      <c r="I41" s="71">
        <f>100000+90000+60000</f>
        <v>250000</v>
      </c>
      <c r="J41" s="101"/>
    </row>
    <row r="42" spans="1:10" ht="85.5" customHeight="1" x14ac:dyDescent="0.25">
      <c r="A42" s="88" t="s">
        <v>130</v>
      </c>
      <c r="B42" s="69" t="s">
        <v>356</v>
      </c>
      <c r="C42" s="69" t="s">
        <v>357</v>
      </c>
      <c r="D42" s="69" t="s">
        <v>354</v>
      </c>
      <c r="E42" s="96">
        <v>258320</v>
      </c>
      <c r="F42" s="97">
        <v>4.5</v>
      </c>
      <c r="G42" s="98">
        <f>+E42*F42</f>
        <v>1162440</v>
      </c>
      <c r="H42" s="96">
        <v>800000</v>
      </c>
      <c r="I42" s="96">
        <f>30000+30000+100000+60000</f>
        <v>220000</v>
      </c>
      <c r="J42" s="99"/>
    </row>
    <row r="43" spans="1:10" ht="85.5" customHeight="1" x14ac:dyDescent="0.25">
      <c r="A43" s="88" t="s">
        <v>130</v>
      </c>
      <c r="B43" s="69" t="s">
        <v>356</v>
      </c>
      <c r="C43" s="69" t="s">
        <v>358</v>
      </c>
      <c r="D43" s="69" t="s">
        <v>354</v>
      </c>
      <c r="E43" s="96">
        <v>258320</v>
      </c>
      <c r="F43" s="97">
        <v>4.5</v>
      </c>
      <c r="G43" s="98">
        <f>+E43*F43</f>
        <v>1162440</v>
      </c>
      <c r="H43" s="96">
        <v>800000</v>
      </c>
      <c r="I43" s="71">
        <f>100000+90000+60000</f>
        <v>250000</v>
      </c>
      <c r="J43" s="101"/>
    </row>
    <row r="44" spans="1:10" s="100" customFormat="1" ht="81" customHeight="1" x14ac:dyDescent="0.25">
      <c r="A44" s="88" t="s">
        <v>130</v>
      </c>
      <c r="B44" s="69" t="s">
        <v>359</v>
      </c>
      <c r="C44" s="69" t="s">
        <v>360</v>
      </c>
      <c r="D44" s="69" t="s">
        <v>354</v>
      </c>
      <c r="E44" s="96">
        <v>258320</v>
      </c>
      <c r="F44" s="97">
        <v>4.5</v>
      </c>
      <c r="G44" s="98">
        <f>+E44*F44</f>
        <v>1162440</v>
      </c>
      <c r="H44" s="96">
        <v>800000</v>
      </c>
      <c r="I44" s="71">
        <f>60000+80000+80000</f>
        <v>220000</v>
      </c>
      <c r="J44" s="101"/>
    </row>
    <row r="45" spans="1:10" s="103" customFormat="1" ht="78.75" customHeight="1" x14ac:dyDescent="0.25">
      <c r="A45" s="88" t="s">
        <v>130</v>
      </c>
      <c r="B45" s="69" t="s">
        <v>361</v>
      </c>
      <c r="C45" s="69" t="s">
        <v>362</v>
      </c>
      <c r="D45" s="69" t="s">
        <v>363</v>
      </c>
      <c r="E45" s="71">
        <v>171283</v>
      </c>
      <c r="F45" s="72">
        <v>4.5</v>
      </c>
      <c r="G45" s="102">
        <f t="shared" ref="G45:G99" si="6">E45*F45</f>
        <v>770773.5</v>
      </c>
      <c r="H45" s="96">
        <v>800000</v>
      </c>
      <c r="I45" s="71">
        <v>60000</v>
      </c>
      <c r="J45" s="101"/>
    </row>
    <row r="46" spans="1:10" s="103" customFormat="1" ht="87.75" customHeight="1" x14ac:dyDescent="0.25">
      <c r="A46" s="88" t="s">
        <v>130</v>
      </c>
      <c r="B46" s="69" t="s">
        <v>361</v>
      </c>
      <c r="C46" s="69" t="s">
        <v>364</v>
      </c>
      <c r="D46" s="69" t="s">
        <v>363</v>
      </c>
      <c r="E46" s="71">
        <v>171283</v>
      </c>
      <c r="F46" s="72">
        <v>4.5</v>
      </c>
      <c r="G46" s="102">
        <f t="shared" si="6"/>
        <v>770773.5</v>
      </c>
      <c r="H46" s="96">
        <v>800000</v>
      </c>
      <c r="I46" s="71">
        <f>60000+50000</f>
        <v>110000</v>
      </c>
      <c r="J46" s="101"/>
    </row>
    <row r="47" spans="1:10" ht="87" customHeight="1" x14ac:dyDescent="0.25">
      <c r="A47" s="88" t="s">
        <v>130</v>
      </c>
      <c r="B47" s="69" t="s">
        <v>361</v>
      </c>
      <c r="C47" s="69" t="s">
        <v>362</v>
      </c>
      <c r="D47" s="69" t="s">
        <v>363</v>
      </c>
      <c r="E47" s="71">
        <v>171283</v>
      </c>
      <c r="F47" s="72">
        <v>3.5</v>
      </c>
      <c r="G47" s="102">
        <f t="shared" si="6"/>
        <v>599490.5</v>
      </c>
      <c r="H47" s="96">
        <v>800000</v>
      </c>
      <c r="I47" s="71">
        <v>60000</v>
      </c>
      <c r="J47" s="101"/>
    </row>
    <row r="48" spans="1:10" ht="59.25" customHeight="1" x14ac:dyDescent="0.25">
      <c r="A48" s="88" t="s">
        <v>130</v>
      </c>
      <c r="B48" s="69" t="s">
        <v>361</v>
      </c>
      <c r="C48" s="69" t="s">
        <v>364</v>
      </c>
      <c r="D48" s="69" t="s">
        <v>363</v>
      </c>
      <c r="E48" s="71">
        <v>171283</v>
      </c>
      <c r="F48" s="72">
        <v>3.5</v>
      </c>
      <c r="G48" s="102">
        <f t="shared" si="6"/>
        <v>599490.5</v>
      </c>
      <c r="H48" s="96">
        <v>800000</v>
      </c>
      <c r="I48" s="71">
        <f>60000+50000</f>
        <v>110000</v>
      </c>
      <c r="J48" s="101"/>
    </row>
    <row r="49" spans="1:10" ht="78" customHeight="1" x14ac:dyDescent="0.25">
      <c r="A49" s="88" t="s">
        <v>130</v>
      </c>
      <c r="B49" s="69" t="s">
        <v>365</v>
      </c>
      <c r="C49" s="69" t="s">
        <v>366</v>
      </c>
      <c r="D49" s="69" t="s">
        <v>363</v>
      </c>
      <c r="E49" s="71">
        <v>171283</v>
      </c>
      <c r="F49" s="72">
        <v>3.5</v>
      </c>
      <c r="G49" s="102">
        <f t="shared" si="6"/>
        <v>599490.5</v>
      </c>
      <c r="H49" s="96">
        <v>800000</v>
      </c>
      <c r="I49" s="71">
        <f>60000</f>
        <v>60000</v>
      </c>
      <c r="J49" s="101"/>
    </row>
    <row r="50" spans="1:10" ht="78" customHeight="1" x14ac:dyDescent="0.25">
      <c r="A50" s="88" t="s">
        <v>130</v>
      </c>
      <c r="B50" s="69" t="s">
        <v>367</v>
      </c>
      <c r="C50" s="69" t="s">
        <v>368</v>
      </c>
      <c r="D50" s="69" t="s">
        <v>369</v>
      </c>
      <c r="E50" s="71">
        <v>171283</v>
      </c>
      <c r="F50" s="72">
        <v>3.5</v>
      </c>
      <c r="G50" s="102">
        <f t="shared" si="6"/>
        <v>599490.5</v>
      </c>
      <c r="H50" s="96">
        <v>800000</v>
      </c>
      <c r="I50" s="71">
        <f>60000+20000+30000</f>
        <v>110000</v>
      </c>
      <c r="J50" s="101"/>
    </row>
    <row r="51" spans="1:10" ht="78" customHeight="1" x14ac:dyDescent="0.25">
      <c r="A51" s="88" t="s">
        <v>130</v>
      </c>
      <c r="B51" s="69" t="s">
        <v>367</v>
      </c>
      <c r="C51" s="69" t="s">
        <v>368</v>
      </c>
      <c r="D51" s="69" t="s">
        <v>369</v>
      </c>
      <c r="E51" s="71">
        <v>171283</v>
      </c>
      <c r="F51" s="72">
        <v>2.5</v>
      </c>
      <c r="G51" s="102">
        <f t="shared" si="6"/>
        <v>428207.5</v>
      </c>
      <c r="H51" s="96">
        <v>800000</v>
      </c>
      <c r="I51" s="71">
        <f>60000+20000+30000</f>
        <v>110000</v>
      </c>
      <c r="J51" s="101"/>
    </row>
    <row r="52" spans="1:10" ht="90" customHeight="1" x14ac:dyDescent="0.25">
      <c r="A52" s="88" t="s">
        <v>130</v>
      </c>
      <c r="B52" s="69" t="s">
        <v>370</v>
      </c>
      <c r="C52" s="69" t="s">
        <v>371</v>
      </c>
      <c r="D52" s="69" t="s">
        <v>369</v>
      </c>
      <c r="E52" s="71">
        <v>0</v>
      </c>
      <c r="F52" s="72"/>
      <c r="G52" s="102">
        <f t="shared" si="6"/>
        <v>0</v>
      </c>
      <c r="H52" s="71">
        <v>0</v>
      </c>
      <c r="I52" s="71">
        <v>20000</v>
      </c>
      <c r="J52" s="101"/>
    </row>
    <row r="53" spans="1:10" ht="87" customHeight="1" x14ac:dyDescent="0.25">
      <c r="A53" s="88" t="s">
        <v>130</v>
      </c>
      <c r="B53" s="69" t="s">
        <v>370</v>
      </c>
      <c r="C53" s="69" t="s">
        <v>372</v>
      </c>
      <c r="D53" s="69" t="s">
        <v>369</v>
      </c>
      <c r="E53" s="71">
        <v>0</v>
      </c>
      <c r="F53" s="72"/>
      <c r="G53" s="102">
        <f t="shared" si="6"/>
        <v>0</v>
      </c>
      <c r="H53" s="71">
        <v>0</v>
      </c>
      <c r="I53" s="71">
        <v>20000</v>
      </c>
      <c r="J53" s="101"/>
    </row>
    <row r="54" spans="1:10" ht="75.75" customHeight="1" x14ac:dyDescent="0.25">
      <c r="A54" s="88" t="s">
        <v>130</v>
      </c>
      <c r="B54" s="69" t="s">
        <v>370</v>
      </c>
      <c r="C54" s="69" t="s">
        <v>371</v>
      </c>
      <c r="D54" s="69" t="s">
        <v>369</v>
      </c>
      <c r="E54" s="71">
        <v>0</v>
      </c>
      <c r="F54" s="72"/>
      <c r="G54" s="102">
        <f t="shared" si="6"/>
        <v>0</v>
      </c>
      <c r="H54" s="71">
        <v>0</v>
      </c>
      <c r="I54" s="71">
        <v>20000</v>
      </c>
      <c r="J54" s="101"/>
    </row>
    <row r="55" spans="1:10" ht="81.75" customHeight="1" x14ac:dyDescent="0.25">
      <c r="A55" s="88" t="s">
        <v>130</v>
      </c>
      <c r="B55" s="69" t="s">
        <v>370</v>
      </c>
      <c r="C55" s="69" t="s">
        <v>372</v>
      </c>
      <c r="D55" s="69" t="s">
        <v>369</v>
      </c>
      <c r="E55" s="71">
        <v>0</v>
      </c>
      <c r="F55" s="72"/>
      <c r="G55" s="102">
        <f t="shared" si="6"/>
        <v>0</v>
      </c>
      <c r="H55" s="71">
        <v>0</v>
      </c>
      <c r="I55" s="71">
        <v>20000</v>
      </c>
      <c r="J55" s="101"/>
    </row>
    <row r="56" spans="1:10" ht="99.75" customHeight="1" x14ac:dyDescent="0.25">
      <c r="A56" s="88" t="s">
        <v>130</v>
      </c>
      <c r="B56" s="69" t="s">
        <v>373</v>
      </c>
      <c r="C56" s="69" t="s">
        <v>374</v>
      </c>
      <c r="D56" s="69" t="s">
        <v>375</v>
      </c>
      <c r="E56" s="71">
        <v>171283</v>
      </c>
      <c r="F56" s="72">
        <v>4.5</v>
      </c>
      <c r="G56" s="102">
        <f t="shared" si="6"/>
        <v>770773.5</v>
      </c>
      <c r="H56" s="96">
        <v>800000</v>
      </c>
      <c r="I56" s="71">
        <f>60000+40000</f>
        <v>100000</v>
      </c>
      <c r="J56" s="101"/>
    </row>
    <row r="57" spans="1:10" ht="101.25" customHeight="1" x14ac:dyDescent="0.25">
      <c r="A57" s="88" t="s">
        <v>130</v>
      </c>
      <c r="B57" s="69" t="s">
        <v>373</v>
      </c>
      <c r="C57" s="69" t="s">
        <v>374</v>
      </c>
      <c r="D57" s="69" t="s">
        <v>375</v>
      </c>
      <c r="E57" s="71">
        <v>171283</v>
      </c>
      <c r="F57" s="72">
        <v>2.5</v>
      </c>
      <c r="G57" s="102">
        <f t="shared" si="6"/>
        <v>428207.5</v>
      </c>
      <c r="H57" s="96">
        <v>800000</v>
      </c>
      <c r="I57" s="71">
        <f>60000+40000</f>
        <v>100000</v>
      </c>
      <c r="J57" s="101"/>
    </row>
    <row r="58" spans="1:10" ht="75" customHeight="1" x14ac:dyDescent="0.25">
      <c r="A58" s="88" t="s">
        <v>130</v>
      </c>
      <c r="B58" s="69" t="s">
        <v>307</v>
      </c>
      <c r="C58" s="69" t="s">
        <v>376</v>
      </c>
      <c r="D58" s="69" t="s">
        <v>375</v>
      </c>
      <c r="E58" s="71">
        <v>171283</v>
      </c>
      <c r="F58" s="72">
        <v>3.5</v>
      </c>
      <c r="G58" s="102">
        <f t="shared" si="6"/>
        <v>599490.5</v>
      </c>
      <c r="H58" s="96">
        <v>800000</v>
      </c>
      <c r="I58" s="71">
        <v>60000</v>
      </c>
      <c r="J58" s="101"/>
    </row>
    <row r="59" spans="1:10" s="104" customFormat="1" ht="90.75" customHeight="1" x14ac:dyDescent="0.25">
      <c r="A59" s="88" t="s">
        <v>130</v>
      </c>
      <c r="B59" s="69" t="s">
        <v>377</v>
      </c>
      <c r="C59" s="69" t="s">
        <v>378</v>
      </c>
      <c r="D59" s="69" t="s">
        <v>379</v>
      </c>
      <c r="E59" s="71">
        <v>228866</v>
      </c>
      <c r="F59" s="72">
        <v>4.5</v>
      </c>
      <c r="G59" s="102">
        <f t="shared" si="6"/>
        <v>1029897</v>
      </c>
      <c r="H59" s="96">
        <v>800000</v>
      </c>
      <c r="I59" s="71">
        <v>80000</v>
      </c>
      <c r="J59" s="101"/>
    </row>
    <row r="60" spans="1:10" ht="90.75" customHeight="1" x14ac:dyDescent="0.25">
      <c r="A60" s="88" t="s">
        <v>130</v>
      </c>
      <c r="B60" s="69" t="s">
        <v>377</v>
      </c>
      <c r="C60" s="69" t="s">
        <v>378</v>
      </c>
      <c r="D60" s="69" t="s">
        <v>379</v>
      </c>
      <c r="E60" s="71">
        <v>228866</v>
      </c>
      <c r="F60" s="72">
        <v>2.5</v>
      </c>
      <c r="G60" s="102">
        <f t="shared" si="6"/>
        <v>572165</v>
      </c>
      <c r="H60" s="96">
        <v>800000</v>
      </c>
      <c r="I60" s="71">
        <v>80000</v>
      </c>
      <c r="J60" s="101"/>
    </row>
    <row r="61" spans="1:10" ht="90.75" customHeight="1" x14ac:dyDescent="0.25">
      <c r="A61" s="88" t="s">
        <v>130</v>
      </c>
      <c r="B61" s="69" t="s">
        <v>380</v>
      </c>
      <c r="C61" s="69" t="s">
        <v>381</v>
      </c>
      <c r="D61" s="69" t="s">
        <v>379</v>
      </c>
      <c r="E61" s="71">
        <v>228866</v>
      </c>
      <c r="F61" s="72">
        <v>3.5</v>
      </c>
      <c r="G61" s="102">
        <f t="shared" si="6"/>
        <v>801031</v>
      </c>
      <c r="H61" s="96">
        <v>800000</v>
      </c>
      <c r="I61" s="71">
        <v>80000</v>
      </c>
      <c r="J61" s="101"/>
    </row>
    <row r="62" spans="1:10" ht="90.75" customHeight="1" x14ac:dyDescent="0.25">
      <c r="A62" s="88" t="s">
        <v>130</v>
      </c>
      <c r="B62" s="69" t="s">
        <v>382</v>
      </c>
      <c r="C62" s="69" t="s">
        <v>383</v>
      </c>
      <c r="D62" s="69" t="s">
        <v>384</v>
      </c>
      <c r="E62" s="71">
        <v>228866</v>
      </c>
      <c r="F62" s="72">
        <v>4.5</v>
      </c>
      <c r="G62" s="102">
        <f t="shared" si="6"/>
        <v>1029897</v>
      </c>
      <c r="H62" s="96">
        <v>800000</v>
      </c>
      <c r="I62" s="71">
        <f>80000+80000</f>
        <v>160000</v>
      </c>
      <c r="J62" s="101"/>
    </row>
    <row r="63" spans="1:10" ht="72.75" customHeight="1" x14ac:dyDescent="0.25">
      <c r="A63" s="88" t="s">
        <v>130</v>
      </c>
      <c r="B63" s="69" t="s">
        <v>382</v>
      </c>
      <c r="C63" s="69" t="s">
        <v>383</v>
      </c>
      <c r="D63" s="69" t="s">
        <v>384</v>
      </c>
      <c r="E63" s="71">
        <v>228866</v>
      </c>
      <c r="F63" s="72">
        <v>3.5</v>
      </c>
      <c r="G63" s="102">
        <f t="shared" si="6"/>
        <v>801031</v>
      </c>
      <c r="H63" s="96">
        <v>800000</v>
      </c>
      <c r="I63" s="71">
        <f>80000+80000</f>
        <v>160000</v>
      </c>
      <c r="J63" s="101"/>
    </row>
    <row r="64" spans="1:10" ht="90.75" customHeight="1" x14ac:dyDescent="0.25">
      <c r="A64" s="88" t="s">
        <v>130</v>
      </c>
      <c r="B64" s="69" t="s">
        <v>385</v>
      </c>
      <c r="C64" s="69" t="s">
        <v>386</v>
      </c>
      <c r="D64" s="69" t="s">
        <v>384</v>
      </c>
      <c r="E64" s="71">
        <v>228866</v>
      </c>
      <c r="F64" s="72">
        <v>3.5</v>
      </c>
      <c r="G64" s="102">
        <f t="shared" si="6"/>
        <v>801031</v>
      </c>
      <c r="H64" s="96">
        <v>800000</v>
      </c>
      <c r="I64" s="71">
        <f>80000</f>
        <v>80000</v>
      </c>
      <c r="J64" s="101"/>
    </row>
    <row r="65" spans="1:10" ht="94.5" customHeight="1" x14ac:dyDescent="0.25">
      <c r="A65" s="88" t="s">
        <v>130</v>
      </c>
      <c r="B65" s="69" t="s">
        <v>387</v>
      </c>
      <c r="C65" s="69" t="s">
        <v>388</v>
      </c>
      <c r="D65" s="69" t="s">
        <v>389</v>
      </c>
      <c r="E65" s="71">
        <v>199306</v>
      </c>
      <c r="F65" s="72">
        <v>4.5</v>
      </c>
      <c r="G65" s="102">
        <f t="shared" si="6"/>
        <v>896877</v>
      </c>
      <c r="H65" s="71">
        <v>800000</v>
      </c>
      <c r="I65" s="71">
        <f>60000+60000</f>
        <v>120000</v>
      </c>
      <c r="J65" s="101"/>
    </row>
    <row r="66" spans="1:10" ht="88.5" customHeight="1" x14ac:dyDescent="0.25">
      <c r="A66" s="88" t="s">
        <v>130</v>
      </c>
      <c r="B66" s="69" t="s">
        <v>387</v>
      </c>
      <c r="C66" s="69" t="s">
        <v>388</v>
      </c>
      <c r="D66" s="69" t="s">
        <v>389</v>
      </c>
      <c r="E66" s="71">
        <v>199306</v>
      </c>
      <c r="F66" s="72">
        <v>3.5</v>
      </c>
      <c r="G66" s="102">
        <f t="shared" si="6"/>
        <v>697571</v>
      </c>
      <c r="H66" s="71">
        <v>800000</v>
      </c>
      <c r="I66" s="71">
        <f>60000+60000</f>
        <v>120000</v>
      </c>
      <c r="J66" s="101"/>
    </row>
    <row r="67" spans="1:10" ht="79.5" customHeight="1" x14ac:dyDescent="0.25">
      <c r="A67" s="88" t="s">
        <v>130</v>
      </c>
      <c r="B67" s="69" t="s">
        <v>390</v>
      </c>
      <c r="C67" s="69" t="s">
        <v>391</v>
      </c>
      <c r="D67" s="69" t="s">
        <v>389</v>
      </c>
      <c r="E67" s="71">
        <v>199306</v>
      </c>
      <c r="F67" s="72">
        <v>4.5</v>
      </c>
      <c r="G67" s="102">
        <f t="shared" si="6"/>
        <v>896877</v>
      </c>
      <c r="H67" s="71">
        <v>800000</v>
      </c>
      <c r="I67" s="71">
        <f>60000+40000</f>
        <v>100000</v>
      </c>
      <c r="J67" s="101"/>
    </row>
    <row r="68" spans="1:10" ht="114.75" customHeight="1" x14ac:dyDescent="0.25">
      <c r="A68" s="88" t="s">
        <v>130</v>
      </c>
      <c r="B68" s="69" t="s">
        <v>390</v>
      </c>
      <c r="C68" s="69" t="s">
        <v>391</v>
      </c>
      <c r="D68" s="69" t="s">
        <v>389</v>
      </c>
      <c r="E68" s="71">
        <v>199306</v>
      </c>
      <c r="F68" s="72">
        <v>3.5</v>
      </c>
      <c r="G68" s="102">
        <f t="shared" si="6"/>
        <v>697571</v>
      </c>
      <c r="H68" s="71">
        <v>800000</v>
      </c>
      <c r="I68" s="71">
        <f>60000+40000</f>
        <v>100000</v>
      </c>
      <c r="J68" s="101"/>
    </row>
    <row r="69" spans="1:10" ht="93.75" customHeight="1" x14ac:dyDescent="0.25">
      <c r="A69" s="88" t="s">
        <v>130</v>
      </c>
      <c r="B69" s="69" t="s">
        <v>392</v>
      </c>
      <c r="C69" s="69" t="s">
        <v>340</v>
      </c>
      <c r="D69" s="69" t="s">
        <v>389</v>
      </c>
      <c r="E69" s="71">
        <v>199306</v>
      </c>
      <c r="F69" s="72">
        <v>3.5</v>
      </c>
      <c r="G69" s="102">
        <f t="shared" si="6"/>
        <v>697571</v>
      </c>
      <c r="H69" s="71">
        <v>800000</v>
      </c>
      <c r="I69" s="71">
        <v>60000</v>
      </c>
      <c r="J69" s="101"/>
    </row>
    <row r="70" spans="1:10" ht="99.75" customHeight="1" x14ac:dyDescent="0.25">
      <c r="A70" s="88" t="s">
        <v>130</v>
      </c>
      <c r="B70" s="69" t="s">
        <v>393</v>
      </c>
      <c r="C70" s="69" t="s">
        <v>393</v>
      </c>
      <c r="D70" s="69" t="s">
        <v>389</v>
      </c>
      <c r="E70" s="71">
        <v>199306</v>
      </c>
      <c r="F70" s="72">
        <v>3.5</v>
      </c>
      <c r="G70" s="102">
        <f t="shared" si="6"/>
        <v>697571</v>
      </c>
      <c r="H70" s="71">
        <v>800000</v>
      </c>
      <c r="I70" s="71">
        <v>60000</v>
      </c>
      <c r="J70" s="101"/>
    </row>
    <row r="71" spans="1:10" ht="113.25" customHeight="1" x14ac:dyDescent="0.25">
      <c r="A71" s="88" t="s">
        <v>130</v>
      </c>
      <c r="B71" s="69" t="s">
        <v>394</v>
      </c>
      <c r="C71" s="69" t="s">
        <v>395</v>
      </c>
      <c r="D71" s="69" t="s">
        <v>396</v>
      </c>
      <c r="E71" s="71">
        <v>171283</v>
      </c>
      <c r="F71" s="72">
        <v>4.5</v>
      </c>
      <c r="G71" s="102">
        <f t="shared" si="6"/>
        <v>770773.5</v>
      </c>
      <c r="H71" s="71">
        <v>0</v>
      </c>
      <c r="I71" s="71">
        <v>50000</v>
      </c>
      <c r="J71" s="101"/>
    </row>
    <row r="72" spans="1:10" ht="102" customHeight="1" x14ac:dyDescent="0.25">
      <c r="A72" s="88" t="s">
        <v>130</v>
      </c>
      <c r="B72" s="69" t="s">
        <v>394</v>
      </c>
      <c r="C72" s="69" t="s">
        <v>395</v>
      </c>
      <c r="D72" s="69" t="s">
        <v>396</v>
      </c>
      <c r="E72" s="71">
        <v>171283</v>
      </c>
      <c r="F72" s="72">
        <v>3.5</v>
      </c>
      <c r="G72" s="102">
        <f t="shared" si="6"/>
        <v>599490.5</v>
      </c>
      <c r="H72" s="71">
        <v>0</v>
      </c>
      <c r="I72" s="71">
        <v>50000</v>
      </c>
      <c r="J72" s="101"/>
    </row>
    <row r="73" spans="1:10" ht="110.25" customHeight="1" x14ac:dyDescent="0.25">
      <c r="A73" s="88" t="s">
        <v>130</v>
      </c>
      <c r="B73" s="69" t="s">
        <v>397</v>
      </c>
      <c r="C73" s="69" t="s">
        <v>398</v>
      </c>
      <c r="D73" s="69" t="s">
        <v>396</v>
      </c>
      <c r="E73" s="71">
        <v>171283</v>
      </c>
      <c r="F73" s="72">
        <v>4.5</v>
      </c>
      <c r="G73" s="102">
        <f t="shared" si="6"/>
        <v>770773.5</v>
      </c>
      <c r="H73" s="71">
        <v>800000</v>
      </c>
      <c r="I73" s="71">
        <f>50000+60000</f>
        <v>110000</v>
      </c>
      <c r="J73" s="101"/>
    </row>
    <row r="74" spans="1:10" ht="138" customHeight="1" x14ac:dyDescent="0.25">
      <c r="A74" s="88" t="s">
        <v>130</v>
      </c>
      <c r="B74" s="69" t="s">
        <v>397</v>
      </c>
      <c r="C74" s="69" t="s">
        <v>398</v>
      </c>
      <c r="D74" s="69" t="s">
        <v>396</v>
      </c>
      <c r="E74" s="71">
        <v>171283</v>
      </c>
      <c r="F74" s="72">
        <v>3.5</v>
      </c>
      <c r="G74" s="102">
        <f t="shared" si="6"/>
        <v>599490.5</v>
      </c>
      <c r="H74" s="71">
        <v>800000</v>
      </c>
      <c r="I74" s="71">
        <f>50000+60000</f>
        <v>110000</v>
      </c>
      <c r="J74" s="101"/>
    </row>
    <row r="75" spans="1:10" ht="100.5" customHeight="1" x14ac:dyDescent="0.25">
      <c r="A75" s="88" t="s">
        <v>130</v>
      </c>
      <c r="B75" s="69" t="s">
        <v>399</v>
      </c>
      <c r="C75" s="69" t="s">
        <v>400</v>
      </c>
      <c r="D75" s="69" t="s">
        <v>401</v>
      </c>
      <c r="E75" s="71">
        <v>171283</v>
      </c>
      <c r="F75" s="72">
        <v>4.5</v>
      </c>
      <c r="G75" s="102">
        <f t="shared" si="6"/>
        <v>770773.5</v>
      </c>
      <c r="H75" s="71">
        <v>800000</v>
      </c>
      <c r="I75" s="71">
        <f>60000+40000</f>
        <v>100000</v>
      </c>
      <c r="J75" s="101"/>
    </row>
    <row r="76" spans="1:10" ht="104.25" customHeight="1" x14ac:dyDescent="0.25">
      <c r="A76" s="88" t="s">
        <v>130</v>
      </c>
      <c r="B76" s="69" t="s">
        <v>399</v>
      </c>
      <c r="C76" s="69" t="s">
        <v>400</v>
      </c>
      <c r="D76" s="69" t="s">
        <v>401</v>
      </c>
      <c r="E76" s="71">
        <v>171283</v>
      </c>
      <c r="F76" s="72">
        <v>3.5</v>
      </c>
      <c r="G76" s="102">
        <f t="shared" si="6"/>
        <v>599490.5</v>
      </c>
      <c r="H76" s="71">
        <v>800000</v>
      </c>
      <c r="I76" s="71">
        <f>60000+40000</f>
        <v>100000</v>
      </c>
      <c r="J76" s="101"/>
    </row>
    <row r="77" spans="1:10" ht="102" customHeight="1" x14ac:dyDescent="0.25">
      <c r="A77" s="88" t="s">
        <v>130</v>
      </c>
      <c r="B77" s="69" t="s">
        <v>402</v>
      </c>
      <c r="C77" s="69" t="s">
        <v>403</v>
      </c>
      <c r="D77" s="69" t="s">
        <v>401</v>
      </c>
      <c r="E77" s="71">
        <v>171283</v>
      </c>
      <c r="F77" s="72">
        <v>3.5</v>
      </c>
      <c r="G77" s="102">
        <f t="shared" si="6"/>
        <v>599490.5</v>
      </c>
      <c r="H77" s="71">
        <v>800000</v>
      </c>
      <c r="I77" s="71">
        <f>60000</f>
        <v>60000</v>
      </c>
      <c r="J77" s="101"/>
    </row>
    <row r="78" spans="1:10" ht="114" customHeight="1" x14ac:dyDescent="0.25">
      <c r="A78" s="88" t="s">
        <v>130</v>
      </c>
      <c r="B78" s="69" t="s">
        <v>326</v>
      </c>
      <c r="C78" s="69" t="s">
        <v>404</v>
      </c>
      <c r="D78" s="69" t="s">
        <v>405</v>
      </c>
      <c r="E78" s="71">
        <v>171283</v>
      </c>
      <c r="F78" s="72">
        <v>4.5</v>
      </c>
      <c r="G78" s="102">
        <f t="shared" si="6"/>
        <v>770773.5</v>
      </c>
      <c r="H78" s="71">
        <v>800000</v>
      </c>
      <c r="I78" s="71">
        <f>60000+60000</f>
        <v>120000</v>
      </c>
      <c r="J78" s="101"/>
    </row>
    <row r="79" spans="1:10" ht="138" customHeight="1" x14ac:dyDescent="0.25">
      <c r="A79" s="88" t="s">
        <v>130</v>
      </c>
      <c r="B79" s="69" t="s">
        <v>326</v>
      </c>
      <c r="C79" s="69" t="s">
        <v>404</v>
      </c>
      <c r="D79" s="69" t="s">
        <v>405</v>
      </c>
      <c r="E79" s="71">
        <v>171283</v>
      </c>
      <c r="F79" s="72">
        <v>3.5</v>
      </c>
      <c r="G79" s="102">
        <f t="shared" si="6"/>
        <v>599490.5</v>
      </c>
      <c r="H79" s="71">
        <v>800000</v>
      </c>
      <c r="I79" s="71">
        <f>60000+60000</f>
        <v>120000</v>
      </c>
      <c r="J79" s="101"/>
    </row>
    <row r="80" spans="1:10" ht="113.25" customHeight="1" x14ac:dyDescent="0.25">
      <c r="A80" s="88" t="s">
        <v>130</v>
      </c>
      <c r="B80" s="69" t="s">
        <v>326</v>
      </c>
      <c r="C80" s="69" t="s">
        <v>406</v>
      </c>
      <c r="D80" s="69" t="s">
        <v>405</v>
      </c>
      <c r="E80" s="71">
        <v>171283</v>
      </c>
      <c r="F80" s="72">
        <v>4.5</v>
      </c>
      <c r="G80" s="102">
        <f t="shared" si="6"/>
        <v>770773.5</v>
      </c>
      <c r="H80" s="71">
        <v>800000</v>
      </c>
      <c r="I80" s="71">
        <f>60000+80000</f>
        <v>140000</v>
      </c>
      <c r="J80" s="101"/>
    </row>
    <row r="81" spans="1:10" ht="114" customHeight="1" x14ac:dyDescent="0.25">
      <c r="A81" s="88" t="s">
        <v>130</v>
      </c>
      <c r="B81" s="69" t="s">
        <v>326</v>
      </c>
      <c r="C81" s="69" t="s">
        <v>406</v>
      </c>
      <c r="D81" s="69" t="s">
        <v>405</v>
      </c>
      <c r="E81" s="71">
        <v>171283</v>
      </c>
      <c r="F81" s="72">
        <v>3.5</v>
      </c>
      <c r="G81" s="102">
        <f t="shared" si="6"/>
        <v>599490.5</v>
      </c>
      <c r="H81" s="71">
        <v>800000</v>
      </c>
      <c r="I81" s="71">
        <f>60000+80000</f>
        <v>140000</v>
      </c>
      <c r="J81" s="101"/>
    </row>
    <row r="82" spans="1:10" ht="110.25" customHeight="1" x14ac:dyDescent="0.25">
      <c r="A82" s="88" t="s">
        <v>130</v>
      </c>
      <c r="B82" s="69" t="s">
        <v>328</v>
      </c>
      <c r="C82" s="69" t="s">
        <v>407</v>
      </c>
      <c r="D82" s="69" t="s">
        <v>405</v>
      </c>
      <c r="E82" s="71">
        <v>171283</v>
      </c>
      <c r="F82" s="72">
        <v>3.5</v>
      </c>
      <c r="G82" s="102">
        <f t="shared" si="6"/>
        <v>599490.5</v>
      </c>
      <c r="H82" s="71">
        <v>800000</v>
      </c>
      <c r="I82" s="71">
        <f>60000+40000</f>
        <v>100000</v>
      </c>
      <c r="J82" s="101"/>
    </row>
    <row r="83" spans="1:10" ht="110.25" customHeight="1" x14ac:dyDescent="0.25">
      <c r="A83" s="88" t="s">
        <v>130</v>
      </c>
      <c r="B83" s="69" t="s">
        <v>408</v>
      </c>
      <c r="C83" s="69" t="s">
        <v>409</v>
      </c>
      <c r="D83" s="69" t="s">
        <v>389</v>
      </c>
      <c r="E83" s="71">
        <v>199306</v>
      </c>
      <c r="F83" s="72">
        <v>2.5</v>
      </c>
      <c r="G83" s="102">
        <f t="shared" si="6"/>
        <v>498265</v>
      </c>
      <c r="H83" s="71">
        <v>800000</v>
      </c>
      <c r="I83" s="71">
        <v>60000</v>
      </c>
      <c r="J83" s="101"/>
    </row>
    <row r="84" spans="1:10" ht="110.25" customHeight="1" x14ac:dyDescent="0.25">
      <c r="A84" s="88" t="s">
        <v>130</v>
      </c>
      <c r="B84" s="69" t="s">
        <v>408</v>
      </c>
      <c r="C84" s="69" t="s">
        <v>410</v>
      </c>
      <c r="D84" s="69" t="s">
        <v>389</v>
      </c>
      <c r="E84" s="71">
        <v>199306</v>
      </c>
      <c r="F84" s="72">
        <v>2.5</v>
      </c>
      <c r="G84" s="102">
        <f t="shared" si="6"/>
        <v>498265</v>
      </c>
      <c r="H84" s="71">
        <v>800000</v>
      </c>
      <c r="I84" s="71">
        <v>60000</v>
      </c>
      <c r="J84" s="101"/>
    </row>
    <row r="85" spans="1:10" ht="114" customHeight="1" x14ac:dyDescent="0.25">
      <c r="A85" s="88" t="s">
        <v>130</v>
      </c>
      <c r="B85" s="69" t="s">
        <v>328</v>
      </c>
      <c r="C85" s="69" t="s">
        <v>407</v>
      </c>
      <c r="D85" s="69" t="s">
        <v>405</v>
      </c>
      <c r="E85" s="71">
        <v>171283</v>
      </c>
      <c r="F85" s="72">
        <v>3.5</v>
      </c>
      <c r="G85" s="102">
        <f t="shared" si="6"/>
        <v>599490.5</v>
      </c>
      <c r="H85" s="71">
        <v>800000</v>
      </c>
      <c r="I85" s="71">
        <f>60000+40000</f>
        <v>100000</v>
      </c>
      <c r="J85" s="101"/>
    </row>
    <row r="86" spans="1:10" ht="117" customHeight="1" x14ac:dyDescent="0.25">
      <c r="A86" s="88" t="s">
        <v>130</v>
      </c>
      <c r="B86" s="69" t="s">
        <v>411</v>
      </c>
      <c r="C86" s="69" t="s">
        <v>412</v>
      </c>
      <c r="D86" s="69" t="s">
        <v>413</v>
      </c>
      <c r="E86" s="71">
        <v>199306</v>
      </c>
      <c r="F86" s="72">
        <v>3.5</v>
      </c>
      <c r="G86" s="102">
        <f t="shared" si="6"/>
        <v>697571</v>
      </c>
      <c r="H86" s="71">
        <v>800000</v>
      </c>
      <c r="I86" s="71">
        <f>60000</f>
        <v>60000</v>
      </c>
      <c r="J86" s="101"/>
    </row>
    <row r="87" spans="1:10" ht="105.75" customHeight="1" x14ac:dyDescent="0.25">
      <c r="A87" s="88" t="s">
        <v>130</v>
      </c>
      <c r="B87" s="69" t="s">
        <v>365</v>
      </c>
      <c r="C87" s="69" t="s">
        <v>366</v>
      </c>
      <c r="D87" s="69" t="s">
        <v>346</v>
      </c>
      <c r="E87" s="71">
        <v>199306</v>
      </c>
      <c r="F87" s="72">
        <v>2.5</v>
      </c>
      <c r="G87" s="102">
        <f t="shared" si="6"/>
        <v>498265</v>
      </c>
      <c r="H87" s="71">
        <v>800000</v>
      </c>
      <c r="I87" s="71">
        <f>60000</f>
        <v>60000</v>
      </c>
      <c r="J87" s="101" t="s">
        <v>414</v>
      </c>
    </row>
    <row r="88" spans="1:10" ht="105.75" customHeight="1" x14ac:dyDescent="0.25">
      <c r="A88" s="88" t="s">
        <v>130</v>
      </c>
      <c r="B88" s="69" t="s">
        <v>393</v>
      </c>
      <c r="C88" s="69" t="s">
        <v>393</v>
      </c>
      <c r="D88" s="69" t="s">
        <v>346</v>
      </c>
      <c r="E88" s="71">
        <v>199306</v>
      </c>
      <c r="F88" s="72">
        <v>2.5</v>
      </c>
      <c r="G88" s="102">
        <f t="shared" si="6"/>
        <v>498265</v>
      </c>
      <c r="H88" s="71">
        <v>800000</v>
      </c>
      <c r="I88" s="71">
        <v>60000</v>
      </c>
      <c r="J88" s="101" t="s">
        <v>414</v>
      </c>
    </row>
    <row r="89" spans="1:10" ht="105.75" customHeight="1" x14ac:dyDescent="0.25">
      <c r="A89" s="88" t="s">
        <v>130</v>
      </c>
      <c r="B89" s="69" t="s">
        <v>415</v>
      </c>
      <c r="C89" s="69" t="s">
        <v>381</v>
      </c>
      <c r="D89" s="69" t="s">
        <v>346</v>
      </c>
      <c r="E89" s="71">
        <v>199306</v>
      </c>
      <c r="F89" s="72">
        <v>2.5</v>
      </c>
      <c r="G89" s="102">
        <f t="shared" si="6"/>
        <v>498265</v>
      </c>
      <c r="H89" s="71">
        <v>800000</v>
      </c>
      <c r="I89" s="71">
        <f>60000</f>
        <v>60000</v>
      </c>
      <c r="J89" s="101" t="s">
        <v>414</v>
      </c>
    </row>
    <row r="90" spans="1:10" ht="106.5" customHeight="1" x14ac:dyDescent="0.25">
      <c r="A90" s="88" t="s">
        <v>130</v>
      </c>
      <c r="B90" s="69" t="s">
        <v>416</v>
      </c>
      <c r="C90" s="69" t="s">
        <v>417</v>
      </c>
      <c r="D90" s="69" t="s">
        <v>346</v>
      </c>
      <c r="E90" s="71">
        <v>199306</v>
      </c>
      <c r="F90" s="72">
        <v>3.5</v>
      </c>
      <c r="G90" s="102">
        <f>E90*F90</f>
        <v>697571</v>
      </c>
      <c r="H90" s="71">
        <v>800000</v>
      </c>
      <c r="I90" s="71">
        <f>60000</f>
        <v>60000</v>
      </c>
      <c r="J90" s="101" t="s">
        <v>414</v>
      </c>
    </row>
    <row r="91" spans="1:10" ht="55.5" customHeight="1" x14ac:dyDescent="0.25">
      <c r="A91" s="88"/>
      <c r="B91" s="69"/>
      <c r="C91" s="69"/>
      <c r="D91" s="70" t="s">
        <v>342</v>
      </c>
      <c r="E91" s="71"/>
      <c r="F91" s="72"/>
      <c r="G91" s="105">
        <f>SUM(G40:G90)</f>
        <v>34133736.5</v>
      </c>
      <c r="H91" s="102">
        <f>SUM(H40:H90)</f>
        <v>36000000</v>
      </c>
      <c r="I91" s="102">
        <f>SUM(I40:I90)</f>
        <v>5040000</v>
      </c>
      <c r="J91" s="101"/>
    </row>
    <row r="92" spans="1:10" ht="55.5" customHeight="1" x14ac:dyDescent="0.25">
      <c r="A92" s="88" t="s">
        <v>135</v>
      </c>
      <c r="B92" s="69" t="s">
        <v>361</v>
      </c>
      <c r="C92" s="69" t="s">
        <v>418</v>
      </c>
      <c r="D92" s="106" t="s">
        <v>419</v>
      </c>
      <c r="E92" s="71">
        <v>171283</v>
      </c>
      <c r="F92" s="72">
        <v>3.5</v>
      </c>
      <c r="G92" s="102">
        <f>E92*F92</f>
        <v>599490.5</v>
      </c>
      <c r="H92" s="71">
        <v>800000</v>
      </c>
      <c r="I92" s="71">
        <f>60000+100000</f>
        <v>160000</v>
      </c>
      <c r="J92" s="101"/>
    </row>
    <row r="93" spans="1:10" ht="55.5" customHeight="1" x14ac:dyDescent="0.25">
      <c r="A93" s="88" t="s">
        <v>135</v>
      </c>
      <c r="B93" s="69" t="s">
        <v>420</v>
      </c>
      <c r="C93" s="69" t="s">
        <v>421</v>
      </c>
      <c r="D93" s="69" t="s">
        <v>422</v>
      </c>
      <c r="E93" s="71">
        <v>171283</v>
      </c>
      <c r="F93" s="72">
        <v>3.5</v>
      </c>
      <c r="G93" s="102">
        <f t="shared" ref="G93:G97" si="7">E93*F93</f>
        <v>599490.5</v>
      </c>
      <c r="H93" s="71">
        <v>800000</v>
      </c>
      <c r="I93" s="71">
        <f>60000+100000</f>
        <v>160000</v>
      </c>
      <c r="J93" s="101"/>
    </row>
    <row r="94" spans="1:10" ht="55.5" customHeight="1" x14ac:dyDescent="0.25">
      <c r="A94" s="88" t="s">
        <v>135</v>
      </c>
      <c r="B94" s="69" t="s">
        <v>385</v>
      </c>
      <c r="C94" s="69" t="s">
        <v>386</v>
      </c>
      <c r="D94" s="69" t="s">
        <v>332</v>
      </c>
      <c r="E94" s="96">
        <v>171283</v>
      </c>
      <c r="F94" s="72">
        <v>3.5</v>
      </c>
      <c r="G94" s="102">
        <f t="shared" si="7"/>
        <v>599490.5</v>
      </c>
      <c r="H94" s="71">
        <v>800000</v>
      </c>
      <c r="I94" s="71">
        <f>60000</f>
        <v>60000</v>
      </c>
      <c r="J94" s="101"/>
    </row>
    <row r="95" spans="1:10" ht="55.5" customHeight="1" x14ac:dyDescent="0.25">
      <c r="A95" s="88" t="s">
        <v>135</v>
      </c>
      <c r="B95" s="69" t="s">
        <v>392</v>
      </c>
      <c r="C95" s="69" t="s">
        <v>423</v>
      </c>
      <c r="D95" s="69" t="s">
        <v>332</v>
      </c>
      <c r="E95" s="96">
        <v>171283</v>
      </c>
      <c r="F95" s="72">
        <v>3.5</v>
      </c>
      <c r="G95" s="102">
        <f t="shared" si="7"/>
        <v>599490.5</v>
      </c>
      <c r="H95" s="71">
        <v>800000</v>
      </c>
      <c r="I95" s="71">
        <f>60000</f>
        <v>60000</v>
      </c>
      <c r="J95" s="101"/>
    </row>
    <row r="96" spans="1:10" ht="55.5" customHeight="1" x14ac:dyDescent="0.25">
      <c r="A96" s="88" t="s">
        <v>135</v>
      </c>
      <c r="B96" s="69" t="s">
        <v>356</v>
      </c>
      <c r="C96" s="69" t="s">
        <v>424</v>
      </c>
      <c r="D96" s="69" t="s">
        <v>332</v>
      </c>
      <c r="E96" s="96">
        <v>171283</v>
      </c>
      <c r="F96" s="72">
        <v>3.5</v>
      </c>
      <c r="G96" s="102">
        <f t="shared" si="7"/>
        <v>599490.5</v>
      </c>
      <c r="H96" s="71">
        <v>800000</v>
      </c>
      <c r="I96" s="71">
        <f>60000+100000</f>
        <v>160000</v>
      </c>
      <c r="J96" s="101"/>
    </row>
    <row r="97" spans="1:10" ht="55.5" customHeight="1" x14ac:dyDescent="0.25">
      <c r="A97" s="88" t="s">
        <v>135</v>
      </c>
      <c r="B97" s="69" t="s">
        <v>365</v>
      </c>
      <c r="C97" s="69" t="s">
        <v>366</v>
      </c>
      <c r="D97" s="69" t="s">
        <v>422</v>
      </c>
      <c r="E97" s="71">
        <v>171283</v>
      </c>
      <c r="F97" s="72">
        <v>3.5</v>
      </c>
      <c r="G97" s="102">
        <f t="shared" si="7"/>
        <v>599490.5</v>
      </c>
      <c r="H97" s="71">
        <v>800000</v>
      </c>
      <c r="I97" s="71">
        <f>60000</f>
        <v>60000</v>
      </c>
      <c r="J97" s="101"/>
    </row>
    <row r="98" spans="1:10" ht="33" customHeight="1" x14ac:dyDescent="0.25">
      <c r="A98" s="88"/>
      <c r="B98" s="69"/>
      <c r="C98" s="69"/>
      <c r="D98" s="70" t="s">
        <v>342</v>
      </c>
      <c r="E98" s="71"/>
      <c r="F98" s="72"/>
      <c r="G98" s="102">
        <f>SUM(G92:G97)</f>
        <v>3596943</v>
      </c>
      <c r="H98" s="102">
        <f t="shared" ref="H98:I98" si="8">SUM(H92:H97)</f>
        <v>4800000</v>
      </c>
      <c r="I98" s="102">
        <f t="shared" si="8"/>
        <v>660000</v>
      </c>
      <c r="J98" s="101"/>
    </row>
    <row r="99" spans="1:10" ht="31.5" customHeight="1" x14ac:dyDescent="0.25">
      <c r="A99" s="88"/>
      <c r="B99" s="69"/>
      <c r="C99" s="69"/>
      <c r="D99" s="69"/>
      <c r="E99" s="71"/>
      <c r="F99" s="72"/>
      <c r="G99" s="102">
        <f t="shared" si="6"/>
        <v>0</v>
      </c>
      <c r="H99" s="71"/>
      <c r="I99" s="71"/>
      <c r="J99" s="101"/>
    </row>
    <row r="100" spans="1:10" x14ac:dyDescent="0.25">
      <c r="A100" s="107" t="s">
        <v>425</v>
      </c>
      <c r="G100" s="109">
        <f>SUM(G2:G99)</f>
        <v>124403886</v>
      </c>
      <c r="H100" s="110">
        <f>SUM(H2:H99)</f>
        <v>129600000</v>
      </c>
      <c r="I100" s="110">
        <f>SUM(I2:I99)</f>
        <v>21150000</v>
      </c>
      <c r="J100" s="111"/>
    </row>
  </sheetData>
  <pageMargins left="0.7" right="0.7" top="0.75" bottom="0.75" header="0.3" footer="0.3"/>
  <pageSetup scale="3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[1]lista!#REF!</xm:f>
          </x14:formula1>
          <xm:sqref>A2:A99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0"/>
  <sheetViews>
    <sheetView zoomScale="70" zoomScaleNormal="70" zoomScaleSheetLayoutView="160" workbookViewId="0">
      <selection activeCell="K5" sqref="K5"/>
    </sheetView>
  </sheetViews>
  <sheetFormatPr baseColWidth="10" defaultRowHeight="15" x14ac:dyDescent="0.25"/>
  <cols>
    <col min="1" max="1" width="23.7109375" style="114" customWidth="1"/>
    <col min="2" max="2" width="27.7109375" style="114" customWidth="1"/>
    <col min="3" max="5" width="13.28515625" style="113" customWidth="1"/>
    <col min="6" max="6" width="21.42578125" style="113" customWidth="1"/>
    <col min="7" max="7" width="16" style="113" customWidth="1"/>
    <col min="8" max="8" width="17" style="113" customWidth="1"/>
    <col min="9" max="9" width="20.42578125" customWidth="1"/>
    <col min="10" max="11" width="21.85546875" customWidth="1"/>
    <col min="12" max="12" width="22.140625" style="113" customWidth="1"/>
    <col min="13" max="13" width="18" style="113" customWidth="1"/>
    <col min="16" max="16" width="13" bestFit="1" customWidth="1"/>
    <col min="17" max="17" width="14.5703125" bestFit="1" customWidth="1"/>
  </cols>
  <sheetData>
    <row r="1" spans="1:17" s="129" customFormat="1" ht="87" customHeight="1" x14ac:dyDescent="0.25">
      <c r="A1" s="130" t="s">
        <v>307</v>
      </c>
      <c r="B1" s="130" t="s">
        <v>441</v>
      </c>
      <c r="C1" s="130" t="s">
        <v>440</v>
      </c>
      <c r="D1" s="130" t="s">
        <v>439</v>
      </c>
      <c r="E1" s="130" t="s">
        <v>438</v>
      </c>
      <c r="F1" s="130" t="s">
        <v>437</v>
      </c>
      <c r="G1" s="130" t="s">
        <v>436</v>
      </c>
      <c r="H1" s="130" t="s">
        <v>435</v>
      </c>
      <c r="I1" s="130" t="s">
        <v>434</v>
      </c>
      <c r="J1" s="130" t="s">
        <v>433</v>
      </c>
      <c r="K1" s="130" t="s">
        <v>432</v>
      </c>
      <c r="L1" s="130" t="s">
        <v>431</v>
      </c>
      <c r="M1" s="130" t="s">
        <v>430</v>
      </c>
    </row>
    <row r="2" spans="1:17" s="100" customFormat="1" ht="90" x14ac:dyDescent="0.25">
      <c r="A2" s="125" t="s">
        <v>132</v>
      </c>
      <c r="B2" s="69" t="s">
        <v>429</v>
      </c>
      <c r="C2" s="72">
        <v>50</v>
      </c>
      <c r="D2" s="72">
        <v>10000</v>
      </c>
      <c r="E2" s="72">
        <v>5</v>
      </c>
      <c r="F2" s="71">
        <f>+C2*D2*E2</f>
        <v>2500000</v>
      </c>
      <c r="G2" s="96">
        <v>35000</v>
      </c>
      <c r="H2" s="128">
        <f>+C2*G2*3</f>
        <v>5250000</v>
      </c>
      <c r="I2" s="124"/>
      <c r="J2" s="71">
        <v>17000000</v>
      </c>
      <c r="K2" s="124"/>
      <c r="L2" s="124"/>
      <c r="M2" s="72"/>
    </row>
    <row r="3" spans="1:17" s="100" customFormat="1" ht="105" x14ac:dyDescent="0.25">
      <c r="A3" s="125" t="s">
        <v>142</v>
      </c>
      <c r="B3" s="69" t="s">
        <v>428</v>
      </c>
      <c r="C3" s="72">
        <v>60</v>
      </c>
      <c r="D3" s="72">
        <v>10000</v>
      </c>
      <c r="E3" s="72">
        <v>1</v>
      </c>
      <c r="F3" s="71">
        <f>+C3*D3*E3</f>
        <v>600000</v>
      </c>
      <c r="G3" s="72"/>
      <c r="H3" s="72"/>
      <c r="I3" s="124"/>
      <c r="J3" s="124"/>
      <c r="K3" s="124"/>
      <c r="L3" s="124"/>
      <c r="M3" s="72"/>
      <c r="P3" s="127"/>
    </row>
    <row r="4" spans="1:17" s="104" customFormat="1" ht="120" x14ac:dyDescent="0.25">
      <c r="A4" s="88" t="s">
        <v>130</v>
      </c>
      <c r="B4" s="69" t="s">
        <v>427</v>
      </c>
      <c r="C4" s="72">
        <v>35</v>
      </c>
      <c r="D4" s="72">
        <v>10000</v>
      </c>
      <c r="E4" s="97">
        <v>4</v>
      </c>
      <c r="F4" s="71">
        <f>+C4*D4*E4</f>
        <v>1400000</v>
      </c>
      <c r="G4" s="71">
        <v>35000</v>
      </c>
      <c r="H4" s="126">
        <f>+C4*G4</f>
        <v>1225000</v>
      </c>
      <c r="I4" s="72"/>
      <c r="J4" s="71">
        <v>20000000</v>
      </c>
      <c r="K4" s="71">
        <f>+H4+J4</f>
        <v>21225000</v>
      </c>
      <c r="L4" s="72"/>
      <c r="M4" s="72"/>
    </row>
    <row r="5" spans="1:17" s="100" customFormat="1" ht="146.25" customHeight="1" x14ac:dyDescent="0.25">
      <c r="A5" s="125" t="s">
        <v>135</v>
      </c>
      <c r="B5" s="69"/>
      <c r="C5" s="72">
        <f>50*30</f>
        <v>1500</v>
      </c>
      <c r="D5" s="72">
        <v>10000</v>
      </c>
      <c r="E5" s="72">
        <v>1</v>
      </c>
      <c r="F5" s="71">
        <f>+C5*D5*E5</f>
        <v>15000000</v>
      </c>
      <c r="G5" s="72"/>
      <c r="H5" s="72"/>
      <c r="I5" s="124"/>
      <c r="J5" s="124"/>
      <c r="K5" s="124"/>
      <c r="L5" s="72"/>
      <c r="M5" s="72"/>
    </row>
    <row r="6" spans="1:17" x14ac:dyDescent="0.25">
      <c r="A6" s="122"/>
      <c r="B6" s="121"/>
      <c r="C6" s="119"/>
      <c r="D6" s="119"/>
      <c r="E6" s="119"/>
      <c r="F6" s="119"/>
      <c r="G6" s="119"/>
      <c r="H6" s="119"/>
      <c r="I6" s="120"/>
      <c r="J6" s="120"/>
      <c r="K6" s="120"/>
      <c r="L6" s="119"/>
      <c r="M6" s="119"/>
    </row>
    <row r="7" spans="1:17" x14ac:dyDescent="0.25">
      <c r="A7" s="122"/>
      <c r="B7" s="121"/>
      <c r="C7" s="119"/>
      <c r="D7" s="119"/>
      <c r="E7" s="119"/>
      <c r="F7" s="119"/>
      <c r="G7" s="119"/>
      <c r="H7" s="119"/>
      <c r="I7" s="120"/>
      <c r="J7" s="120"/>
      <c r="K7" s="120"/>
      <c r="L7" s="119"/>
      <c r="M7" s="119"/>
      <c r="Q7" s="123"/>
    </row>
    <row r="8" spans="1:17" x14ac:dyDescent="0.25">
      <c r="A8" s="122"/>
      <c r="B8" s="121"/>
      <c r="C8" s="119"/>
      <c r="D8" s="119"/>
      <c r="E8" s="119"/>
      <c r="F8" s="119"/>
      <c r="G8" s="119"/>
      <c r="H8" s="119"/>
      <c r="I8" s="120"/>
      <c r="J8" s="120"/>
      <c r="K8" s="120"/>
      <c r="L8" s="119"/>
      <c r="M8" s="119"/>
    </row>
    <row r="9" spans="1:17" x14ac:dyDescent="0.25">
      <c r="A9" s="122"/>
      <c r="B9" s="121"/>
      <c r="C9" s="119"/>
      <c r="D9" s="119"/>
      <c r="E9" s="119"/>
      <c r="F9" s="119"/>
      <c r="G9" s="119"/>
      <c r="H9" s="119"/>
      <c r="I9" s="120"/>
      <c r="J9" s="120"/>
      <c r="K9" s="120"/>
      <c r="L9" s="119"/>
      <c r="M9" s="119"/>
    </row>
    <row r="10" spans="1:17" x14ac:dyDescent="0.25">
      <c r="A10" s="122"/>
      <c r="B10" s="121"/>
      <c r="C10" s="119"/>
      <c r="D10" s="119"/>
      <c r="E10" s="119"/>
      <c r="F10" s="119"/>
      <c r="G10" s="119"/>
      <c r="H10" s="119"/>
      <c r="I10" s="120"/>
      <c r="J10" s="120"/>
      <c r="K10" s="120"/>
      <c r="L10" s="119"/>
      <c r="M10" s="119"/>
    </row>
    <row r="11" spans="1:17" x14ac:dyDescent="0.25">
      <c r="A11" s="122"/>
      <c r="B11" s="121"/>
      <c r="C11" s="119"/>
      <c r="D11" s="119"/>
      <c r="E11" s="119"/>
      <c r="F11" s="119"/>
      <c r="G11" s="119"/>
      <c r="H11" s="119"/>
      <c r="I11" s="120"/>
      <c r="J11" s="120"/>
      <c r="K11" s="120"/>
      <c r="L11" s="119"/>
      <c r="M11" s="119"/>
    </row>
    <row r="12" spans="1:17" x14ac:dyDescent="0.25">
      <c r="A12" s="122"/>
      <c r="B12" s="121"/>
      <c r="C12" s="119"/>
      <c r="D12" s="119"/>
      <c r="E12" s="119"/>
      <c r="F12" s="119"/>
      <c r="G12" s="119"/>
      <c r="H12" s="119"/>
      <c r="I12" s="120"/>
      <c r="J12" s="120"/>
      <c r="K12" s="120"/>
      <c r="L12" s="119"/>
      <c r="M12" s="119"/>
    </row>
    <row r="13" spans="1:17" x14ac:dyDescent="0.25">
      <c r="A13" s="122"/>
      <c r="B13" s="121"/>
      <c r="C13" s="119"/>
      <c r="D13" s="119"/>
      <c r="E13" s="119"/>
      <c r="F13" s="119"/>
      <c r="G13" s="119"/>
      <c r="H13" s="119"/>
      <c r="I13" s="120"/>
      <c r="J13" s="120"/>
      <c r="K13" s="120"/>
      <c r="L13" s="119"/>
      <c r="M13" s="119"/>
    </row>
    <row r="14" spans="1:17" x14ac:dyDescent="0.25">
      <c r="A14" s="122"/>
      <c r="B14" s="121"/>
      <c r="C14" s="119"/>
      <c r="D14" s="119"/>
      <c r="E14" s="119"/>
      <c r="F14" s="119"/>
      <c r="G14" s="119"/>
      <c r="H14" s="119"/>
      <c r="I14" s="120"/>
      <c r="J14" s="120"/>
      <c r="K14" s="120"/>
      <c r="L14" s="119"/>
      <c r="M14" s="119"/>
    </row>
    <row r="15" spans="1:17" x14ac:dyDescent="0.25">
      <c r="A15" s="122"/>
      <c r="B15" s="121"/>
      <c r="C15" s="119"/>
      <c r="D15" s="119"/>
      <c r="E15" s="119"/>
      <c r="F15" s="119"/>
      <c r="G15" s="119"/>
      <c r="H15" s="119"/>
      <c r="I15" s="120"/>
      <c r="J15" s="120"/>
      <c r="K15" s="120"/>
      <c r="L15" s="119"/>
      <c r="M15" s="119"/>
    </row>
    <row r="16" spans="1:17" x14ac:dyDescent="0.25">
      <c r="A16" s="122"/>
      <c r="B16" s="121"/>
      <c r="C16" s="119"/>
      <c r="D16" s="119"/>
      <c r="E16" s="119"/>
      <c r="F16" s="119"/>
      <c r="G16" s="119"/>
      <c r="H16" s="119"/>
      <c r="I16" s="120"/>
      <c r="J16" s="120"/>
      <c r="K16" s="120"/>
      <c r="L16" s="119"/>
      <c r="M16" s="119"/>
    </row>
    <row r="17" spans="1:13" x14ac:dyDescent="0.25">
      <c r="A17" s="122"/>
      <c r="B17" s="121"/>
      <c r="C17" s="119"/>
      <c r="D17" s="119"/>
      <c r="E17" s="119"/>
      <c r="F17" s="119"/>
      <c r="G17" s="119"/>
      <c r="H17" s="119"/>
      <c r="I17" s="120"/>
      <c r="J17" s="120"/>
      <c r="K17" s="120"/>
      <c r="L17" s="119"/>
      <c r="M17" s="119"/>
    </row>
    <row r="18" spans="1:13" x14ac:dyDescent="0.25">
      <c r="A18" s="122"/>
      <c r="B18" s="121"/>
      <c r="C18" s="119"/>
      <c r="D18" s="119"/>
      <c r="E18" s="119"/>
      <c r="F18" s="119"/>
      <c r="G18" s="119"/>
      <c r="H18" s="119"/>
      <c r="I18" s="120"/>
      <c r="J18" s="120"/>
      <c r="K18" s="120"/>
      <c r="L18" s="119"/>
      <c r="M18" s="119"/>
    </row>
    <row r="19" spans="1:13" x14ac:dyDescent="0.25">
      <c r="A19" s="122"/>
      <c r="B19" s="121"/>
      <c r="C19" s="119"/>
      <c r="D19" s="119"/>
      <c r="E19" s="119"/>
      <c r="F19" s="119"/>
      <c r="G19" s="119"/>
      <c r="H19" s="119"/>
      <c r="I19" s="120"/>
      <c r="J19" s="120"/>
      <c r="K19" s="120"/>
      <c r="L19" s="119"/>
      <c r="M19" s="119"/>
    </row>
    <row r="20" spans="1:13" x14ac:dyDescent="0.25">
      <c r="A20" s="118" t="s">
        <v>426</v>
      </c>
      <c r="B20" s="118"/>
      <c r="C20" s="115"/>
      <c r="D20" s="115"/>
      <c r="E20" s="115"/>
      <c r="F20" s="117">
        <f>SUM(F2:F19)</f>
        <v>19500000</v>
      </c>
      <c r="G20" s="117"/>
      <c r="H20" s="117"/>
      <c r="I20" s="117">
        <f>SUM(I2:I19)</f>
        <v>0</v>
      </c>
      <c r="J20" s="117">
        <f>SUM(J2:J19)</f>
        <v>37000000</v>
      </c>
      <c r="K20" s="116"/>
      <c r="L20" s="115"/>
      <c r="M20" s="115"/>
    </row>
  </sheetData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[1]lista!#REF!</xm:f>
          </x14:formula1>
          <xm:sqref>A2:A19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4"/>
  <sheetViews>
    <sheetView workbookViewId="0">
      <selection activeCell="E20" sqref="E20"/>
    </sheetView>
  </sheetViews>
  <sheetFormatPr baseColWidth="10" defaultRowHeight="15" x14ac:dyDescent="0.25"/>
  <cols>
    <col min="2" max="7" width="20.42578125" customWidth="1"/>
  </cols>
  <sheetData>
    <row r="4" spans="1:6" x14ac:dyDescent="0.25">
      <c r="A4" s="120"/>
      <c r="B4" s="72" t="s">
        <v>514</v>
      </c>
      <c r="C4" s="72" t="s">
        <v>515</v>
      </c>
      <c r="D4" s="72" t="s">
        <v>516</v>
      </c>
      <c r="E4" s="97" t="s">
        <v>517</v>
      </c>
      <c r="F4" s="72" t="s">
        <v>425</v>
      </c>
    </row>
    <row r="5" spans="1:6" x14ac:dyDescent="0.25">
      <c r="A5" s="120" t="s">
        <v>154</v>
      </c>
      <c r="B5" s="174">
        <v>313802648</v>
      </c>
      <c r="C5" s="174">
        <v>124142481</v>
      </c>
      <c r="D5" s="174">
        <v>150000000</v>
      </c>
      <c r="E5" s="120"/>
      <c r="F5" s="174">
        <f>SUM(B5:D5)</f>
        <v>587945129</v>
      </c>
    </row>
    <row r="6" spans="1:6" x14ac:dyDescent="0.25">
      <c r="A6" s="120" t="s">
        <v>155</v>
      </c>
      <c r="B6" s="174">
        <v>683719040</v>
      </c>
      <c r="C6" s="174">
        <v>431660690</v>
      </c>
      <c r="D6" s="174">
        <v>187690707</v>
      </c>
      <c r="E6" s="120"/>
      <c r="F6" s="174">
        <f>SUM(B6:D6)</f>
        <v>1303070437</v>
      </c>
    </row>
    <row r="7" spans="1:6" x14ac:dyDescent="0.25">
      <c r="A7" s="120" t="s">
        <v>156</v>
      </c>
      <c r="B7" s="174">
        <v>38000000</v>
      </c>
      <c r="C7" s="174">
        <v>56090592</v>
      </c>
      <c r="D7" s="174">
        <v>50658630</v>
      </c>
      <c r="E7" s="120"/>
      <c r="F7" s="174">
        <f>SUM(B7:D7)</f>
        <v>144749222</v>
      </c>
    </row>
    <row r="8" spans="1:6" x14ac:dyDescent="0.25">
      <c r="A8" s="120"/>
      <c r="B8" s="175">
        <f>SUM(B5:B7)</f>
        <v>1035521688</v>
      </c>
      <c r="C8" s="175">
        <f>SUM(C5:C7)</f>
        <v>611893763</v>
      </c>
      <c r="D8" s="175">
        <f>SUM(D5:D7)</f>
        <v>388349337</v>
      </c>
      <c r="E8" s="176">
        <f>+C8+D8</f>
        <v>1000243100</v>
      </c>
      <c r="F8" s="175">
        <f>SUM(F5:F7)</f>
        <v>2035764788</v>
      </c>
    </row>
    <row r="9" spans="1:6" x14ac:dyDescent="0.25">
      <c r="A9" s="120" t="s">
        <v>157</v>
      </c>
      <c r="B9" s="174">
        <v>209416524</v>
      </c>
      <c r="C9" s="174"/>
      <c r="D9" s="174"/>
      <c r="E9" s="120"/>
      <c r="F9" s="174">
        <f>SUM(B9:D9)</f>
        <v>209416524</v>
      </c>
    </row>
    <row r="10" spans="1:6" x14ac:dyDescent="0.25">
      <c r="A10" s="120" t="s">
        <v>158</v>
      </c>
      <c r="B10" s="174">
        <v>74360000</v>
      </c>
      <c r="C10" s="174">
        <v>7500000</v>
      </c>
      <c r="D10" s="174"/>
      <c r="E10" s="120"/>
      <c r="F10" s="174">
        <f>SUM(B10:D10)</f>
        <v>81860000</v>
      </c>
    </row>
    <row r="11" spans="1:6" x14ac:dyDescent="0.25">
      <c r="A11" s="120" t="s">
        <v>159</v>
      </c>
      <c r="B11" s="174"/>
      <c r="C11" s="174">
        <v>45092299</v>
      </c>
      <c r="D11" s="120"/>
      <c r="E11" s="120"/>
      <c r="F11" s="174">
        <f>SUM(B11:C11)</f>
        <v>45092299</v>
      </c>
    </row>
    <row r="12" spans="1:6" x14ac:dyDescent="0.25">
      <c r="A12" s="120" t="s">
        <v>160</v>
      </c>
      <c r="B12" s="174">
        <v>80622830</v>
      </c>
      <c r="C12" s="174"/>
      <c r="D12" s="174"/>
      <c r="E12" s="120"/>
      <c r="F12" s="174">
        <f>SUM(B12:D12)</f>
        <v>80622830</v>
      </c>
    </row>
    <row r="13" spans="1:6" x14ac:dyDescent="0.25">
      <c r="A13" s="120" t="s">
        <v>161</v>
      </c>
      <c r="B13" s="174">
        <v>131037547</v>
      </c>
      <c r="C13" s="174">
        <v>242844601</v>
      </c>
      <c r="D13" s="174"/>
      <c r="E13" s="120"/>
      <c r="F13" s="174">
        <f>SUM(B13:D13)</f>
        <v>373882148</v>
      </c>
    </row>
    <row r="14" spans="1:6" x14ac:dyDescent="0.25">
      <c r="A14" s="120"/>
      <c r="B14" s="175">
        <f>SUM(B9:B13)</f>
        <v>495436901</v>
      </c>
      <c r="C14" s="175">
        <f>SUM(C9:C13)</f>
        <v>295436900</v>
      </c>
      <c r="D14" s="175">
        <f>SUM(D9:D13)</f>
        <v>0</v>
      </c>
      <c r="E14" s="176">
        <f>+C14+D14</f>
        <v>295436900</v>
      </c>
      <c r="F14" s="175">
        <f>SUM(F9:F13)</f>
        <v>790873801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 DE ADQUISICIONES 2020</vt:lpstr>
      <vt:lpstr>COMISIONES</vt:lpstr>
      <vt:lpstr>EVENTOS</vt:lpstr>
      <vt:lpstr>FUENTES</vt:lpstr>
      <vt:lpstr>COMISIONES!Área_de_impresión</vt:lpstr>
      <vt:lpstr>EVENTOS!Área_de_impresión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del Pilar Gomez</dc:creator>
  <cp:lastModifiedBy>USUARIO</cp:lastModifiedBy>
  <dcterms:created xsi:type="dcterms:W3CDTF">2019-12-26T14:36:52Z</dcterms:created>
  <dcterms:modified xsi:type="dcterms:W3CDTF">2020-10-21T18:55:41Z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9948df68-ca78-42e7-9693-c877bbbca451</vt:lpwstr>
  </property>
</Properties>
</file>