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ciera\OneDrive - INCI\ADMINISTRATIVA Y FINANCIERA 2020\PLAN ACCION ANUAL\PLAN DE AUSTERIDAD Y GESTION AMBIENTAL 2020\CUARTO TRIMESTRE\"/>
    </mc:Choice>
  </mc:AlternateContent>
  <bookViews>
    <workbookView xWindow="0" yWindow="0" windowWidth="20490" windowHeight="7650"/>
  </bookViews>
  <sheets>
    <sheet name="Hoja1"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2" l="1"/>
  <c r="N7" i="2"/>
  <c r="Q17" i="2" l="1"/>
  <c r="P17" i="2"/>
  <c r="N17" i="2"/>
  <c r="O17" i="2" s="1"/>
  <c r="Q16" i="2"/>
  <c r="P16" i="2"/>
  <c r="Q15" i="2"/>
  <c r="P15" i="2"/>
  <c r="Q14" i="2"/>
  <c r="P14" i="2"/>
  <c r="P13" i="2" l="1"/>
  <c r="Q13" i="2" s="1"/>
  <c r="Q12" i="2"/>
  <c r="Q11" i="2"/>
  <c r="P11" i="2"/>
  <c r="Q9" i="2" l="1"/>
  <c r="P9" i="2"/>
  <c r="Q8" i="2"/>
  <c r="P7" i="2"/>
  <c r="Q7" i="2" l="1"/>
  <c r="O14" i="2" l="1"/>
  <c r="N14" i="2"/>
  <c r="O16" i="2"/>
  <c r="N16" i="2"/>
  <c r="O15" i="2"/>
  <c r="N15" i="2"/>
  <c r="O13" i="2"/>
  <c r="O12" i="2"/>
  <c r="O11" i="2"/>
  <c r="O9" i="2"/>
  <c r="O8" i="2"/>
  <c r="O7" i="2"/>
  <c r="I16" i="2" l="1"/>
  <c r="M17" i="2" l="1"/>
  <c r="L15" i="2"/>
  <c r="M8" i="2" l="1"/>
  <c r="M7" i="2"/>
  <c r="M14" i="2" l="1"/>
  <c r="M15" i="2" l="1"/>
  <c r="M16" i="2" l="1"/>
  <c r="M13" i="2" l="1"/>
  <c r="M12" i="2"/>
  <c r="M11" i="2"/>
  <c r="M9" i="2"/>
  <c r="K11" i="2" l="1"/>
  <c r="J15" i="2"/>
  <c r="K15" i="2" l="1"/>
  <c r="K17" i="2"/>
  <c r="K16" i="2"/>
  <c r="K14" i="2"/>
  <c r="J14" i="2"/>
  <c r="K13" i="2" l="1"/>
  <c r="K12" i="2"/>
  <c r="K9" i="2"/>
  <c r="K7" i="2"/>
</calcChain>
</file>

<file path=xl/sharedStrings.xml><?xml version="1.0" encoding="utf-8"?>
<sst xmlns="http://schemas.openxmlformats.org/spreadsheetml/2006/main" count="120" uniqueCount="93">
  <si>
    <t>#</t>
  </si>
  <si>
    <t>ACTIVIDAD</t>
  </si>
  <si>
    <t>RESPONSABLE ACTIVIDAD</t>
  </si>
  <si>
    <t>FECHA INICIO</t>
  </si>
  <si>
    <t>FECHA FINAL</t>
  </si>
  <si>
    <t>META</t>
  </si>
  <si>
    <t>Contratación de personal  para prestación  de servicios profesionales y de apoyo a la gestión debidamente justificada</t>
  </si>
  <si>
    <t>Oficina Asesora Juridica- Proceso de Contratación</t>
  </si>
  <si>
    <t>Administrativa y Financiera</t>
  </si>
  <si>
    <t>Subdirección General</t>
  </si>
  <si>
    <t>Subdirección  y Comunicaciones</t>
  </si>
  <si>
    <t>100% de los eventos con menos de 60 personas realizados en el Auditorio</t>
  </si>
  <si>
    <t>Racionalizar y hacer seguimiento al  consumo de combustible.</t>
  </si>
  <si>
    <t>Reducir el 5% de consumo en galones de combustible respecto al año anterior</t>
  </si>
  <si>
    <t>Gestion Humana</t>
  </si>
  <si>
    <t>Reducir el 5% del número de horas extras respecto al año anterior</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</si>
  <si>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</si>
  <si>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</si>
  <si>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</si>
  <si>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</si>
  <si>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</si>
  <si>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</si>
  <si>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</si>
  <si>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Enero 15 de 2020</t>
  </si>
  <si>
    <t>Diciembre 30 de 2020</t>
  </si>
  <si>
    <t>Reducción del 3% con respecto al año anterior</t>
  </si>
  <si>
    <t>Febrero 1 de 2020</t>
  </si>
  <si>
    <t>Realizar  en el Auditorio del INCI todos los eventos o capacitaciones que cuenten con la asistencia de hasta 60 personas.</t>
  </si>
  <si>
    <t>Hacer seguimiento al consumo  de combustible del vehículo del INCI</t>
  </si>
  <si>
    <t>Enero 1 de 2020</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</si>
  <si>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</si>
  <si>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</si>
  <si>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</si>
  <si>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</si>
  <si>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</si>
  <si>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Reducir el 5% el gasto en indemnización de vacaciones respecto al año anterior</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</si>
  <si>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</si>
  <si>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</si>
  <si>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</si>
  <si>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</si>
  <si>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</si>
  <si>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</si>
  <si>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</si>
  <si>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</si>
  <si>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</si>
  <si>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</si>
  <si>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AÑO BASE
2019</t>
  </si>
  <si>
    <t>No aplica</t>
  </si>
  <si>
    <t xml:space="preserve">Realizar seguimiento al gasto por indemnización de vacaciones </t>
  </si>
  <si>
    <t xml:space="preserve">CONTRATACION DE PERSONAL PARA LA PRESTACION DE SERVICIOS PROFESIONALES Y DE APOYO A LA GESTION </t>
  </si>
  <si>
    <t xml:space="preserve">LINEAMIENTOS DECRETO </t>
  </si>
  <si>
    <t>TEMAS  DECRETO  PRESIDENCIAL1009  DEL 14 JULIO 2020</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</si>
  <si>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</si>
  <si>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</si>
  <si>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MANTENIMIENTO DE BIENES INMUEBLES, CAMBIO DE SEDE Y ADQUISICiÓN DE BIENES MUEBLES.</t>
  </si>
  <si>
    <t>Abstenerse  de realizar cualquier tipo de contratación que implique mejoras suntuarias, tales como el embellecimiento, el ornato o la instalación o adecuación de acabados estéticos de bienes  inmuebles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</si>
  <si>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</si>
  <si>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</si>
  <si>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</si>
  <si>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</si>
  <si>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Reducción del 10%  el valor de los viáticos de comisiones  en comparación con el año anterior</t>
  </si>
  <si>
    <t>EVENTOS</t>
  </si>
  <si>
    <t xml:space="preserve"> VEHICULOS OFICIALES</t>
  </si>
  <si>
    <t>Reducir el  10% del gasto en telefonia con respecto al año anterior</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</si>
  <si>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</si>
  <si>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</si>
  <si>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Reducir en el 5%el número de resmas de papel consumidas respecto al año anterior</t>
  </si>
  <si>
    <t>Reducir el 10% del costo del servicio de energía respecto al año anterior</t>
  </si>
  <si>
    <t>Enero 1 de 2021</t>
  </si>
  <si>
    <t xml:space="preserve">SERVICIOS PUBLICOS - ACUEDUCTO  Y RECOLECCION   DE BASURAS </t>
  </si>
  <si>
    <t>N.A.</t>
  </si>
  <si>
    <t>Oficina Asesora Juridica- Procesos que presentan los Estudios previos</t>
  </si>
  <si>
    <t>Solicitar expedición a la empresa contratada para expedición de tiquetes  unicamente  clase económica</t>
  </si>
  <si>
    <t>Reducir el número de comisiones  de servicio sin dejar de atender las necesidades de las regiones.</t>
  </si>
  <si>
    <t>Contratar planes corporativos de telefonía móvil o conmutada que permitan lograr ahorros del 10%, respecto del consumo del año anterior. No se podrán adquirir nuevos equipos de telefonía celular, salvo  las reposiciones de los equipos .</t>
  </si>
  <si>
    <t xml:space="preserve">El mantenimiento a la infraestuctura solo  procedera  cuando de no hacerse se ponga en riesgo la seguridad y/o se afecten las condiciones salud ocupacional de las personas, en cuyo caso debe quedar expresa constancia y justificación de su necesidad.Adquirir bienes muebles unicamente de ser necesarios para el normal funcionamiento de las entidades,
</t>
  </si>
  <si>
    <t>Utilizar medios digitales, de manera preferente y evitar impresiones. Racionalizar el uso de papel y de tinta. Quedan prohibidas las publicaciones impresas y, en especial, las de costos elevados correspondientes a impresiones a color o en papeles especiales. Las publicaciones de toda entidad deberán hacerse en su espacio web.</t>
  </si>
  <si>
    <t xml:space="preserve">Cumplimiento de las condiciones del Decreto 1009 de Austeridad para su ejecución </t>
  </si>
  <si>
    <t>Reducir el 5% del gasto en acueducto con respecto al año anterior</t>
  </si>
  <si>
    <t>Realizar únicamente los eventos que sean estrictamente necesarios para la entidad y privilegiar, en la organización y desarrollo, el uso de auditorios o espacios  institucionales . Racionalizar  la provisión de refrigerios y almuerzos a los estrictamente necesarios</t>
  </si>
  <si>
    <t xml:space="preserve">Expedición del 100% de tiquetes en clase económica. Reducir 5% con respecto año anteror </t>
  </si>
  <si>
    <t>Aun no se estan llevando a cabo viajes por comisiones a los territorios, se está trabajando en las regiones mediante la virtualidad esto debido a la situación de confinamiento y aislamiento social generada con la pandemia por el COVID 19. La ejecución corresponde a dos vuelos de comisiones canceladas, pendientes de utiliizar o cancelar difinitivamente para reintegro.</t>
  </si>
  <si>
    <t>Los eventos que se han podido realizar fueron los programados para los dos primeros meses de este año y se realizaron en el Auditorio del l INCI cumpliendo el Decreto de austeridad, a la fecha no se han realizado más eventos presenciales debido a la actual situación provocada por la pandemia del COVID -19</t>
  </si>
  <si>
    <t xml:space="preserve">A diciembre 31 de 2020 se celebraron 49 contratos de Apoyo a la Gestión Debe tenerse en cuenta que todos los contratos están debidamente justificados y son estrictamente necesarios para apoyo en las diferentes iniciativas y necesidades misionales.
</t>
  </si>
  <si>
    <t>En el primer trimestre se habían obligado dos comisiones que no pudieron ser realizadas y esos recursos fueron reintegrados en este trimestre por eso el reporte señala un valor de gasto acumulado menor al del trimestre anterior. La situación de confinamiento y aislamiento social generada con el COVID 19, obligó a la suspensión de viajes de asistencia técnica y por ende los gastos de viáticos presentan un comportamiento atípico. Para el cuarto trimestre solo se llevo a cabo una comisión originada por un contrato de La Tienda INCI.</t>
  </si>
  <si>
    <t>Con corte al cuarto trimestre del año el gasto por concepto de combustible para el vehículo de la entidad llego al 31% con respecto al gasto efectuado por este concepto en el 2019. Se ha visto notablemente reducido dada la situación de confinamiento que se presenta actualmente.</t>
  </si>
  <si>
    <t>A corte del cuarto trimestre del año se ha gastado el 25% del valor de horas extras con respecto al año anterior. Este es un gasto muy controlado en la entidad y su comportamiento es propio de la situación que se atraviesa actualmente en el país por la declaratoría de emergencia sanitaria por presencia del COVID 19 que ha sido prolongada por decreto presidencial hasta el 28 de febrero de 2021.</t>
  </si>
  <si>
    <t>Al cuarto trimestre del año, la ejecución por concepto de indemnización de vacaciones es de $17,984,135, este es un gasto no previsible y corresponde al derecho prestacional que tienen los funcionarios que renuncian. El valor aquí acumulado corresponde al 103% del total gastado por el mismo concepto en el 2019 y comprende cinco renuncias de personal.</t>
  </si>
  <si>
    <t>En comparación con el año base 2019 al cierre de la vigencia se  consumieron 62 resmas de papel tamaño carta y oficio. Esto equivale al 26% del consumo anual con respecto a la vigencia 2019, porcentaje favorable para el cumplimiento de la meta anual. Esto también es efecto del trabajo en casa donde los documentos que se están manejando son básicamente  digitales.</t>
  </si>
  <si>
    <t>Este es un gasto fijo mensual, su valor corresponde al del plan existente, aquí se reporta consumo tanto de servicio de telefonía celular como de telefonía fija. El último periodo facturado corresponde del 27 de octubre al 26 de noviembre en telefonía celular y del 01 al 30 de noviembre en telefonía fija. El gasto es del 74% del valor total gastado en el año 2019, es favorable debido a que se contrataron planes más económicos hacía finales del año anterior.</t>
  </si>
  <si>
    <t>El valor aquí reportado corresponde a lo obligado y pagado hasta diciembre 31 de 2020. El último periodo de facturación va hasta el 29 de octubre de 2020 en el servicio de agua y alcantarillado y lo referente al servicio de aseo publico se realizo en diciembre un pago anticipado del servicio de enero 2021 . El consumo es del 103% en relación con el consumo del año 2019. por servicio de agua y aseo.</t>
  </si>
  <si>
    <t>El valor obligado y pagado corresponde a períodos facturados   hasta el 30 de noviembre  y  pagados hasta  el 31 de diciembre, adicionalmente se pagaron anticipos de los recibos que llegarían en enero 2021 por concepto de diciembre de 2020,  su ejecución con respecto al año 2019 es del 69% y esto se da por la coyuntura que se vive de trabajo en casa .</t>
  </si>
  <si>
    <t>Se cumple con lo ordenado en el Decreto, se realiza mantenimiento dado el riesgo en la seguridad y afectación en las condiciones de salud ocupacional de las personas, y queda expresa justificación de su necesidad.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</si>
</sst>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8"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b/>
      <sz val="22"/>
      <color theme="1"/>
      <name val="Arial Narrow"/>
      <family val="2"/>
    </font>
    <font>
      <sz val="12"/>
      <color theme="1"/>
      <name val="Arial Narrow"/>
      <family val="2"/>
    </font>
    <font>
      <sz val="12"/>
      <name val="Arial Narrow"/>
      <family val="2"/>
    </font>
    <font>
      <b/>
      <sz val="12"/>
      <color theme="1"/>
      <name val="Arial Narrow"/>
      <family val="2"/>
    </font>
  </fonts>
  <fills count="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8"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s>
  <cellStyleXfs count="4">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97">
    <xf numFmtId="0" fontId="0" fillId="0" borderId="0" xfId="0"/>
    <xf numFmtId="0" fontId="1" fillId="0" borderId="0" xfId="0" applyFont="1"/>
    <xf numFmtId="0" fontId="1" fillId="0" borderId="0" xfId="0" applyFont="1" applyAlignment="1">
      <alignment horizontal="center" vertical="center" wrapText="1"/>
    </xf>
    <xf numFmtId="0" fontId="1" fillId="3" borderId="0" xfId="0" applyFont="1" applyFill="1"/>
    <xf numFmtId="0" fontId="1" fillId="3" borderId="0" xfId="0" applyFont="1" applyFill="1" applyAlignment="1">
      <alignment horizontal="center" vertical="center" wrapText="1"/>
    </xf>
    <xf numFmtId="0" fontId="1" fillId="0" borderId="1" xfId="0" applyFont="1" applyBorder="1" applyAlignment="1">
      <alignment horizontal="center" vertical="center" wrapText="1"/>
    </xf>
    <xf numFmtId="0" fontId="2" fillId="3" borderId="0" xfId="0" applyFont="1" applyFill="1" applyAlignment="1">
      <alignment horizontal="center" vertical="center" wrapText="1"/>
    </xf>
    <xf numFmtId="0" fontId="2" fillId="4" borderId="0" xfId="0" applyFont="1" applyFill="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41" fontId="1" fillId="0" borderId="10" xfId="1" applyFont="1" applyBorder="1" applyAlignment="1">
      <alignment horizontal="center" vertical="center" wrapText="1"/>
    </xf>
    <xf numFmtId="41" fontId="1" fillId="6" borderId="5" xfId="1" applyFont="1" applyFill="1" applyBorder="1" applyAlignment="1">
      <alignment horizontal="center" vertical="center" wrapText="1"/>
    </xf>
    <xf numFmtId="0" fontId="5" fillId="0" borderId="1" xfId="0" applyFont="1" applyBorder="1" applyAlignment="1">
      <alignment horizontal="center" vertical="center" wrapText="1"/>
    </xf>
    <xf numFmtId="10" fontId="1" fillId="6" borderId="6" xfId="2" applyNumberFormat="1" applyFont="1" applyFill="1" applyBorder="1" applyAlignment="1">
      <alignment horizontal="center" vertical="center" wrapText="1"/>
    </xf>
    <xf numFmtId="0" fontId="1" fillId="3" borderId="11" xfId="0" applyFont="1" applyFill="1" applyBorder="1" applyAlignment="1">
      <alignment horizontal="left" vertical="center" wrapText="1"/>
    </xf>
    <xf numFmtId="41" fontId="1" fillId="3" borderId="10" xfId="1" applyFont="1" applyFill="1" applyBorder="1" applyAlignment="1">
      <alignment horizontal="center" vertical="center" wrapText="1"/>
    </xf>
    <xf numFmtId="41" fontId="1" fillId="0" borderId="0" xfId="0" applyNumberFormat="1" applyFont="1"/>
    <xf numFmtId="41" fontId="1" fillId="3" borderId="0" xfId="1" applyFont="1" applyFill="1"/>
    <xf numFmtId="41" fontId="1" fillId="3" borderId="0" xfId="0" applyNumberFormat="1" applyFont="1" applyFill="1"/>
    <xf numFmtId="41" fontId="1" fillId="7" borderId="5" xfId="1" applyFont="1" applyFill="1" applyBorder="1" applyAlignment="1">
      <alignment horizontal="center" vertical="center" wrapText="1"/>
    </xf>
    <xf numFmtId="9" fontId="1" fillId="7" borderId="6" xfId="2" applyFont="1" applyFill="1" applyBorder="1" applyAlignment="1">
      <alignment horizontal="center" vertical="center" wrapText="1"/>
    </xf>
    <xf numFmtId="0" fontId="1" fillId="3" borderId="11" xfId="0" applyFont="1" applyFill="1" applyBorder="1" applyAlignment="1">
      <alignment vertical="center" wrapText="1"/>
    </xf>
    <xf numFmtId="0" fontId="1" fillId="3" borderId="11" xfId="0" applyFont="1" applyFill="1" applyBorder="1" applyAlignment="1">
      <alignment horizontal="left" vertical="top" wrapText="1"/>
    </xf>
    <xf numFmtId="10" fontId="1" fillId="3" borderId="0" xfId="2" applyNumberFormat="1" applyFont="1" applyFill="1"/>
    <xf numFmtId="41" fontId="1" fillId="0" borderId="1" xfId="1" applyFont="1" applyBorder="1" applyAlignment="1">
      <alignment horizontal="center" vertical="center" wrapText="1"/>
    </xf>
    <xf numFmtId="41" fontId="1" fillId="6" borderId="1" xfId="1" applyFont="1" applyFill="1" applyBorder="1" applyAlignment="1">
      <alignment horizontal="center" vertical="center" wrapText="1"/>
    </xf>
    <xf numFmtId="10" fontId="1" fillId="6" borderId="1" xfId="2" applyNumberFormat="1" applyFont="1" applyFill="1" applyBorder="1" applyAlignment="1">
      <alignment horizontal="center" vertical="center" wrapText="1"/>
    </xf>
    <xf numFmtId="41" fontId="1" fillId="7" borderId="1" xfId="1" applyFont="1" applyFill="1" applyBorder="1" applyAlignment="1">
      <alignment horizontal="center" vertical="center" wrapText="1"/>
    </xf>
    <xf numFmtId="9" fontId="1" fillId="7" borderId="1" xfId="2"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41" fontId="1" fillId="2" borderId="5" xfId="0" applyNumberFormat="1" applyFont="1" applyFill="1" applyBorder="1" applyAlignment="1">
      <alignment horizontal="center" vertical="center" wrapText="1"/>
    </xf>
    <xf numFmtId="9" fontId="1" fillId="2" borderId="6" xfId="0" applyNumberFormat="1" applyFont="1" applyFill="1" applyBorder="1" applyAlignment="1">
      <alignment horizontal="center" vertical="center" wrapText="1"/>
    </xf>
    <xf numFmtId="41" fontId="1" fillId="2" borderId="5" xfId="1" applyFont="1" applyFill="1" applyBorder="1" applyAlignment="1">
      <alignment horizontal="center" vertical="center" wrapText="1"/>
    </xf>
    <xf numFmtId="9" fontId="1" fillId="2" borderId="6" xfId="2" applyFont="1" applyFill="1" applyBorder="1" applyAlignment="1">
      <alignment horizontal="center" vertical="center" wrapText="1"/>
    </xf>
    <xf numFmtId="41" fontId="1" fillId="2" borderId="1" xfId="0" applyNumberFormat="1" applyFont="1" applyFill="1" applyBorder="1" applyAlignment="1">
      <alignment horizontal="center" vertical="center" wrapText="1"/>
    </xf>
    <xf numFmtId="9" fontId="1" fillId="2" borderId="1" xfId="2" applyFont="1" applyFill="1" applyBorder="1" applyAlignment="1">
      <alignment horizontal="center" vertical="center" wrapText="1"/>
    </xf>
    <xf numFmtId="41" fontId="1" fillId="8" borderId="5" xfId="0" applyNumberFormat="1" applyFont="1" applyFill="1" applyBorder="1" applyAlignment="1">
      <alignment horizontal="center" vertical="center" wrapText="1"/>
    </xf>
    <xf numFmtId="9" fontId="1" fillId="8" borderId="6" xfId="2" applyFont="1" applyFill="1" applyBorder="1" applyAlignment="1">
      <alignment horizontal="center" vertical="center" wrapText="1"/>
    </xf>
    <xf numFmtId="43" fontId="1" fillId="8" borderId="5" xfId="3" applyFont="1" applyFill="1" applyBorder="1" applyAlignment="1">
      <alignment horizontal="center" vertical="center" wrapText="1"/>
    </xf>
    <xf numFmtId="9" fontId="1" fillId="8" borderId="6" xfId="0" applyNumberFormat="1" applyFont="1" applyFill="1" applyBorder="1" applyAlignment="1">
      <alignment horizontal="center" vertical="center" wrapText="1"/>
    </xf>
    <xf numFmtId="41" fontId="1" fillId="8"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9" fontId="1" fillId="8"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8" borderId="12"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2" fillId="5" borderId="1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5" xfId="0" applyFont="1" applyFill="1" applyBorder="1" applyAlignment="1">
      <alignment horizontal="center" vertical="center" wrapText="1"/>
    </xf>
    <xf numFmtId="43" fontId="1" fillId="8" borderId="1" xfId="3" applyFont="1" applyFill="1" applyBorder="1" applyAlignment="1">
      <alignment horizontal="center" vertical="center" wrapText="1"/>
    </xf>
  </cellXfs>
  <cellStyles count="4">
    <cellStyle name="Millares" xfId="3" builtinId="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108858</xdr:colOff>
      <xdr:row>1</xdr:row>
      <xdr:rowOff>0</xdr:rowOff>
    </xdr:from>
    <xdr:to>
      <xdr:col>2</xdr:col>
      <xdr:colOff>1918608</xdr:colOff>
      <xdr:row>3</xdr:row>
      <xdr:rowOff>544286</xdr:rowOff>
    </xdr:to>
    <xdr:pic>
      <xdr:nvPicPr>
        <xdr:cNvPr id="2" name="Imagen 1" descr="C:\Users\inci6.INCI\AppData\Local\Microsoft\Windows\Temporary Internet Files\Content.Outlook\N8JGCM0T\Logo-INCI-siglas-para-formatos.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715" y="204107"/>
          <a:ext cx="1809750" cy="9525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1"/>
  <sheetViews>
    <sheetView tabSelected="1" topLeftCell="A2" zoomScale="70" zoomScaleNormal="70" workbookViewId="0">
      <pane xSplit="2" ySplit="5" topLeftCell="C17" activePane="bottomRight" state="frozen"/>
      <selection activeCell="A2" sqref="A2"/>
      <selection pane="topRight" activeCell="C2" sqref="C2"/>
      <selection pane="bottomLeft" activeCell="A7" sqref="A7"/>
      <selection pane="bottomRight" activeCell="A18" sqref="A18"/>
    </sheetView>
  </sheetViews>
  <sheetFormatPr baseColWidth="10" defaultColWidth="5" defaultRowHeight="15.75" x14ac:dyDescent="0.25"/>
  <cols>
    <col min="1" max="1" width="5" style="1"/>
    <col min="2" max="2" width="36.5703125" style="1" customWidth="1"/>
    <col min="3" max="3" width="42.28515625" style="1" customWidth="1"/>
    <col min="4" max="4" width="47.28515625" style="1" customWidth="1"/>
    <col min="5" max="5" width="19.85546875" style="1" customWidth="1"/>
    <col min="6" max="9" width="18.7109375" style="1" customWidth="1"/>
    <col min="10" max="13" width="19.85546875" style="1" customWidth="1"/>
    <col min="14" max="14" width="23.85546875" style="1" customWidth="1"/>
    <col min="15" max="15" width="21.85546875" style="1" customWidth="1"/>
    <col min="16" max="16" width="25.85546875" style="1" customWidth="1"/>
    <col min="17" max="17" width="27.42578125" style="1" customWidth="1"/>
    <col min="18" max="18" width="63.5703125" style="3" customWidth="1"/>
    <col min="19" max="19" width="19.85546875" style="3" customWidth="1"/>
    <col min="20" max="22" width="14.42578125" style="3" customWidth="1"/>
    <col min="23" max="82" width="5" style="3"/>
    <col min="83" max="16384" width="5" style="1"/>
  </cols>
  <sheetData>
    <row r="1" spans="1:82" ht="15.75" customHeight="1" x14ac:dyDescent="0.25">
      <c r="A1" s="75"/>
      <c r="B1" s="76"/>
      <c r="C1" s="76"/>
      <c r="D1" s="77"/>
      <c r="E1" s="62"/>
      <c r="F1" s="63"/>
      <c r="G1" s="63"/>
      <c r="H1" s="63"/>
      <c r="I1" s="63"/>
      <c r="J1" s="63"/>
      <c r="K1" s="63"/>
      <c r="L1" s="63"/>
      <c r="M1" s="63"/>
      <c r="N1" s="63"/>
      <c r="O1" s="63"/>
      <c r="P1" s="63"/>
      <c r="Q1" s="63"/>
      <c r="R1" s="64"/>
    </row>
    <row r="2" spans="1:82" ht="15.75" customHeight="1" x14ac:dyDescent="0.25">
      <c r="A2" s="78"/>
      <c r="B2" s="79"/>
      <c r="C2" s="79"/>
      <c r="D2" s="80"/>
      <c r="E2" s="65"/>
      <c r="F2" s="66"/>
      <c r="G2" s="66"/>
      <c r="H2" s="66"/>
      <c r="I2" s="66"/>
      <c r="J2" s="66"/>
      <c r="K2" s="66"/>
      <c r="L2" s="66"/>
      <c r="M2" s="66"/>
      <c r="N2" s="66"/>
      <c r="O2" s="66"/>
      <c r="P2" s="66"/>
      <c r="Q2" s="66"/>
      <c r="R2" s="67"/>
    </row>
    <row r="3" spans="1:82" ht="15.75" customHeight="1" x14ac:dyDescent="0.25">
      <c r="A3" s="78"/>
      <c r="B3" s="79"/>
      <c r="C3" s="79"/>
      <c r="D3" s="80"/>
      <c r="E3" s="65"/>
      <c r="F3" s="66"/>
      <c r="G3" s="66"/>
      <c r="H3" s="66"/>
      <c r="I3" s="66"/>
      <c r="J3" s="66"/>
      <c r="K3" s="66"/>
      <c r="L3" s="66"/>
      <c r="M3" s="66"/>
      <c r="N3" s="66"/>
      <c r="O3" s="66"/>
      <c r="P3" s="66"/>
      <c r="Q3" s="66"/>
      <c r="R3" s="67"/>
      <c r="T3" s="31"/>
      <c r="U3" s="30"/>
      <c r="V3" s="30"/>
    </row>
    <row r="4" spans="1:82" ht="57" customHeight="1" thickBot="1" x14ac:dyDescent="0.3">
      <c r="A4" s="81"/>
      <c r="B4" s="82"/>
      <c r="C4" s="82"/>
      <c r="D4" s="83"/>
      <c r="E4" s="68"/>
      <c r="F4" s="69"/>
      <c r="G4" s="69"/>
      <c r="H4" s="69"/>
      <c r="I4" s="69"/>
      <c r="J4" s="69"/>
      <c r="K4" s="69"/>
      <c r="L4" s="69"/>
      <c r="M4" s="69"/>
      <c r="N4" s="69"/>
      <c r="O4" s="69"/>
      <c r="P4" s="69"/>
      <c r="Q4" s="69"/>
      <c r="R4" s="70"/>
      <c r="S4" s="36"/>
    </row>
    <row r="5" spans="1:82" s="7" customFormat="1" ht="36" customHeight="1" x14ac:dyDescent="0.25">
      <c r="A5" s="94" t="s">
        <v>0</v>
      </c>
      <c r="B5" s="84" t="s">
        <v>51</v>
      </c>
      <c r="C5" s="84" t="s">
        <v>50</v>
      </c>
      <c r="D5" s="84" t="s">
        <v>1</v>
      </c>
      <c r="E5" s="84" t="s">
        <v>2</v>
      </c>
      <c r="F5" s="84" t="s">
        <v>3</v>
      </c>
      <c r="G5" s="84" t="s">
        <v>4</v>
      </c>
      <c r="H5" s="84" t="s">
        <v>5</v>
      </c>
      <c r="I5" s="86" t="s">
        <v>46</v>
      </c>
      <c r="J5" s="88" t="s">
        <v>41</v>
      </c>
      <c r="K5" s="89"/>
      <c r="L5" s="90" t="s">
        <v>40</v>
      </c>
      <c r="M5" s="91"/>
      <c r="N5" s="92" t="s">
        <v>39</v>
      </c>
      <c r="O5" s="93"/>
      <c r="P5" s="71" t="s">
        <v>42</v>
      </c>
      <c r="Q5" s="72"/>
      <c r="R5" s="73" t="s">
        <v>43</v>
      </c>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row>
    <row r="6" spans="1:82" s="7" customFormat="1" ht="54.95" customHeight="1" x14ac:dyDescent="0.25">
      <c r="A6" s="95"/>
      <c r="B6" s="85"/>
      <c r="C6" s="85"/>
      <c r="D6" s="85"/>
      <c r="E6" s="85"/>
      <c r="F6" s="85"/>
      <c r="G6" s="85"/>
      <c r="H6" s="85"/>
      <c r="I6" s="87"/>
      <c r="J6" s="10" t="s">
        <v>45</v>
      </c>
      <c r="K6" s="11" t="s">
        <v>38</v>
      </c>
      <c r="L6" s="13" t="s">
        <v>45</v>
      </c>
      <c r="M6" s="14" t="s">
        <v>38</v>
      </c>
      <c r="N6" s="16" t="s">
        <v>45</v>
      </c>
      <c r="O6" s="17" t="s">
        <v>38</v>
      </c>
      <c r="P6" s="20" t="s">
        <v>45</v>
      </c>
      <c r="Q6" s="21" t="s">
        <v>38</v>
      </c>
      <c r="R6" s="74"/>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row>
    <row r="7" spans="1:82" s="2" customFormat="1" ht="122.25" customHeight="1" x14ac:dyDescent="0.25">
      <c r="A7" s="8">
        <v>1</v>
      </c>
      <c r="B7" s="48" t="s">
        <v>49</v>
      </c>
      <c r="C7" s="5" t="s">
        <v>6</v>
      </c>
      <c r="D7" s="5" t="s">
        <v>52</v>
      </c>
      <c r="E7" s="5" t="s">
        <v>71</v>
      </c>
      <c r="F7" s="5" t="s">
        <v>23</v>
      </c>
      <c r="G7" s="5" t="s">
        <v>24</v>
      </c>
      <c r="H7" s="5" t="s">
        <v>25</v>
      </c>
      <c r="I7" s="23">
        <v>939277443</v>
      </c>
      <c r="J7" s="24">
        <v>113864817</v>
      </c>
      <c r="K7" s="26">
        <f>+J7/I7</f>
        <v>0.12122596773571193</v>
      </c>
      <c r="L7" s="32">
        <v>427561596</v>
      </c>
      <c r="M7" s="33">
        <f>+L7/I7</f>
        <v>0.4552026658219237</v>
      </c>
      <c r="N7" s="49">
        <f>+L7+324775888</f>
        <v>752337484</v>
      </c>
      <c r="O7" s="50">
        <f>+N7/I7</f>
        <v>0.80097471690268196</v>
      </c>
      <c r="P7" s="55">
        <f>+N7+454468532</f>
        <v>1206806016</v>
      </c>
      <c r="Q7" s="56">
        <f>+P7/I7</f>
        <v>1.2848238025875811</v>
      </c>
      <c r="R7" s="35" t="s">
        <v>83</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95.1" customHeight="1" x14ac:dyDescent="0.25">
      <c r="A8" s="8">
        <v>2</v>
      </c>
      <c r="B8" s="48" t="s">
        <v>56</v>
      </c>
      <c r="C8" s="45" t="s">
        <v>57</v>
      </c>
      <c r="D8" s="5" t="s">
        <v>72</v>
      </c>
      <c r="E8" s="5" t="s">
        <v>8</v>
      </c>
      <c r="F8" s="5" t="s">
        <v>26</v>
      </c>
      <c r="G8" s="5" t="s">
        <v>24</v>
      </c>
      <c r="H8" s="5" t="s">
        <v>80</v>
      </c>
      <c r="I8" s="23">
        <v>64451160</v>
      </c>
      <c r="J8" s="12">
        <v>0</v>
      </c>
      <c r="K8" s="26">
        <v>0</v>
      </c>
      <c r="L8" s="32">
        <v>2047292</v>
      </c>
      <c r="M8" s="33">
        <f>+L8/I8</f>
        <v>3.1765014004402715E-2</v>
      </c>
      <c r="N8" s="51">
        <v>2047292</v>
      </c>
      <c r="O8" s="52">
        <f>+N8/I8</f>
        <v>3.1765014004402715E-2</v>
      </c>
      <c r="P8" s="57">
        <v>2047292</v>
      </c>
      <c r="Q8" s="56">
        <f>+P8/I8</f>
        <v>3.1765014004402715E-2</v>
      </c>
      <c r="R8" s="27" t="s">
        <v>81</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35" customHeight="1" x14ac:dyDescent="0.25">
      <c r="A9" s="8">
        <v>3</v>
      </c>
      <c r="B9" s="48" t="s">
        <v>58</v>
      </c>
      <c r="C9" s="45" t="s">
        <v>59</v>
      </c>
      <c r="D9" s="45" t="s">
        <v>73</v>
      </c>
      <c r="E9" s="5" t="s">
        <v>9</v>
      </c>
      <c r="F9" s="5" t="s">
        <v>26</v>
      </c>
      <c r="G9" s="5" t="s">
        <v>24</v>
      </c>
      <c r="H9" s="5" t="s">
        <v>60</v>
      </c>
      <c r="I9" s="23">
        <v>81014748</v>
      </c>
      <c r="J9" s="24">
        <v>2826325</v>
      </c>
      <c r="K9" s="26">
        <f>+J9/I9</f>
        <v>3.4886549298406754E-2</v>
      </c>
      <c r="L9" s="32">
        <v>538265</v>
      </c>
      <c r="M9" s="33">
        <f>+L9/I9</f>
        <v>6.6440372066577311E-3</v>
      </c>
      <c r="N9" s="51">
        <v>538265</v>
      </c>
      <c r="O9" s="52">
        <f>+N9/I9</f>
        <v>6.6440372066577311E-3</v>
      </c>
      <c r="P9" s="55">
        <f>+N9+296567</f>
        <v>834832</v>
      </c>
      <c r="Q9" s="56">
        <f>+P9/I9</f>
        <v>1.0304691684037578E-2</v>
      </c>
      <c r="R9" s="27" t="s">
        <v>84</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152.25" customHeight="1" x14ac:dyDescent="0.25">
      <c r="A10" s="8">
        <v>4</v>
      </c>
      <c r="B10" s="48" t="s">
        <v>61</v>
      </c>
      <c r="C10" s="45" t="s">
        <v>79</v>
      </c>
      <c r="D10" s="45" t="s">
        <v>27</v>
      </c>
      <c r="E10" s="5" t="s">
        <v>10</v>
      </c>
      <c r="F10" s="5" t="s">
        <v>26</v>
      </c>
      <c r="G10" s="5" t="s">
        <v>24</v>
      </c>
      <c r="H10" s="5" t="s">
        <v>11</v>
      </c>
      <c r="I10" s="9" t="s">
        <v>47</v>
      </c>
      <c r="J10" s="12">
        <v>0</v>
      </c>
      <c r="K10" s="26">
        <v>0</v>
      </c>
      <c r="L10" s="15">
        <v>0</v>
      </c>
      <c r="M10" s="33">
        <v>0</v>
      </c>
      <c r="N10" s="18">
        <v>0</v>
      </c>
      <c r="O10" s="50">
        <v>0</v>
      </c>
      <c r="P10" s="22">
        <v>0</v>
      </c>
      <c r="Q10" s="58">
        <v>0</v>
      </c>
      <c r="R10" s="27" t="s">
        <v>82</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94.5" x14ac:dyDescent="0.25">
      <c r="A11" s="8">
        <v>5</v>
      </c>
      <c r="B11" s="48" t="s">
        <v>62</v>
      </c>
      <c r="C11" s="5" t="s">
        <v>12</v>
      </c>
      <c r="D11" s="45" t="s">
        <v>28</v>
      </c>
      <c r="E11" s="5" t="s">
        <v>8</v>
      </c>
      <c r="F11" s="5" t="s">
        <v>29</v>
      </c>
      <c r="G11" s="5" t="s">
        <v>24</v>
      </c>
      <c r="H11" s="5" t="s">
        <v>13</v>
      </c>
      <c r="I11" s="23">
        <v>3770173</v>
      </c>
      <c r="J11" s="24">
        <v>788245</v>
      </c>
      <c r="K11" s="26">
        <f>+J11/I11</f>
        <v>0.20907396026654479</v>
      </c>
      <c r="L11" s="32">
        <v>1044059</v>
      </c>
      <c r="M11" s="33">
        <f t="shared" ref="M11:M16" si="0">+L11/I11</f>
        <v>0.27692601904474939</v>
      </c>
      <c r="N11" s="51">
        <v>1044059</v>
      </c>
      <c r="O11" s="52">
        <f t="shared" ref="O11:O17" si="1">+N11/I11</f>
        <v>0.27692601904474939</v>
      </c>
      <c r="P11" s="55">
        <f>+N11+136416</f>
        <v>1180475</v>
      </c>
      <c r="Q11" s="58">
        <f t="shared" ref="Q11:Q17" si="2">+P11/I11</f>
        <v>0.31310897404442711</v>
      </c>
      <c r="R11" s="19" t="s">
        <v>85</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95.1" customHeight="1" x14ac:dyDescent="0.25">
      <c r="A12" s="8">
        <v>6</v>
      </c>
      <c r="B12" s="48" t="s">
        <v>53</v>
      </c>
      <c r="C12" s="5" t="s">
        <v>31</v>
      </c>
      <c r="D12" s="45" t="s">
        <v>30</v>
      </c>
      <c r="E12" s="5" t="s">
        <v>14</v>
      </c>
      <c r="F12" s="5" t="s">
        <v>29</v>
      </c>
      <c r="G12" s="5" t="s">
        <v>24</v>
      </c>
      <c r="H12" s="5" t="s">
        <v>15</v>
      </c>
      <c r="I12" s="23">
        <v>3066222</v>
      </c>
      <c r="J12" s="24">
        <v>768524</v>
      </c>
      <c r="K12" s="26">
        <f t="shared" ref="K12:K17" si="3">+J12/I12</f>
        <v>0.25064199526322622</v>
      </c>
      <c r="L12" s="32">
        <v>768524</v>
      </c>
      <c r="M12" s="33">
        <f t="shared" si="0"/>
        <v>0.25064199526322622</v>
      </c>
      <c r="N12" s="51">
        <v>768524</v>
      </c>
      <c r="O12" s="52">
        <f t="shared" si="1"/>
        <v>0.25064199526322622</v>
      </c>
      <c r="P12" s="55">
        <v>768524</v>
      </c>
      <c r="Q12" s="58">
        <f t="shared" si="2"/>
        <v>0.25064199526322622</v>
      </c>
      <c r="R12" s="34" t="s">
        <v>86</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107.25" customHeight="1" x14ac:dyDescent="0.25">
      <c r="A13" s="8">
        <v>7</v>
      </c>
      <c r="B13" s="48" t="s">
        <v>32</v>
      </c>
      <c r="C13" s="45" t="s">
        <v>33</v>
      </c>
      <c r="D13" s="47" t="s">
        <v>48</v>
      </c>
      <c r="E13" s="5" t="s">
        <v>34</v>
      </c>
      <c r="F13" s="5" t="s">
        <v>29</v>
      </c>
      <c r="G13" s="5" t="s">
        <v>24</v>
      </c>
      <c r="H13" s="5" t="s">
        <v>35</v>
      </c>
      <c r="I13" s="23">
        <v>17387083</v>
      </c>
      <c r="J13" s="24">
        <v>1528570</v>
      </c>
      <c r="K13" s="26">
        <f t="shared" si="3"/>
        <v>8.7914114173147956E-2</v>
      </c>
      <c r="L13" s="32">
        <v>6649537</v>
      </c>
      <c r="M13" s="33">
        <f t="shared" si="0"/>
        <v>0.38244120649795021</v>
      </c>
      <c r="N13" s="51">
        <v>11631424</v>
      </c>
      <c r="O13" s="52">
        <f t="shared" si="1"/>
        <v>0.66896925723538558</v>
      </c>
      <c r="P13" s="55">
        <f>+N13+6352711</f>
        <v>17984135</v>
      </c>
      <c r="Q13" s="58">
        <f t="shared" si="2"/>
        <v>1.0343388249771397</v>
      </c>
      <c r="R13" s="27" t="s">
        <v>87</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186.75" customHeight="1" x14ac:dyDescent="0.25">
      <c r="A14" s="8">
        <v>8</v>
      </c>
      <c r="B14" s="48" t="s">
        <v>36</v>
      </c>
      <c r="C14" s="45" t="s">
        <v>76</v>
      </c>
      <c r="D14" s="45" t="s">
        <v>65</v>
      </c>
      <c r="E14" s="5" t="s">
        <v>16</v>
      </c>
      <c r="F14" s="5" t="s">
        <v>29</v>
      </c>
      <c r="G14" s="5" t="s">
        <v>24</v>
      </c>
      <c r="H14" s="5" t="s">
        <v>66</v>
      </c>
      <c r="I14" s="9">
        <v>237</v>
      </c>
      <c r="J14" s="12">
        <f>31+16</f>
        <v>47</v>
      </c>
      <c r="K14" s="26">
        <f t="shared" si="3"/>
        <v>0.19831223628691982</v>
      </c>
      <c r="L14" s="15">
        <v>51</v>
      </c>
      <c r="M14" s="33">
        <f t="shared" si="0"/>
        <v>0.21518987341772153</v>
      </c>
      <c r="N14" s="18">
        <f>+L14+7</f>
        <v>58</v>
      </c>
      <c r="O14" s="52">
        <f t="shared" si="1"/>
        <v>0.24472573839662448</v>
      </c>
      <c r="P14" s="55">
        <f>+N14+4</f>
        <v>62</v>
      </c>
      <c r="Q14" s="58">
        <f t="shared" si="2"/>
        <v>0.26160337552742619</v>
      </c>
      <c r="R14" s="34" t="s">
        <v>88</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159.75" customHeight="1" x14ac:dyDescent="0.25">
      <c r="A15" s="8">
        <v>9</v>
      </c>
      <c r="B15" s="48" t="s">
        <v>37</v>
      </c>
      <c r="C15" s="45" t="s">
        <v>64</v>
      </c>
      <c r="D15" s="45" t="s">
        <v>74</v>
      </c>
      <c r="E15" s="5" t="s">
        <v>17</v>
      </c>
      <c r="F15" s="5" t="s">
        <v>29</v>
      </c>
      <c r="G15" s="5" t="s">
        <v>24</v>
      </c>
      <c r="H15" s="5" t="s">
        <v>63</v>
      </c>
      <c r="I15" s="28">
        <v>19877191</v>
      </c>
      <c r="J15" s="24">
        <f>2499850+1169476</f>
        <v>3669326</v>
      </c>
      <c r="K15" s="26">
        <f t="shared" si="3"/>
        <v>0.18459982600157135</v>
      </c>
      <c r="L15" s="32">
        <f>2334784+4998850</f>
        <v>7333634</v>
      </c>
      <c r="M15" s="33">
        <f t="shared" si="0"/>
        <v>0.36894720184557267</v>
      </c>
      <c r="N15" s="49">
        <f>+L15+3664308</f>
        <v>10997942</v>
      </c>
      <c r="O15" s="52">
        <f t="shared" si="1"/>
        <v>0.55329457768957391</v>
      </c>
      <c r="P15" s="55">
        <f>+N15+3738540</f>
        <v>14736482</v>
      </c>
      <c r="Q15" s="58">
        <f t="shared" si="2"/>
        <v>0.74137648523878452</v>
      </c>
      <c r="R15" s="27" t="s">
        <v>89</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180.75" customHeight="1" x14ac:dyDescent="0.25">
      <c r="A16" s="8">
        <v>10</v>
      </c>
      <c r="B16" s="48" t="s">
        <v>69</v>
      </c>
      <c r="C16" s="45" t="s">
        <v>18</v>
      </c>
      <c r="D16" s="45" t="s">
        <v>19</v>
      </c>
      <c r="E16" s="25" t="s">
        <v>20</v>
      </c>
      <c r="F16" s="5" t="s">
        <v>29</v>
      </c>
      <c r="G16" s="5" t="s">
        <v>24</v>
      </c>
      <c r="H16" s="5" t="s">
        <v>78</v>
      </c>
      <c r="I16" s="23">
        <f>924779+330780+2624956+561304</f>
        <v>4441819</v>
      </c>
      <c r="J16" s="24">
        <v>434460</v>
      </c>
      <c r="K16" s="26">
        <f t="shared" si="3"/>
        <v>9.7811279568122883E-2</v>
      </c>
      <c r="L16" s="32">
        <v>2700300</v>
      </c>
      <c r="M16" s="33">
        <f t="shared" si="0"/>
        <v>0.60792661745109378</v>
      </c>
      <c r="N16" s="49">
        <f>+L16+480840</f>
        <v>3181140</v>
      </c>
      <c r="O16" s="52">
        <f t="shared" si="1"/>
        <v>0.71617956517363723</v>
      </c>
      <c r="P16" s="55">
        <f>3181140+1402265</f>
        <v>4583405</v>
      </c>
      <c r="Q16" s="58">
        <f t="shared" si="2"/>
        <v>1.0318756797609268</v>
      </c>
      <c r="R16" s="27" t="s">
        <v>90</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s="2" customFormat="1" ht="96" customHeight="1" x14ac:dyDescent="0.25">
      <c r="A17" s="44">
        <v>11</v>
      </c>
      <c r="B17" s="48" t="s">
        <v>44</v>
      </c>
      <c r="C17" s="45" t="s">
        <v>21</v>
      </c>
      <c r="D17" s="46" t="s">
        <v>22</v>
      </c>
      <c r="E17" s="46" t="s">
        <v>20</v>
      </c>
      <c r="F17" s="5" t="s">
        <v>29</v>
      </c>
      <c r="G17" s="5" t="s">
        <v>24</v>
      </c>
      <c r="H17" s="5" t="s">
        <v>67</v>
      </c>
      <c r="I17" s="37">
        <v>39477895</v>
      </c>
      <c r="J17" s="38">
        <v>5451197</v>
      </c>
      <c r="K17" s="39">
        <f t="shared" si="3"/>
        <v>0.13808226097161463</v>
      </c>
      <c r="L17" s="40">
        <v>12087851</v>
      </c>
      <c r="M17" s="41">
        <f>+L17/I17</f>
        <v>0.30619289604980204</v>
      </c>
      <c r="N17" s="53">
        <f>+L17+5921620</f>
        <v>18009471</v>
      </c>
      <c r="O17" s="54">
        <f t="shared" si="1"/>
        <v>0.45619126855674547</v>
      </c>
      <c r="P17" s="59">
        <f>+N17+9353570</f>
        <v>27363041</v>
      </c>
      <c r="Q17" s="58">
        <f t="shared" si="2"/>
        <v>0.69312310091508167</v>
      </c>
      <c r="R17" s="43" t="s">
        <v>91</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s="2" customFormat="1" ht="164.25" customHeight="1" x14ac:dyDescent="0.25">
      <c r="A18" s="5">
        <v>12</v>
      </c>
      <c r="B18" s="48" t="s">
        <v>54</v>
      </c>
      <c r="C18" s="45" t="s">
        <v>55</v>
      </c>
      <c r="D18" s="45" t="s">
        <v>75</v>
      </c>
      <c r="E18" s="45" t="s">
        <v>7</v>
      </c>
      <c r="F18" s="5" t="s">
        <v>68</v>
      </c>
      <c r="G18" s="5" t="s">
        <v>24</v>
      </c>
      <c r="H18" s="5" t="s">
        <v>77</v>
      </c>
      <c r="I18" s="37" t="s">
        <v>70</v>
      </c>
      <c r="J18" s="38">
        <v>246721077</v>
      </c>
      <c r="K18" s="39">
        <v>0</v>
      </c>
      <c r="L18" s="40">
        <v>0</v>
      </c>
      <c r="M18" s="41">
        <v>0</v>
      </c>
      <c r="N18" s="42">
        <v>0</v>
      </c>
      <c r="O18" s="60">
        <v>0</v>
      </c>
      <c r="P18" s="96">
        <v>91093573</v>
      </c>
      <c r="Q18" s="61">
        <f>+P18/J18</f>
        <v>0.36921682617330664</v>
      </c>
      <c r="R18" s="43" t="s">
        <v>92</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row>
    <row r="21" spans="1:82" x14ac:dyDescent="0.25">
      <c r="I21" s="29"/>
    </row>
  </sheetData>
  <mergeCells count="16">
    <mergeCell ref="E1:R4"/>
    <mergeCell ref="P5:Q5"/>
    <mergeCell ref="R5:R6"/>
    <mergeCell ref="A1:D4"/>
    <mergeCell ref="G5:G6"/>
    <mergeCell ref="H5:H6"/>
    <mergeCell ref="I5:I6"/>
    <mergeCell ref="J5:K5"/>
    <mergeCell ref="L5:M5"/>
    <mergeCell ref="N5:O5"/>
    <mergeCell ref="A5:A6"/>
    <mergeCell ref="B5:B6"/>
    <mergeCell ref="C5:C6"/>
    <mergeCell ref="D5:D6"/>
    <mergeCell ref="E5:E6"/>
    <mergeCell ref="F5:F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Financiera</cp:lastModifiedBy>
  <cp:lastPrinted>2020-04-20T22:47:38Z</cp:lastPrinted>
  <dcterms:created xsi:type="dcterms:W3CDTF">2019-05-15T13:17:41Z</dcterms:created>
  <dcterms:modified xsi:type="dcterms:W3CDTF">2021-01-29T21:07:41Z</dcterms:modified>
</cp:coreProperties>
</file>