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RMJ\Documents\MARTHA\MARTHA TRABAJO\PÁGINA WEB\2021\6.4\"/>
    </mc:Choice>
  </mc:AlternateContent>
  <xr:revisionPtr revIDLastSave="0" documentId="13_ncr:1_{BB8816CE-B55A-4CC0-8B99-67C7547C448D}" xr6:coauthVersionLast="47" xr6:coauthVersionMax="47" xr10:uidLastSave="{00000000-0000-0000-0000-000000000000}"/>
  <bookViews>
    <workbookView xWindow="-108" yWindow="-108" windowWidth="23256" windowHeight="12576" xr2:uid="{00000000-000D-0000-FFFF-FFFF00000000}"/>
  </bookViews>
  <sheets>
    <sheet name="Hoja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2" i="2" l="1"/>
  <c r="O10" i="2"/>
  <c r="O9" i="2"/>
  <c r="O8" i="2"/>
  <c r="L16" i="2"/>
  <c r="N16" i="2" s="1"/>
  <c r="O16" i="2" s="1"/>
  <c r="L15" i="2" l="1"/>
  <c r="N15" i="2" s="1"/>
  <c r="O15" i="2" s="1"/>
  <c r="L18" i="2" l="1"/>
  <c r="N18" i="2" s="1"/>
  <c r="O18" i="2" s="1"/>
  <c r="L17" i="2"/>
  <c r="N17" i="2" s="1"/>
  <c r="O17" i="2" s="1"/>
  <c r="M16" i="2"/>
  <c r="M15" i="2"/>
  <c r="L14" i="2"/>
  <c r="N14" i="2" s="1"/>
  <c r="O14" i="2" s="1"/>
  <c r="M18" i="2" l="1"/>
  <c r="M17" i="2"/>
  <c r="M14" i="2"/>
  <c r="L13" i="2"/>
  <c r="N13" i="2" s="1"/>
  <c r="O13" i="2" s="1"/>
  <c r="L12" i="2"/>
  <c r="M12" i="2" s="1"/>
  <c r="L11" i="2"/>
  <c r="N11" i="2" s="1"/>
  <c r="O11" i="2" s="1"/>
  <c r="L9" i="2"/>
  <c r="M9" i="2" s="1"/>
  <c r="L8" i="2"/>
  <c r="M8" i="2" s="1"/>
  <c r="M11" i="2" l="1"/>
  <c r="M13" i="2"/>
  <c r="K18" i="2"/>
  <c r="K17" i="2"/>
  <c r="K16" i="2"/>
  <c r="K15" i="2"/>
  <c r="K14" i="2"/>
  <c r="K13" i="2"/>
  <c r="K12" i="2"/>
  <c r="K11" i="2"/>
  <c r="K9" i="2"/>
  <c r="K8" i="2"/>
  <c r="J7" i="2"/>
  <c r="K7" i="2" l="1"/>
  <c r="L7" i="2"/>
  <c r="N7" i="2" l="1"/>
  <c r="O7" i="2" s="1"/>
  <c r="M7" i="2"/>
</calcChain>
</file>

<file path=xl/sharedStrings.xml><?xml version="1.0" encoding="utf-8"?>
<sst xmlns="http://schemas.openxmlformats.org/spreadsheetml/2006/main" count="120" uniqueCount="93">
  <si>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</si>
  <si>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</si>
  <si>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</si>
  <si>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</si>
  <si>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</si>
  <si>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</si>
  <si>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</si>
  <si>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</si>
  <si>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</si>
  <si>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</si>
  <si>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</si>
  <si>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</si>
  <si>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</si>
  <si>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</si>
  <si>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</si>
  <si>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</si>
  <si>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</si>
  <si>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</si>
  <si>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</si>
  <si>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</si>
  <si>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</si>
  <si>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</si>
  <si>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</si>
  <si>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</si>
  <si>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</si>
  <si>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</si>
  <si>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</si>
  <si>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</si>
  <si>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</si>
  <si>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</si>
  <si>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</si>
  <si>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</si>
  <si>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</si>
  <si>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</si>
  <si>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</si>
  <si>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</si>
  <si>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</si>
  <si>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</si>
  <si>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</si>
  <si>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</si>
  <si>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</si>
  <si>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</si>
  <si>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</si>
  <si>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</si>
  <si>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</si>
  <si>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</si>
  <si>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</si>
  <si>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</si>
  <si>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</si>
  <si>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</si>
  <si>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EVENTOS</t>
  </si>
  <si>
    <t xml:space="preserve"> VEHICULOS OFICIALES</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</si>
  <si>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</si>
  <si>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</si>
  <si>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Enero 1 de 2021</t>
  </si>
  <si>
    <t>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</si>
  <si>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</si>
  <si>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</si>
  <si>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</si>
  <si>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AÑO BASE
2020</t>
  </si>
  <si>
    <t>Enero 15 de 2021</t>
  </si>
  <si>
    <t>Diciembre 30 de 2021</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</si>
  <si>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</si>
  <si>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</si>
  <si>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</si>
  <si>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Febrero 1 de 2021</t>
  </si>
  <si>
    <t>El vehículo solo podrá ser utilizado de lunes a viernes, y su uso en fines de semana y festivos deberá ser justificado en necesidades del servicio.</t>
  </si>
  <si>
    <t>Reducir el 2% el gasto en indemnización de vacaciones respecto al año anterior</t>
  </si>
  <si>
    <t xml:space="preserve">SERVICIOS PUBLICOS - ACUEDUCTO  </t>
  </si>
  <si>
    <t>Fomentar una cultura de ahorro de agua a través del establecimiento de programas pedagógicos.</t>
  </si>
  <si>
    <t>TEMAS  DECRETO  PRESIDENCIAL 371  DEL 08 ABRIL 2021</t>
  </si>
  <si>
    <t>Reducción del 1%  el valor de los viáticos de comisiones  en comparación con el año anterior</t>
  </si>
  <si>
    <t>Realizar únicamente los eventos que sean estrictamente necesarios para la entidad y privilegiar, en la organización y desarrollo, el uso de auditorios o espacios  institucionales . Privilegiar la virtualidad en la organización y desarrollo de eventos.</t>
  </si>
  <si>
    <t>Utilizar medios digitales, de manera preferente y evitar impresiones. Racionalizar el uso de papel y de tinta. Reducir el consumo, reutilizar y reciclar implementos de oficina. Las publicaciones de toda entidad deberán hacerse en su espacio web.</t>
  </si>
  <si>
    <t>Reducir en el 1%el número de resmas de papel consumidas respecto al año anterior</t>
  </si>
  <si>
    <t>Contratar planes corporativos de telefonía móvil o conmutada que permitan lograr ahorros del 1%, respecto del consumo del año anterior. No se podrán adquirir nuevos equipos de telefonía celular, salvo  las reposiciones de los equipos .</t>
  </si>
  <si>
    <t>Reducir el  1% del gasto en telefonia con respecto al año anterior</t>
  </si>
  <si>
    <t>Reducir el 1% del costo del servicio de energía respecto al año anterior</t>
  </si>
  <si>
    <t xml:space="preserve">Cumplimiento de las condiciones del Decreto 371 de 2021 de Austeridad para su ejecución </t>
  </si>
  <si>
    <t>A la fecha no se han realizado eventos presenciales debido a la actual situación provocada por la pandemia del COVID -19.</t>
  </si>
  <si>
    <t>Se cumple con lo ordenado en el Decreto, durante el segundo trimestre no se  realiza mantenimientos.</t>
  </si>
  <si>
    <t>Se iniciaron los viajes para retomar el trabajo con las regiones mediante comisiones presenciales, todos los tiquetes fueron expedidos en clase economica.</t>
  </si>
  <si>
    <t>Para el cumplimiento de la misionalidad del INCI y con todos los protocolos de bioseguridad se retomararon las comisiones de los servidores del INCI al territorio con el fin de atender a las comunidad educativa con discapacidad visual a nivel nacional. Sin embargo el porcentaje con respecto al año anterior no es confiable teniendo en cuenta que en la vigencia 2020 en su mayoría fueron suspendidas las comisiones por la emergencia sanitaria por el COVID-19.</t>
  </si>
  <si>
    <t>Con corte al tercer trimestre del año el gasto por concepto de combustible para el vehículo de la entidad llego al 47,09% con respecto al gasto efectuado por este concepto en el 2020. Se ha visto un poco reducido dada la persistencia de la situación de emergencia sanitaria y trabajo en casa que se presenta actualmente.</t>
  </si>
  <si>
    <t>A corte del tercer trimestre del año no se ha gastado en horas extras. Este es un gasto muy controlado en la entidad y su comportamiento es propio de la situación que se atraviesa actualmente en el país por la declaratoría de emergencia sanitaria por presencia del COVID 19.</t>
  </si>
  <si>
    <t>Al tercer trimestre del año, la ejecución por concepto de indemnización de vacaciones es de $26,299,337, este es un gasto no previsible y corresponde al derecho prestacional que tienen los funcionarios que renuncian. El valor aquí acumulado corresponde al 146,24% del total gastado por el mismo concepto en el 2020 y comprende nueve renuncias de personal.</t>
  </si>
  <si>
    <t>Al tercer trimestre se han consumido 185 resmas incluidas las tamaño carta y oficio. Es importante tener en cuenta que el 2020 fue un año atipico dado que mas del 80% del año se realizo trabajo en casa, por lo que la cifra base de gasto de resmas no es confiable. Ademas a pesar de la continuación de trabajo en casa durante la vigencia 2021, se ha reactivado el trabajo presencial en un 30% y adicionalmente durante este trimestre se realizo una gran labor en pro de adelantar el trabajo de de impresión de documentos 2020.</t>
  </si>
  <si>
    <t>Este es un gasto fijo mensual, su valor corresponde al del plan existente, aquí se reporta consumo tanto de servicio de telefonía celular como de telefonía fija. El último periodo facturado corresponde del 11 de septiembre al 10 de octubre en telefonía celular y del 01 al 30 de agosto en telefonía fija. El gasto es del 77,26% del valor total gastado en el año 2020.</t>
  </si>
  <si>
    <t>El valor aquí reportado corresponde a lo obligado y pagado hasta septiembre 30 de 2021. El último periodo de facturación va hasta el 24 de junio de 2021 en el servicio de agua y alcantarillado . El consumo es del 12,50% en relación con el consumo del año 2020 por servicio de agua.</t>
  </si>
  <si>
    <t>El valor obligado y pagado corresponde a períodos facturados  hasta el 30 de agosto,  su ejecución con respecto al año 2020 es del 66,67%.</t>
  </si>
  <si>
    <t>A septiembre 30 de 2021 se celebraron 50 contratos de Apoyo a la Gestión Debe tenerse en cuenta que todos los contratos están debidamente justificados y son estrictamente necesarios para apoyo en las diferentes iniciativas y necesidades misionales.</t>
  </si>
  <si>
    <r>
      <rPr>
        <b/>
        <sz val="48"/>
        <color theme="1"/>
        <rFont val="Arial"/>
        <family val="2"/>
      </rPr>
      <t>PLAN DE AUSTERIDAD Y GESTION AMBIENTAL 2021</t>
    </r>
    <r>
      <rPr>
        <b/>
        <sz val="26"/>
        <color theme="1"/>
        <rFont val="Arial"/>
        <family val="2"/>
      </rPr>
      <t xml:space="preserve">
Decreto 371 del 8 de ABRIL de 2021</t>
    </r>
  </si>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</sst>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9" x14ac:knownFonts="1">
    <font>
      <sz val="11"/>
      <color theme="1"/>
      <name val="Calibri"/>
      <family val="2"/>
      <scheme val="minor"/>
    </font>
    <font>
      <sz val="11"/>
      <color theme="1"/>
      <name val="Calibri"/>
      <family val="2"/>
      <scheme val="minor"/>
    </font>
    <font>
      <b/>
      <sz val="26"/>
      <color theme="1"/>
      <name val="Arial"/>
      <family val="2"/>
    </font>
    <font>
      <b/>
      <sz val="48"/>
      <color theme="1"/>
      <name val="Arial"/>
      <family val="2"/>
    </font>
    <font>
      <sz val="12"/>
      <color theme="1"/>
      <name val="Arial"/>
      <family val="2"/>
    </font>
    <font>
      <b/>
      <sz val="16"/>
      <name val="Arial"/>
      <family val="2"/>
    </font>
    <font>
      <sz val="16"/>
      <color theme="1"/>
      <name val="Arial"/>
      <family val="2"/>
    </font>
    <font>
      <b/>
      <sz val="16"/>
      <color theme="1"/>
      <name val="Arial"/>
      <family val="2"/>
    </font>
    <font>
      <sz val="16"/>
      <name val="Arial"/>
      <family val="2"/>
    </font>
  </fonts>
  <fills count="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4">
    <xf numFmtId="0" fontId="0" fillId="0" borderId="0"/>
    <xf numFmtId="41"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cellStyleXfs>
  <cellXfs count="77">
    <xf numFmtId="0" fontId="0" fillId="0" borderId="0" xfId="0"/>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4" fillId="2" borderId="0" xfId="0" applyFont="1" applyFill="1"/>
    <xf numFmtId="0" fontId="4" fillId="0" borderId="0" xfId="0" applyFont="1"/>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0" borderId="2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3" borderId="0" xfId="0" applyFont="1" applyFill="1" applyAlignment="1">
      <alignment horizontal="center" vertical="center" wrapText="1"/>
    </xf>
    <xf numFmtId="0" fontId="5" fillId="0" borderId="2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1" xfId="0" applyFont="1" applyBorder="1" applyAlignment="1">
      <alignment horizontal="center" vertical="center" wrapText="1"/>
    </xf>
    <xf numFmtId="10" fontId="6" fillId="4" borderId="6" xfId="2" applyNumberFormat="1" applyFont="1" applyFill="1" applyBorder="1" applyAlignment="1">
      <alignment horizontal="center" vertical="center" wrapText="1"/>
    </xf>
    <xf numFmtId="10" fontId="6" fillId="5" borderId="6" xfId="2" applyNumberFormat="1" applyFont="1" applyFill="1" applyBorder="1" applyAlignment="1">
      <alignment horizontal="center" vertical="center" wrapText="1"/>
    </xf>
    <xf numFmtId="10" fontId="6" fillId="6" borderId="6" xfId="2" applyNumberFormat="1" applyFont="1" applyFill="1" applyBorder="1" applyAlignment="1">
      <alignment horizontal="center" vertical="center" wrapText="1"/>
    </xf>
    <xf numFmtId="0" fontId="6" fillId="7" borderId="5" xfId="0" applyFont="1" applyFill="1" applyBorder="1" applyAlignment="1">
      <alignment horizontal="center" vertical="center" wrapText="1"/>
    </xf>
    <xf numFmtId="41" fontId="6" fillId="7" borderId="6" xfId="1" applyFont="1" applyFill="1" applyBorder="1" applyAlignment="1">
      <alignment horizontal="center" vertical="center" wrapText="1"/>
    </xf>
    <xf numFmtId="0" fontId="6" fillId="2" borderId="19" xfId="0" applyFont="1" applyFill="1" applyBorder="1" applyAlignment="1">
      <alignment horizontal="left" vertical="top" wrapText="1"/>
    </xf>
    <xf numFmtId="0" fontId="6" fillId="2" borderId="0" xfId="0" applyFont="1" applyFill="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xf>
    <xf numFmtId="41" fontId="6" fillId="7" borderId="6" xfId="0" applyNumberFormat="1" applyFont="1" applyFill="1" applyBorder="1" applyAlignment="1">
      <alignment horizontal="center" vertical="center" wrapText="1"/>
    </xf>
    <xf numFmtId="0" fontId="6" fillId="2" borderId="19" xfId="0" applyFont="1" applyFill="1" applyBorder="1" applyAlignment="1">
      <alignment horizontal="left" vertical="center" wrapText="1"/>
    </xf>
    <xf numFmtId="0" fontId="6" fillId="7" borderId="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9" xfId="0" applyFont="1" applyFill="1" applyBorder="1" applyAlignment="1">
      <alignment vertical="center" wrapText="1"/>
    </xf>
    <xf numFmtId="0" fontId="8" fillId="0" borderId="1" xfId="0" applyFont="1" applyBorder="1" applyAlignment="1">
      <alignment horizontal="left" vertical="center" wrapText="1"/>
    </xf>
    <xf numFmtId="0" fontId="6" fillId="2" borderId="2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8" xfId="0" applyFont="1" applyBorder="1" applyAlignment="1">
      <alignment horizontal="center" vertical="center" wrapText="1"/>
    </xf>
    <xf numFmtId="10" fontId="6" fillId="4" borderId="9" xfId="2" applyNumberFormat="1" applyFont="1" applyFill="1" applyBorder="1" applyAlignment="1">
      <alignment horizontal="center" vertical="center" wrapText="1"/>
    </xf>
    <xf numFmtId="10" fontId="6" fillId="5" borderId="9" xfId="2" applyNumberFormat="1"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42" fontId="5" fillId="0" borderId="4" xfId="3" applyFont="1" applyFill="1" applyBorder="1" applyAlignment="1">
      <alignment horizontal="center" vertical="center" wrapText="1"/>
    </xf>
    <xf numFmtId="42" fontId="5" fillId="0" borderId="6" xfId="3" applyFont="1" applyFill="1" applyBorder="1" applyAlignment="1">
      <alignment horizontal="center" vertical="center" wrapText="1"/>
    </xf>
    <xf numFmtId="42" fontId="5" fillId="4" borderId="5" xfId="3" applyFont="1" applyFill="1" applyBorder="1" applyAlignment="1">
      <alignment horizontal="center" vertical="center" wrapText="1"/>
    </xf>
    <xf numFmtId="42" fontId="6" fillId="0" borderId="6" xfId="3" applyFont="1" applyBorder="1" applyAlignment="1">
      <alignment horizontal="center" vertical="center" wrapText="1"/>
    </xf>
    <xf numFmtId="42" fontId="6" fillId="4" borderId="5" xfId="3" applyFont="1" applyFill="1" applyBorder="1" applyAlignment="1">
      <alignment horizontal="center" vertical="center" wrapText="1"/>
    </xf>
    <xf numFmtId="42" fontId="6" fillId="2" borderId="6" xfId="3" applyFont="1" applyFill="1" applyBorder="1" applyAlignment="1">
      <alignment horizontal="center" vertical="center" wrapText="1"/>
    </xf>
    <xf numFmtId="42" fontId="6" fillId="0" borderId="9" xfId="3" applyFont="1" applyBorder="1" applyAlignment="1">
      <alignment horizontal="center" vertical="center" wrapText="1"/>
    </xf>
    <xf numFmtId="42" fontId="6" fillId="4" borderId="7" xfId="3" applyFont="1" applyFill="1" applyBorder="1" applyAlignment="1">
      <alignment horizontal="center" vertical="center" wrapText="1"/>
    </xf>
    <xf numFmtId="42" fontId="4" fillId="0" borderId="0" xfId="3" applyFont="1"/>
    <xf numFmtId="42" fontId="5" fillId="5" borderId="5" xfId="3" applyFont="1" applyFill="1" applyBorder="1" applyAlignment="1">
      <alignment horizontal="center" vertical="center" wrapText="1"/>
    </xf>
    <xf numFmtId="42" fontId="6" fillId="5" borderId="5" xfId="3" applyFont="1" applyFill="1" applyBorder="1" applyAlignment="1">
      <alignment horizontal="center" vertical="center" wrapText="1"/>
    </xf>
    <xf numFmtId="42" fontId="6" fillId="5" borderId="7" xfId="3" applyFont="1" applyFill="1" applyBorder="1" applyAlignment="1">
      <alignment horizontal="center" vertical="center" wrapText="1"/>
    </xf>
    <xf numFmtId="42" fontId="5" fillId="6" borderId="5" xfId="3" applyFont="1" applyFill="1" applyBorder="1" applyAlignment="1">
      <alignment horizontal="center" vertical="center" wrapText="1"/>
    </xf>
    <xf numFmtId="42" fontId="6" fillId="6" borderId="5" xfId="3" applyFont="1" applyFill="1" applyBorder="1" applyAlignment="1">
      <alignment horizontal="center" vertical="center" wrapText="1"/>
    </xf>
    <xf numFmtId="42" fontId="6" fillId="6" borderId="7" xfId="3" applyFont="1" applyFill="1" applyBorder="1" applyAlignment="1">
      <alignment horizontal="center" vertical="center" wrapText="1"/>
    </xf>
  </cellXfs>
  <cellStyles count="4">
    <cellStyle name="Millares [0]" xfId="1" builtinId="6"/>
    <cellStyle name="Moneda [0]" xfId="3" builtinId="7"/>
    <cellStyle name="Normal" xfId="0" builtinId="0"/>
    <cellStyle name="Porcentaje" xfId="2" builtinId="5"/>
  </cellStyles>
  <dxfs count="0"/>
  <tableStyles count="0" defaultTableStyle="TableStyleMedium2" defaultPivotStyle="PivotStyleLight16"/>
  <colors>
    <mruColors>
      <color rgb="FFCCFF99"/>
      <color rgb="FF00CC00"/>
      <color rgb="FFCCFFFF"/>
      <color rgb="FF99FF99"/>
      <color rgb="FF99FFCC"/>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8"/>
  <sheetViews>
    <sheetView tabSelected="1" zoomScale="50" zoomScaleNormal="50" workbookViewId="0">
      <selection activeCell="C7" sqref="C7"/>
    </sheetView>
  </sheetViews>
  <sheetFormatPr baseColWidth="10" defaultColWidth="0" defaultRowHeight="15" zeroHeight="1" x14ac:dyDescent="0.25"/>
  <cols>
    <col min="1" max="1" width="5" style="5" customWidth="1"/>
    <col min="2" max="2" width="36.5546875" style="5" customWidth="1"/>
    <col min="3" max="3" width="42.33203125" style="5" customWidth="1"/>
    <col min="4" max="4" width="47.33203125" style="5" customWidth="1"/>
    <col min="5" max="5" width="26.109375" style="5" customWidth="1"/>
    <col min="6" max="7" width="18.6640625" style="5" customWidth="1"/>
    <col min="8" max="8" width="36.77734375" style="5" customWidth="1"/>
    <col min="9" max="9" width="23.77734375" style="70" customWidth="1"/>
    <col min="10" max="10" width="23.109375" style="70" customWidth="1"/>
    <col min="11" max="11" width="20.88671875" style="5" customWidth="1"/>
    <col min="12" max="12" width="23.5546875" style="70" customWidth="1"/>
    <col min="13" max="13" width="20.88671875" style="5" customWidth="1"/>
    <col min="14" max="14" width="25" style="70" customWidth="1"/>
    <col min="15" max="15" width="20.44140625" style="5" customWidth="1"/>
    <col min="16" max="16" width="0.33203125" style="5" hidden="1" customWidth="1"/>
    <col min="17" max="17" width="30.5546875" style="5" hidden="1" customWidth="1"/>
    <col min="18" max="18" width="62.6640625" style="4" customWidth="1"/>
    <col min="19" max="78" width="0" style="4" hidden="1"/>
    <col min="79" max="82" width="0" style="5" hidden="1"/>
    <col min="83" max="16384" width="5" style="5" hidden="1"/>
  </cols>
  <sheetData>
    <row r="1" spans="1:82" ht="15.75" customHeight="1" x14ac:dyDescent="0.25">
      <c r="A1" s="1" t="s">
        <v>91</v>
      </c>
      <c r="B1" s="2"/>
      <c r="C1" s="2"/>
      <c r="D1" s="2"/>
      <c r="E1" s="2"/>
      <c r="F1" s="2"/>
      <c r="G1" s="2"/>
      <c r="H1" s="2"/>
      <c r="I1" s="2"/>
      <c r="J1" s="2"/>
      <c r="K1" s="2"/>
      <c r="L1" s="2"/>
      <c r="M1" s="2"/>
      <c r="N1" s="2"/>
      <c r="O1" s="2"/>
      <c r="P1" s="2"/>
      <c r="Q1" s="2"/>
      <c r="R1" s="3"/>
    </row>
    <row r="2" spans="1:82" ht="15.75" customHeight="1" x14ac:dyDescent="0.25">
      <c r="A2" s="6"/>
      <c r="B2" s="7"/>
      <c r="C2" s="7"/>
      <c r="D2" s="7"/>
      <c r="E2" s="7"/>
      <c r="F2" s="7"/>
      <c r="G2" s="7"/>
      <c r="H2" s="7"/>
      <c r="I2" s="7"/>
      <c r="J2" s="7"/>
      <c r="K2" s="7"/>
      <c r="L2" s="7"/>
      <c r="M2" s="7"/>
      <c r="N2" s="7"/>
      <c r="O2" s="7"/>
      <c r="P2" s="7"/>
      <c r="Q2" s="7"/>
      <c r="R2" s="8"/>
    </row>
    <row r="3" spans="1:82" ht="15.75" customHeight="1" x14ac:dyDescent="0.25">
      <c r="A3" s="6"/>
      <c r="B3" s="7"/>
      <c r="C3" s="7"/>
      <c r="D3" s="7"/>
      <c r="E3" s="7"/>
      <c r="F3" s="7"/>
      <c r="G3" s="7"/>
      <c r="H3" s="7"/>
      <c r="I3" s="7"/>
      <c r="J3" s="7"/>
      <c r="K3" s="7"/>
      <c r="L3" s="7"/>
      <c r="M3" s="7"/>
      <c r="N3" s="7"/>
      <c r="O3" s="7"/>
      <c r="P3" s="7"/>
      <c r="Q3" s="7"/>
      <c r="R3" s="8"/>
    </row>
    <row r="4" spans="1:82" ht="57" customHeight="1" thickBot="1" x14ac:dyDescent="0.3">
      <c r="A4" s="9"/>
      <c r="B4" s="10"/>
      <c r="C4" s="10"/>
      <c r="D4" s="10"/>
      <c r="E4" s="10"/>
      <c r="F4" s="10"/>
      <c r="G4" s="10"/>
      <c r="H4" s="10"/>
      <c r="I4" s="10"/>
      <c r="J4" s="7"/>
      <c r="K4" s="7"/>
      <c r="L4" s="7"/>
      <c r="M4" s="7"/>
      <c r="N4" s="7"/>
      <c r="O4" s="7"/>
      <c r="P4" s="7"/>
      <c r="Q4" s="7"/>
      <c r="R4" s="8"/>
    </row>
    <row r="5" spans="1:82" s="23" customFormat="1" ht="36" customHeight="1" x14ac:dyDescent="0.3">
      <c r="A5" s="11" t="s">
        <v>0</v>
      </c>
      <c r="B5" s="12" t="s">
        <v>70</v>
      </c>
      <c r="C5" s="13" t="s">
        <v>41</v>
      </c>
      <c r="D5" s="13" t="s">
        <v>1</v>
      </c>
      <c r="E5" s="13" t="s">
        <v>2</v>
      </c>
      <c r="F5" s="13" t="s">
        <v>3</v>
      </c>
      <c r="G5" s="13" t="s">
        <v>4</v>
      </c>
      <c r="H5" s="13" t="s">
        <v>5</v>
      </c>
      <c r="I5" s="62" t="s">
        <v>59</v>
      </c>
      <c r="J5" s="14" t="s">
        <v>34</v>
      </c>
      <c r="K5" s="15"/>
      <c r="L5" s="16" t="s">
        <v>33</v>
      </c>
      <c r="M5" s="17"/>
      <c r="N5" s="18" t="s">
        <v>32</v>
      </c>
      <c r="O5" s="19"/>
      <c r="P5" s="20" t="s">
        <v>35</v>
      </c>
      <c r="Q5" s="21"/>
      <c r="R5" s="60" t="s">
        <v>36</v>
      </c>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row>
    <row r="6" spans="1:82" s="23" customFormat="1" ht="90.6" customHeight="1" x14ac:dyDescent="0.3">
      <c r="A6" s="24"/>
      <c r="B6" s="25"/>
      <c r="C6" s="26"/>
      <c r="D6" s="26"/>
      <c r="E6" s="26"/>
      <c r="F6" s="26"/>
      <c r="G6" s="26"/>
      <c r="H6" s="26"/>
      <c r="I6" s="63"/>
      <c r="J6" s="64" t="s">
        <v>38</v>
      </c>
      <c r="K6" s="27" t="s">
        <v>31</v>
      </c>
      <c r="L6" s="71" t="s">
        <v>38</v>
      </c>
      <c r="M6" s="28" t="s">
        <v>31</v>
      </c>
      <c r="N6" s="74" t="s">
        <v>38</v>
      </c>
      <c r="O6" s="29" t="s">
        <v>31</v>
      </c>
      <c r="P6" s="30" t="s">
        <v>38</v>
      </c>
      <c r="Q6" s="31" t="s">
        <v>31</v>
      </c>
      <c r="R6" s="61"/>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row>
    <row r="7" spans="1:82" s="42" customFormat="1" ht="198.6" customHeight="1" x14ac:dyDescent="0.3">
      <c r="A7" s="32">
        <v>1</v>
      </c>
      <c r="B7" s="33" t="s">
        <v>40</v>
      </c>
      <c r="C7" s="34" t="s">
        <v>6</v>
      </c>
      <c r="D7" s="34" t="s">
        <v>42</v>
      </c>
      <c r="E7" s="34" t="s">
        <v>56</v>
      </c>
      <c r="F7" s="34" t="s">
        <v>60</v>
      </c>
      <c r="G7" s="34" t="s">
        <v>61</v>
      </c>
      <c r="H7" s="34" t="s">
        <v>62</v>
      </c>
      <c r="I7" s="65">
        <v>1206806016</v>
      </c>
      <c r="J7" s="66">
        <f>18475926+95555705</f>
        <v>114031631</v>
      </c>
      <c r="K7" s="35">
        <f>+J7/I7</f>
        <v>9.4490439630025846E-2</v>
      </c>
      <c r="L7" s="72">
        <f>+J7+347199377</f>
        <v>461231008</v>
      </c>
      <c r="M7" s="36">
        <f>+L7/I7</f>
        <v>0.38219150541589608</v>
      </c>
      <c r="N7" s="75">
        <f>+L7+366508613</f>
        <v>827739621</v>
      </c>
      <c r="O7" s="37">
        <f>+N7/I7</f>
        <v>0.6858928527250564</v>
      </c>
      <c r="P7" s="38"/>
      <c r="Q7" s="39"/>
      <c r="R7" s="40" t="s">
        <v>90</v>
      </c>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row>
    <row r="8" spans="1:82" s="42" customFormat="1" ht="95.1" customHeight="1" x14ac:dyDescent="0.3">
      <c r="A8" s="32">
        <v>2</v>
      </c>
      <c r="B8" s="33" t="s">
        <v>46</v>
      </c>
      <c r="C8" s="43" t="s">
        <v>47</v>
      </c>
      <c r="D8" s="34" t="s">
        <v>57</v>
      </c>
      <c r="E8" s="34" t="s">
        <v>8</v>
      </c>
      <c r="F8" s="34" t="s">
        <v>65</v>
      </c>
      <c r="G8" s="34" t="s">
        <v>61</v>
      </c>
      <c r="H8" s="34" t="s">
        <v>64</v>
      </c>
      <c r="I8" s="65">
        <v>2047292</v>
      </c>
      <c r="J8" s="66">
        <v>0</v>
      </c>
      <c r="K8" s="35">
        <f>+J8/I8</f>
        <v>0</v>
      </c>
      <c r="L8" s="72">
        <f>+J8+0</f>
        <v>0</v>
      </c>
      <c r="M8" s="36">
        <f>+L8/I8</f>
        <v>0</v>
      </c>
      <c r="N8" s="75">
        <v>906450</v>
      </c>
      <c r="O8" s="37">
        <f t="shared" ref="O8:O18" si="0">+N8/I8</f>
        <v>0.44275560105739681</v>
      </c>
      <c r="P8" s="38"/>
      <c r="Q8" s="44"/>
      <c r="R8" s="45" t="s">
        <v>81</v>
      </c>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row>
    <row r="9" spans="1:82" s="42" customFormat="1" ht="224.4" x14ac:dyDescent="0.3">
      <c r="A9" s="32">
        <v>3</v>
      </c>
      <c r="B9" s="33" t="s">
        <v>48</v>
      </c>
      <c r="C9" s="43" t="s">
        <v>49</v>
      </c>
      <c r="D9" s="43" t="s">
        <v>58</v>
      </c>
      <c r="E9" s="34" t="s">
        <v>9</v>
      </c>
      <c r="F9" s="34" t="s">
        <v>65</v>
      </c>
      <c r="G9" s="34" t="s">
        <v>61</v>
      </c>
      <c r="H9" s="34" t="s">
        <v>71</v>
      </c>
      <c r="I9" s="65">
        <v>834832</v>
      </c>
      <c r="J9" s="66">
        <v>0</v>
      </c>
      <c r="K9" s="35">
        <f>+J9/I9</f>
        <v>0</v>
      </c>
      <c r="L9" s="72">
        <f>+J9+0</f>
        <v>0</v>
      </c>
      <c r="M9" s="36">
        <f>+L9/I9</f>
        <v>0</v>
      </c>
      <c r="N9" s="75">
        <v>7785523</v>
      </c>
      <c r="O9" s="37">
        <f t="shared" si="0"/>
        <v>9.3258559806044801</v>
      </c>
      <c r="P9" s="38"/>
      <c r="Q9" s="46"/>
      <c r="R9" s="45" t="s">
        <v>82</v>
      </c>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row>
    <row r="10" spans="1:82" s="42" customFormat="1" ht="152.25" customHeight="1" x14ac:dyDescent="0.3">
      <c r="A10" s="32">
        <v>4</v>
      </c>
      <c r="B10" s="33" t="s">
        <v>50</v>
      </c>
      <c r="C10" s="43" t="s">
        <v>72</v>
      </c>
      <c r="D10" s="43" t="s">
        <v>21</v>
      </c>
      <c r="E10" s="34" t="s">
        <v>10</v>
      </c>
      <c r="F10" s="34" t="s">
        <v>65</v>
      </c>
      <c r="G10" s="34" t="s">
        <v>61</v>
      </c>
      <c r="H10" s="34" t="s">
        <v>11</v>
      </c>
      <c r="I10" s="65" t="s">
        <v>55</v>
      </c>
      <c r="J10" s="66">
        <v>0</v>
      </c>
      <c r="K10" s="35">
        <v>0</v>
      </c>
      <c r="L10" s="72">
        <v>0</v>
      </c>
      <c r="M10" s="36">
        <v>0</v>
      </c>
      <c r="N10" s="75">
        <v>0</v>
      </c>
      <c r="O10" s="37" t="e">
        <f t="shared" si="0"/>
        <v>#VALUE!</v>
      </c>
      <c r="P10" s="38"/>
      <c r="Q10" s="46"/>
      <c r="R10" s="45" t="s">
        <v>79</v>
      </c>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row>
    <row r="11" spans="1:82" s="42" customFormat="1" ht="163.19999999999999" x14ac:dyDescent="0.3">
      <c r="A11" s="32">
        <v>5</v>
      </c>
      <c r="B11" s="33" t="s">
        <v>51</v>
      </c>
      <c r="C11" s="34" t="s">
        <v>12</v>
      </c>
      <c r="D11" s="43" t="s">
        <v>22</v>
      </c>
      <c r="E11" s="34" t="s">
        <v>8</v>
      </c>
      <c r="F11" s="34" t="s">
        <v>54</v>
      </c>
      <c r="G11" s="34" t="s">
        <v>61</v>
      </c>
      <c r="H11" s="34" t="s">
        <v>66</v>
      </c>
      <c r="I11" s="65">
        <v>1180475</v>
      </c>
      <c r="J11" s="66">
        <v>129563</v>
      </c>
      <c r="K11" s="35">
        <f t="shared" ref="K11:K18" si="1">+J11/I11</f>
        <v>0.10975497151570343</v>
      </c>
      <c r="L11" s="72">
        <f>+J11+112687</f>
        <v>242250</v>
      </c>
      <c r="M11" s="36">
        <f t="shared" ref="M11:M18" si="2">+L11/I11</f>
        <v>0.20521400283784069</v>
      </c>
      <c r="N11" s="75">
        <f>+L11+313580</f>
        <v>555830</v>
      </c>
      <c r="O11" s="37">
        <f t="shared" si="0"/>
        <v>0.47085283466401234</v>
      </c>
      <c r="P11" s="38"/>
      <c r="Q11" s="46"/>
      <c r="R11" s="47" t="s">
        <v>83</v>
      </c>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row>
    <row r="12" spans="1:82" s="42" customFormat="1" ht="95.1" customHeight="1" x14ac:dyDescent="0.3">
      <c r="A12" s="32">
        <v>6</v>
      </c>
      <c r="B12" s="33" t="s">
        <v>43</v>
      </c>
      <c r="C12" s="34" t="s">
        <v>25</v>
      </c>
      <c r="D12" s="43" t="s">
        <v>24</v>
      </c>
      <c r="E12" s="34" t="s">
        <v>13</v>
      </c>
      <c r="F12" s="34" t="s">
        <v>54</v>
      </c>
      <c r="G12" s="34" t="s">
        <v>61</v>
      </c>
      <c r="H12" s="34" t="s">
        <v>63</v>
      </c>
      <c r="I12" s="65">
        <v>768524</v>
      </c>
      <c r="J12" s="66">
        <v>0</v>
      </c>
      <c r="K12" s="35">
        <f t="shared" si="1"/>
        <v>0</v>
      </c>
      <c r="L12" s="72">
        <f>+J12+0</f>
        <v>0</v>
      </c>
      <c r="M12" s="36">
        <f t="shared" si="2"/>
        <v>0</v>
      </c>
      <c r="N12" s="75">
        <v>0</v>
      </c>
      <c r="O12" s="37">
        <f t="shared" si="0"/>
        <v>0</v>
      </c>
      <c r="P12" s="38"/>
      <c r="Q12" s="46"/>
      <c r="R12" s="48" t="s">
        <v>84</v>
      </c>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row>
    <row r="13" spans="1:82" s="42" customFormat="1" ht="115.5" customHeight="1" x14ac:dyDescent="0.3">
      <c r="A13" s="32">
        <v>7</v>
      </c>
      <c r="B13" s="33" t="s">
        <v>26</v>
      </c>
      <c r="C13" s="43" t="s">
        <v>27</v>
      </c>
      <c r="D13" s="49" t="s">
        <v>39</v>
      </c>
      <c r="E13" s="34" t="s">
        <v>28</v>
      </c>
      <c r="F13" s="34" t="s">
        <v>54</v>
      </c>
      <c r="G13" s="34" t="s">
        <v>61</v>
      </c>
      <c r="H13" s="34" t="s">
        <v>67</v>
      </c>
      <c r="I13" s="65">
        <v>17984135</v>
      </c>
      <c r="J13" s="66">
        <v>5485068</v>
      </c>
      <c r="K13" s="35">
        <f t="shared" si="1"/>
        <v>0.30499481904467468</v>
      </c>
      <c r="L13" s="72">
        <f>+J13+15741842</f>
        <v>21226910</v>
      </c>
      <c r="M13" s="36">
        <f t="shared" si="2"/>
        <v>1.1803130926230259</v>
      </c>
      <c r="N13" s="75">
        <f>+L13+5072427</f>
        <v>26299337</v>
      </c>
      <c r="O13" s="37">
        <f t="shared" si="0"/>
        <v>1.4623631884435921</v>
      </c>
      <c r="P13" s="38"/>
      <c r="Q13" s="46"/>
      <c r="R13" s="45" t="s">
        <v>85</v>
      </c>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row>
    <row r="14" spans="1:82" s="42" customFormat="1" ht="186.75" customHeight="1" x14ac:dyDescent="0.3">
      <c r="A14" s="32">
        <v>8</v>
      </c>
      <c r="B14" s="33" t="s">
        <v>29</v>
      </c>
      <c r="C14" s="43" t="s">
        <v>73</v>
      </c>
      <c r="D14" s="43" t="s">
        <v>53</v>
      </c>
      <c r="E14" s="34" t="s">
        <v>14</v>
      </c>
      <c r="F14" s="34" t="s">
        <v>54</v>
      </c>
      <c r="G14" s="34" t="s">
        <v>61</v>
      </c>
      <c r="H14" s="34" t="s">
        <v>74</v>
      </c>
      <c r="I14" s="65">
        <v>62</v>
      </c>
      <c r="J14" s="66">
        <v>25</v>
      </c>
      <c r="K14" s="35">
        <f t="shared" si="1"/>
        <v>0.40322580645161288</v>
      </c>
      <c r="L14" s="72">
        <f>+J14+66</f>
        <v>91</v>
      </c>
      <c r="M14" s="36">
        <f t="shared" si="2"/>
        <v>1.467741935483871</v>
      </c>
      <c r="N14" s="75">
        <f>+L14+94</f>
        <v>185</v>
      </c>
      <c r="O14" s="37">
        <f t="shared" si="0"/>
        <v>2.9838709677419355</v>
      </c>
      <c r="P14" s="38"/>
      <c r="Q14" s="46"/>
      <c r="R14" s="48" t="s">
        <v>86</v>
      </c>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row>
    <row r="15" spans="1:82" s="42" customFormat="1" ht="159.75" customHeight="1" x14ac:dyDescent="0.3">
      <c r="A15" s="32">
        <v>9</v>
      </c>
      <c r="B15" s="33" t="s">
        <v>30</v>
      </c>
      <c r="C15" s="43" t="s">
        <v>52</v>
      </c>
      <c r="D15" s="43" t="s">
        <v>75</v>
      </c>
      <c r="E15" s="34" t="s">
        <v>15</v>
      </c>
      <c r="F15" s="34" t="s">
        <v>54</v>
      </c>
      <c r="G15" s="34" t="s">
        <v>61</v>
      </c>
      <c r="H15" s="34" t="s">
        <v>76</v>
      </c>
      <c r="I15" s="67">
        <v>14736482</v>
      </c>
      <c r="J15" s="66">
        <v>3763160</v>
      </c>
      <c r="K15" s="35">
        <f t="shared" si="1"/>
        <v>0.25536352570443882</v>
      </c>
      <c r="L15" s="72">
        <f>+J15+3738540</f>
        <v>7501700</v>
      </c>
      <c r="M15" s="36">
        <f t="shared" si="2"/>
        <v>0.50905636772738572</v>
      </c>
      <c r="N15" s="75">
        <f>+L15+3884359.9</f>
        <v>11386059.9</v>
      </c>
      <c r="O15" s="37">
        <f t="shared" si="0"/>
        <v>0.77264437333143698</v>
      </c>
      <c r="P15" s="38"/>
      <c r="Q15" s="46"/>
      <c r="R15" s="45" t="s">
        <v>87</v>
      </c>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row>
    <row r="16" spans="1:82" s="42" customFormat="1" ht="180.75" customHeight="1" x14ac:dyDescent="0.3">
      <c r="A16" s="32">
        <v>10</v>
      </c>
      <c r="B16" s="33" t="s">
        <v>68</v>
      </c>
      <c r="C16" s="43" t="s">
        <v>16</v>
      </c>
      <c r="D16" s="43" t="s">
        <v>17</v>
      </c>
      <c r="E16" s="34" t="s">
        <v>18</v>
      </c>
      <c r="F16" s="34" t="s">
        <v>23</v>
      </c>
      <c r="G16" s="34" t="s">
        <v>61</v>
      </c>
      <c r="H16" s="34" t="s">
        <v>69</v>
      </c>
      <c r="I16" s="65">
        <v>4583405</v>
      </c>
      <c r="J16" s="66">
        <v>275960</v>
      </c>
      <c r="K16" s="35">
        <f t="shared" si="1"/>
        <v>6.0208513103249657E-2</v>
      </c>
      <c r="L16" s="72">
        <f>+J16+194452</f>
        <v>470412</v>
      </c>
      <c r="M16" s="36">
        <f t="shared" si="2"/>
        <v>0.10263374063605551</v>
      </c>
      <c r="N16" s="75">
        <f>+L16+102350</f>
        <v>572762</v>
      </c>
      <c r="O16" s="37">
        <f t="shared" si="0"/>
        <v>0.12496430055820945</v>
      </c>
      <c r="P16" s="38"/>
      <c r="Q16" s="46"/>
      <c r="R16" s="45" t="s">
        <v>88</v>
      </c>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row>
    <row r="17" spans="1:82" s="42" customFormat="1" ht="96" customHeight="1" x14ac:dyDescent="0.3">
      <c r="A17" s="50">
        <v>11</v>
      </c>
      <c r="B17" s="33" t="s">
        <v>37</v>
      </c>
      <c r="C17" s="43" t="s">
        <v>19</v>
      </c>
      <c r="D17" s="43" t="s">
        <v>20</v>
      </c>
      <c r="E17" s="43" t="s">
        <v>18</v>
      </c>
      <c r="F17" s="34" t="s">
        <v>23</v>
      </c>
      <c r="G17" s="34" t="s">
        <v>61</v>
      </c>
      <c r="H17" s="34" t="s">
        <v>77</v>
      </c>
      <c r="I17" s="65">
        <v>27363041</v>
      </c>
      <c r="J17" s="66">
        <v>3699030</v>
      </c>
      <c r="K17" s="35">
        <f t="shared" si="1"/>
        <v>0.13518343958918894</v>
      </c>
      <c r="L17" s="72">
        <f>+J17+6744223</f>
        <v>10443253</v>
      </c>
      <c r="M17" s="36">
        <f t="shared" si="2"/>
        <v>0.38165542345969516</v>
      </c>
      <c r="N17" s="75">
        <f>+L17+7800930</f>
        <v>18244183</v>
      </c>
      <c r="O17" s="37">
        <f t="shared" si="0"/>
        <v>0.66674544689678317</v>
      </c>
      <c r="P17" s="38"/>
      <c r="Q17" s="46"/>
      <c r="R17" s="45" t="s">
        <v>89</v>
      </c>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row>
    <row r="18" spans="1:82" s="42" customFormat="1" ht="270.60000000000002" customHeight="1" thickBot="1" x14ac:dyDescent="0.35">
      <c r="A18" s="51">
        <v>12</v>
      </c>
      <c r="B18" s="52" t="s">
        <v>44</v>
      </c>
      <c r="C18" s="53" t="s">
        <v>45</v>
      </c>
      <c r="D18" s="53" t="s">
        <v>92</v>
      </c>
      <c r="E18" s="53" t="s">
        <v>7</v>
      </c>
      <c r="F18" s="54" t="s">
        <v>54</v>
      </c>
      <c r="G18" s="54" t="s">
        <v>61</v>
      </c>
      <c r="H18" s="54" t="s">
        <v>78</v>
      </c>
      <c r="I18" s="68">
        <v>91093573</v>
      </c>
      <c r="J18" s="69">
        <v>101981914.97</v>
      </c>
      <c r="K18" s="55">
        <f t="shared" si="1"/>
        <v>1.1195292007044229</v>
      </c>
      <c r="L18" s="73">
        <f>+J18+0</f>
        <v>101981914.97</v>
      </c>
      <c r="M18" s="56">
        <f t="shared" si="2"/>
        <v>1.1195292007044229</v>
      </c>
      <c r="N18" s="76">
        <f>+L18</f>
        <v>101981914.97</v>
      </c>
      <c r="O18" s="37">
        <f t="shared" si="0"/>
        <v>1.1195292007044229</v>
      </c>
      <c r="P18" s="57"/>
      <c r="Q18" s="58"/>
      <c r="R18" s="59" t="s">
        <v>80</v>
      </c>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row>
  </sheetData>
  <mergeCells count="15">
    <mergeCell ref="A1:R4"/>
    <mergeCell ref="P5:Q5"/>
    <mergeCell ref="R5:R6"/>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ROBERT TORRES VELANDIA</cp:lastModifiedBy>
  <cp:lastPrinted>2020-04-20T22:47:38Z</cp:lastPrinted>
  <dcterms:created xsi:type="dcterms:W3CDTF">2019-05-15T13:17:41Z</dcterms:created>
  <dcterms:modified xsi:type="dcterms:W3CDTF">2021-10-26T20:05:44Z</dcterms:modified>
</cp:coreProperties>
</file>