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structure.xml" ContentType="application/vnd.ms-excel.rdrichvaluestructure+xml"/>
  <Override PartName="/xl/richData/rdrichvalue.xml" ContentType="application/vnd.ms-excel.rdrichvalu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2"/>
  <workbookPr hidePivotFieldList="1" defaultThemeVersion="124226"/>
  <mc:AlternateContent xmlns:mc="http://schemas.openxmlformats.org/markup-compatibility/2006">
    <mc:Choice Requires="x15">
      <x15ac:absPath xmlns:x15ac="http://schemas.microsoft.com/office/spreadsheetml/2010/11/ac" url="C:\Users\Mcruz\Desktop\INCI\2022\RIESGOS\Mapa de riegos\Riesgos de Gestion\"/>
    </mc:Choice>
  </mc:AlternateContent>
  <xr:revisionPtr revIDLastSave="0" documentId="13_ncr:1_{20CF8E6C-6BAB-4EA9-9327-D6F77845BF36}" xr6:coauthVersionLast="36" xr6:coauthVersionMax="47" xr10:uidLastSave="{00000000-0000-0000-0000-000000000000}"/>
  <bookViews>
    <workbookView xWindow="28680" yWindow="-120" windowWidth="19440" windowHeight="10440" tabRatio="882" firstSheet="7" activeTab="7" xr2:uid="{00000000-000D-0000-FFFF-FFFF00000000}"/>
  </bookViews>
  <sheets>
    <sheet name="Direccionamiento Estrategico" sheetId="24" r:id="rId1"/>
    <sheet name="Comunicaciones " sheetId="23" r:id="rId2"/>
    <sheet name="Asistencia tecnica" sheetId="21" r:id="rId3"/>
    <sheet name="Centro Cultural" sheetId="22" r:id="rId4"/>
    <sheet name="Unidades Productivas" sheetId="34" r:id="rId5"/>
    <sheet name="Producción Radial y Audiovisual" sheetId="32" r:id="rId6"/>
    <sheet name="Gestion Documental" sheetId="28" r:id="rId7"/>
    <sheet name="Servicio al Ciudadano" sheetId="33" r:id="rId8"/>
    <sheet name="Informatica y Tecnologia" sheetId="31" r:id="rId9"/>
    <sheet name="Gestion Contractual" sheetId="27" r:id="rId10"/>
    <sheet name="Gestion Juridica" sheetId="36" r:id="rId11"/>
    <sheet name="Gestion Humana" sheetId="29" r:id="rId12"/>
    <sheet name="Financiero" sheetId="26" r:id="rId13"/>
    <sheet name="Administrativo " sheetId="1" r:id="rId14"/>
    <sheet name="Evaluación y mejoramiento" sheetId="25" r:id="rId15"/>
    <sheet name="Intructivo" sheetId="20"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calcPr calcId="191029"/>
  <pivotCaches>
    <pivotCache cacheId="1" r:id="rId38"/>
  </pivotCaches>
</workbook>
</file>

<file path=xl/calcChain.xml><?xml version="1.0" encoding="utf-8"?>
<calcChain xmlns="http://schemas.openxmlformats.org/spreadsheetml/2006/main">
  <c r="T69" i="36" l="1"/>
  <c r="Q69" i="36"/>
  <c r="K69" i="36"/>
  <c r="T68" i="36"/>
  <c r="Q68" i="36"/>
  <c r="AB69" i="36" s="1"/>
  <c r="AA69" i="36" s="1"/>
  <c r="K68" i="36"/>
  <c r="AB67" i="36"/>
  <c r="AA67" i="36" s="1"/>
  <c r="X67" i="36"/>
  <c r="T67" i="36"/>
  <c r="Q67" i="36"/>
  <c r="AB68" i="36" s="1"/>
  <c r="AA68" i="36" s="1"/>
  <c r="K67" i="36"/>
  <c r="T66" i="36"/>
  <c r="Q66" i="36"/>
  <c r="K66" i="36"/>
  <c r="T65" i="36"/>
  <c r="Q65" i="36"/>
  <c r="K65" i="36"/>
  <c r="AB64" i="36"/>
  <c r="AA64" i="36"/>
  <c r="X64" i="36"/>
  <c r="Z64" i="36" s="1"/>
  <c r="T64" i="36"/>
  <c r="Q64" i="36"/>
  <c r="AB65" i="36" s="1"/>
  <c r="AA65" i="36" s="1"/>
  <c r="H64" i="36"/>
  <c r="T63" i="36"/>
  <c r="Q63" i="36"/>
  <c r="K63" i="36"/>
  <c r="T62" i="36"/>
  <c r="Q62" i="36"/>
  <c r="K62" i="36"/>
  <c r="AB61" i="36"/>
  <c r="AA61" i="36"/>
  <c r="X61" i="36"/>
  <c r="Z61" i="36" s="1"/>
  <c r="T61" i="36"/>
  <c r="Q61" i="36"/>
  <c r="AB62" i="36" s="1"/>
  <c r="AA62" i="36" s="1"/>
  <c r="K61" i="36"/>
  <c r="AB60" i="36"/>
  <c r="AA60" i="36" s="1"/>
  <c r="X60" i="36"/>
  <c r="T60" i="36"/>
  <c r="Q60" i="36"/>
  <c r="K60" i="36"/>
  <c r="T59" i="36"/>
  <c r="Q59" i="36"/>
  <c r="K59" i="36"/>
  <c r="T58" i="36"/>
  <c r="Q58" i="36"/>
  <c r="H58" i="36"/>
  <c r="AB57" i="36"/>
  <c r="AA57" i="36" s="1"/>
  <c r="X57" i="36"/>
  <c r="T57" i="36"/>
  <c r="Q57" i="36"/>
  <c r="K57" i="36"/>
  <c r="T56" i="36"/>
  <c r="Q56" i="36"/>
  <c r="K56" i="36"/>
  <c r="T55" i="36"/>
  <c r="Q55" i="36"/>
  <c r="K55" i="36"/>
  <c r="AA54" i="36"/>
  <c r="T54" i="36"/>
  <c r="Q54" i="36"/>
  <c r="AB55" i="36" s="1"/>
  <c r="AA55" i="36" s="1"/>
  <c r="K54" i="36"/>
  <c r="AB53" i="36"/>
  <c r="AA53" i="36" s="1"/>
  <c r="X53" i="36"/>
  <c r="T53" i="36"/>
  <c r="Q53" i="36"/>
  <c r="AB54" i="36" s="1"/>
  <c r="K53" i="36"/>
  <c r="T52" i="36"/>
  <c r="Q52" i="36"/>
  <c r="AB52" i="36" s="1"/>
  <c r="AA52" i="36" s="1"/>
  <c r="I52" i="36"/>
  <c r="H52" i="36"/>
  <c r="AA51" i="36"/>
  <c r="T51" i="36"/>
  <c r="Q51" i="36"/>
  <c r="K51" i="36"/>
  <c r="AB50" i="36"/>
  <c r="AA50" i="36" s="1"/>
  <c r="X50" i="36"/>
  <c r="T50" i="36"/>
  <c r="Q50" i="36"/>
  <c r="AB51" i="36" s="1"/>
  <c r="K50" i="36"/>
  <c r="T49" i="36"/>
  <c r="Q49" i="36"/>
  <c r="K49" i="36"/>
  <c r="T48" i="36"/>
  <c r="Q48" i="36"/>
  <c r="K48" i="36"/>
  <c r="T47" i="36"/>
  <c r="Q47" i="36"/>
  <c r="K47" i="36"/>
  <c r="AB46" i="36"/>
  <c r="AA46" i="36" s="1"/>
  <c r="X46" i="36"/>
  <c r="T46" i="36"/>
  <c r="Q46" i="36"/>
  <c r="AB47" i="36" s="1"/>
  <c r="AA47" i="36" s="1"/>
  <c r="H46" i="36"/>
  <c r="T45" i="36"/>
  <c r="Q45" i="36"/>
  <c r="K45" i="36"/>
  <c r="AA44" i="36"/>
  <c r="T44" i="36"/>
  <c r="Q44" i="36"/>
  <c r="K44" i="36"/>
  <c r="AB43" i="36"/>
  <c r="AA43" i="36" s="1"/>
  <c r="X43" i="36"/>
  <c r="T43" i="36"/>
  <c r="Q43" i="36"/>
  <c r="AB44" i="36" s="1"/>
  <c r="K43" i="36"/>
  <c r="T42" i="36"/>
  <c r="Q42" i="36"/>
  <c r="K42" i="36"/>
  <c r="T41" i="36"/>
  <c r="Q41" i="36"/>
  <c r="K41" i="36"/>
  <c r="AB40" i="36"/>
  <c r="AA40" i="36"/>
  <c r="Y40" i="36"/>
  <c r="AC40" i="36" s="1"/>
  <c r="X40" i="36"/>
  <c r="Z40" i="36" s="1"/>
  <c r="T40" i="36"/>
  <c r="Q40" i="36"/>
  <c r="I40" i="36"/>
  <c r="H40" i="36"/>
  <c r="T39" i="36"/>
  <c r="Q39" i="36"/>
  <c r="K39" i="36"/>
  <c r="T38" i="36"/>
  <c r="Q38" i="36"/>
  <c r="K38" i="36"/>
  <c r="AA37" i="36"/>
  <c r="T37" i="36"/>
  <c r="Q37" i="36"/>
  <c r="K37" i="36"/>
  <c r="AB36" i="36"/>
  <c r="AA36" i="36" s="1"/>
  <c r="X36" i="36"/>
  <c r="T36" i="36"/>
  <c r="Q36" i="36"/>
  <c r="AB37" i="36" s="1"/>
  <c r="K36" i="36"/>
  <c r="T35" i="36"/>
  <c r="Q35" i="36"/>
  <c r="K35" i="36"/>
  <c r="T34" i="36"/>
  <c r="Q34" i="36"/>
  <c r="H34" i="36"/>
  <c r="T33" i="36"/>
  <c r="Q33" i="36"/>
  <c r="X33" i="36" s="1"/>
  <c r="K33" i="36"/>
  <c r="T32" i="36"/>
  <c r="Q32" i="36"/>
  <c r="K32" i="36"/>
  <c r="T31" i="36"/>
  <c r="Q31" i="36"/>
  <c r="K31" i="36"/>
  <c r="T30" i="36"/>
  <c r="Q30" i="36"/>
  <c r="K30" i="36"/>
  <c r="T29" i="36"/>
  <c r="Q29" i="36"/>
  <c r="K29" i="36"/>
  <c r="AA28" i="36"/>
  <c r="T28" i="36"/>
  <c r="Q28" i="36"/>
  <c r="AB28" i="36" s="1"/>
  <c r="I28" i="36"/>
  <c r="H28" i="36"/>
  <c r="T27" i="36"/>
  <c r="Q27" i="36"/>
  <c r="K27" i="36"/>
  <c r="X26" i="36"/>
  <c r="Y26" i="36" s="1"/>
  <c r="T26" i="36"/>
  <c r="Q26" i="36"/>
  <c r="K26" i="36"/>
  <c r="T25" i="36"/>
  <c r="Q25" i="36"/>
  <c r="K25" i="36"/>
  <c r="X24" i="36"/>
  <c r="Y24" i="36" s="1"/>
  <c r="T24" i="36"/>
  <c r="Q24" i="36"/>
  <c r="K24" i="36"/>
  <c r="T23" i="36"/>
  <c r="Q23" i="36"/>
  <c r="K23" i="36"/>
  <c r="X22" i="36"/>
  <c r="Y22" i="36" s="1"/>
  <c r="T22" i="36"/>
  <c r="Q22" i="36"/>
  <c r="H22" i="36"/>
  <c r="T21" i="36"/>
  <c r="Q21" i="36"/>
  <c r="K21" i="36"/>
  <c r="T20" i="36"/>
  <c r="Q20" i="36"/>
  <c r="AB21" i="36" s="1"/>
  <c r="AA21" i="36" s="1"/>
  <c r="K20" i="36"/>
  <c r="T19" i="36"/>
  <c r="Q19" i="36"/>
  <c r="AB19" i="36" s="1"/>
  <c r="AA19" i="36" s="1"/>
  <c r="K19" i="36"/>
  <c r="AB18" i="36"/>
  <c r="AA18" i="36"/>
  <c r="X18" i="36"/>
  <c r="Z18" i="36" s="1"/>
  <c r="T18" i="36"/>
  <c r="Q18" i="36"/>
  <c r="K18" i="36"/>
  <c r="T17" i="36"/>
  <c r="Q17" i="36"/>
  <c r="K17" i="36"/>
  <c r="T16" i="36"/>
  <c r="Q16" i="36"/>
  <c r="G16" i="36"/>
  <c r="H16" i="36" s="1"/>
  <c r="AB15" i="36"/>
  <c r="AA15" i="36" s="1"/>
  <c r="X15" i="36"/>
  <c r="Z15" i="36" s="1"/>
  <c r="T15" i="36"/>
  <c r="Q15" i="36"/>
  <c r="K15" i="36"/>
  <c r="T14" i="36"/>
  <c r="Q14" i="36"/>
  <c r="K14" i="36"/>
  <c r="T13" i="36"/>
  <c r="Q13" i="36"/>
  <c r="AB14" i="36" s="1"/>
  <c r="AA14" i="36" s="1"/>
  <c r="K13" i="36"/>
  <c r="T12" i="36"/>
  <c r="Q12" i="36"/>
  <c r="K12" i="36"/>
  <c r="T11" i="36"/>
  <c r="Q11" i="36"/>
  <c r="K11" i="36"/>
  <c r="T10" i="36"/>
  <c r="Q10" i="36"/>
  <c r="I10" i="36"/>
  <c r="H10" i="36"/>
  <c r="I16" i="36" l="1"/>
  <c r="Y33" i="36"/>
  <c r="Z33" i="36"/>
  <c r="I22" i="36"/>
  <c r="AB30" i="36"/>
  <c r="AA30" i="36" s="1"/>
  <c r="X30" i="36"/>
  <c r="AB29" i="36"/>
  <c r="AA29" i="36" s="1"/>
  <c r="AB32" i="36"/>
  <c r="AA32" i="36" s="1"/>
  <c r="X32" i="36"/>
  <c r="AB31" i="36"/>
  <c r="AA31" i="36" s="1"/>
  <c r="AB33" i="36"/>
  <c r="AA33" i="36" s="1"/>
  <c r="AB35" i="36"/>
  <c r="AA35" i="36" s="1"/>
  <c r="X35" i="36"/>
  <c r="AB34" i="36"/>
  <c r="AA34" i="36" s="1"/>
  <c r="AB39" i="36"/>
  <c r="AA39" i="36" s="1"/>
  <c r="X39" i="36"/>
  <c r="AB38" i="36"/>
  <c r="AA38" i="36" s="1"/>
  <c r="X38" i="36"/>
  <c r="AB45" i="36"/>
  <c r="AA45" i="36" s="1"/>
  <c r="X45" i="36"/>
  <c r="AB56" i="36"/>
  <c r="AA56" i="36" s="1"/>
  <c r="X56" i="36"/>
  <c r="Z36" i="36"/>
  <c r="Y36" i="36"/>
  <c r="AC36" i="36" s="1"/>
  <c r="Y15" i="36"/>
  <c r="AC15" i="36" s="1"/>
  <c r="X21" i="36"/>
  <c r="Z43" i="36"/>
  <c r="Y43" i="36"/>
  <c r="AC43" i="36" s="1"/>
  <c r="Z50" i="36"/>
  <c r="Y50" i="36"/>
  <c r="AC50" i="36" s="1"/>
  <c r="X13" i="36"/>
  <c r="AB13" i="36"/>
  <c r="AA13" i="36" s="1"/>
  <c r="Y18" i="36"/>
  <c r="AC18" i="36" s="1"/>
  <c r="X19" i="36"/>
  <c r="Z22" i="36"/>
  <c r="Z24" i="36"/>
  <c r="Z26" i="36"/>
  <c r="X29" i="36"/>
  <c r="X31" i="36"/>
  <c r="X34" i="36"/>
  <c r="AB42" i="36"/>
  <c r="AA42" i="36" s="1"/>
  <c r="X42" i="36"/>
  <c r="AB41" i="36"/>
  <c r="AA41" i="36" s="1"/>
  <c r="X41" i="36"/>
  <c r="AB49" i="36"/>
  <c r="AA49" i="36" s="1"/>
  <c r="X49" i="36"/>
  <c r="AB48" i="36"/>
  <c r="AA48" i="36" s="1"/>
  <c r="X48" i="36"/>
  <c r="Z60" i="36"/>
  <c r="Y60" i="36"/>
  <c r="AC60" i="36" s="1"/>
  <c r="Z67" i="36"/>
  <c r="Y67" i="36"/>
  <c r="AC67" i="36" s="1"/>
  <c r="AB20" i="36"/>
  <c r="AA20" i="36" s="1"/>
  <c r="X20" i="36"/>
  <c r="I34" i="36"/>
  <c r="Z53" i="36"/>
  <c r="Y53" i="36"/>
  <c r="AC53" i="36" s="1"/>
  <c r="X10" i="36"/>
  <c r="X14" i="36"/>
  <c r="X16" i="36"/>
  <c r="AB23" i="36"/>
  <c r="AA23" i="36" s="1"/>
  <c r="X23" i="36"/>
  <c r="AB22" i="36"/>
  <c r="AA22" i="36" s="1"/>
  <c r="AC22" i="36" s="1"/>
  <c r="AB25" i="36"/>
  <c r="AA25" i="36" s="1"/>
  <c r="X25" i="36"/>
  <c r="AB24" i="36"/>
  <c r="AA24" i="36" s="1"/>
  <c r="AC24" i="36" s="1"/>
  <c r="AB27" i="36"/>
  <c r="AA27" i="36" s="1"/>
  <c r="X27" i="36"/>
  <c r="AB26" i="36"/>
  <c r="AA26" i="36" s="1"/>
  <c r="AC26" i="36" s="1"/>
  <c r="I46" i="36"/>
  <c r="Z46" i="36"/>
  <c r="Y46" i="36"/>
  <c r="AC46" i="36" s="1"/>
  <c r="Z57" i="36"/>
  <c r="Y57" i="36"/>
  <c r="AC57" i="36" s="1"/>
  <c r="AB59" i="36"/>
  <c r="AA59" i="36" s="1"/>
  <c r="X59" i="36"/>
  <c r="AB58" i="36"/>
  <c r="AA58" i="36" s="1"/>
  <c r="X58" i="36"/>
  <c r="AB63" i="36"/>
  <c r="AA63" i="36" s="1"/>
  <c r="X63" i="36"/>
  <c r="AB66" i="36"/>
  <c r="AA66" i="36" s="1"/>
  <c r="X66" i="36"/>
  <c r="X37" i="36"/>
  <c r="X44" i="36"/>
  <c r="X47" i="36"/>
  <c r="X51" i="36"/>
  <c r="X54" i="36"/>
  <c r="X68" i="36"/>
  <c r="X55" i="36"/>
  <c r="Y61" i="36"/>
  <c r="AC61" i="36" s="1"/>
  <c r="X62" i="36"/>
  <c r="I64" i="36"/>
  <c r="Y64" i="36"/>
  <c r="AC64" i="36" s="1"/>
  <c r="X65" i="36"/>
  <c r="X69" i="36"/>
  <c r="X28" i="36"/>
  <c r="X52" i="36"/>
  <c r="I58" i="36"/>
  <c r="T69" i="34"/>
  <c r="Q69" i="34"/>
  <c r="K69" i="34"/>
  <c r="T68" i="34"/>
  <c r="Q68" i="34"/>
  <c r="AB69" i="34" s="1"/>
  <c r="AA69" i="34" s="1"/>
  <c r="K68" i="34"/>
  <c r="T67" i="34"/>
  <c r="Q67" i="34"/>
  <c r="K67" i="34"/>
  <c r="T66" i="34"/>
  <c r="Q66" i="34"/>
  <c r="AB67" i="34" s="1"/>
  <c r="AA67" i="34" s="1"/>
  <c r="K66" i="34"/>
  <c r="T65" i="34"/>
  <c r="Q65" i="34"/>
  <c r="K65" i="34"/>
  <c r="T64" i="34"/>
  <c r="Q64" i="34"/>
  <c r="AB65" i="34" s="1"/>
  <c r="AA65" i="34" s="1"/>
  <c r="H64" i="34"/>
  <c r="I64" i="34" s="1"/>
  <c r="T63" i="34"/>
  <c r="Q63" i="34"/>
  <c r="K63" i="34"/>
  <c r="T62" i="34"/>
  <c r="Q62" i="34"/>
  <c r="K62" i="34"/>
  <c r="T61" i="34"/>
  <c r="Q61" i="34"/>
  <c r="AB62" i="34" s="1"/>
  <c r="AA62" i="34" s="1"/>
  <c r="K61" i="34"/>
  <c r="T60" i="34"/>
  <c r="Q60" i="34"/>
  <c r="K60" i="34"/>
  <c r="T59" i="34"/>
  <c r="Q59" i="34"/>
  <c r="AB60" i="34" s="1"/>
  <c r="AA60" i="34" s="1"/>
  <c r="K59" i="34"/>
  <c r="T58" i="34"/>
  <c r="Q58" i="34"/>
  <c r="I58" i="34"/>
  <c r="H58" i="34"/>
  <c r="T57" i="34"/>
  <c r="Q57" i="34"/>
  <c r="K57" i="34"/>
  <c r="T56" i="34"/>
  <c r="Q56" i="34"/>
  <c r="AB57" i="34" s="1"/>
  <c r="AA57" i="34" s="1"/>
  <c r="K56" i="34"/>
  <c r="T55" i="34"/>
  <c r="Q55" i="34"/>
  <c r="K55" i="34"/>
  <c r="T54" i="34"/>
  <c r="Q54" i="34"/>
  <c r="AB55" i="34" s="1"/>
  <c r="AA55" i="34" s="1"/>
  <c r="K54" i="34"/>
  <c r="T53" i="34"/>
  <c r="Q53" i="34"/>
  <c r="AB54" i="34" s="1"/>
  <c r="AA54" i="34" s="1"/>
  <c r="K53" i="34"/>
  <c r="X52" i="34"/>
  <c r="Z52" i="34" s="1"/>
  <c r="T52" i="34"/>
  <c r="Q52" i="34"/>
  <c r="AB53" i="34" s="1"/>
  <c r="AA53" i="34" s="1"/>
  <c r="H52" i="34"/>
  <c r="I52" i="34" s="1"/>
  <c r="T51" i="34"/>
  <c r="Q51" i="34"/>
  <c r="K51" i="34"/>
  <c r="T50" i="34"/>
  <c r="Q50" i="34"/>
  <c r="AB51" i="34" s="1"/>
  <c r="AA51" i="34" s="1"/>
  <c r="K50" i="34"/>
  <c r="T49" i="34"/>
  <c r="Q49" i="34"/>
  <c r="AB50" i="34" s="1"/>
  <c r="AA50" i="34" s="1"/>
  <c r="K49" i="34"/>
  <c r="T48" i="34"/>
  <c r="Q48" i="34"/>
  <c r="K48" i="34"/>
  <c r="T47" i="34"/>
  <c r="Q47" i="34"/>
  <c r="K47" i="34"/>
  <c r="AB46" i="34"/>
  <c r="AA46" i="34" s="1"/>
  <c r="T46" i="34"/>
  <c r="Q46" i="34"/>
  <c r="H46" i="34"/>
  <c r="T45" i="34"/>
  <c r="Q45" i="34"/>
  <c r="K45" i="34"/>
  <c r="T44" i="34"/>
  <c r="Q44" i="34"/>
  <c r="K44" i="34"/>
  <c r="AB43" i="34"/>
  <c r="AA43" i="34" s="1"/>
  <c r="T43" i="34"/>
  <c r="Q43" i="34"/>
  <c r="K43" i="34"/>
  <c r="T42" i="34"/>
  <c r="Q42" i="34"/>
  <c r="X43" i="34" s="1"/>
  <c r="K42" i="34"/>
  <c r="T41" i="34"/>
  <c r="Q41" i="34"/>
  <c r="K41" i="34"/>
  <c r="T40" i="34"/>
  <c r="Q40" i="34"/>
  <c r="AB40" i="34" s="1"/>
  <c r="AA40" i="34" s="1"/>
  <c r="I40" i="34"/>
  <c r="H40" i="34"/>
  <c r="T39" i="34"/>
  <c r="Q39" i="34"/>
  <c r="K39" i="34"/>
  <c r="T38" i="34"/>
  <c r="Q38" i="34"/>
  <c r="K38" i="34"/>
  <c r="T37" i="34"/>
  <c r="Q37" i="34"/>
  <c r="K37" i="34"/>
  <c r="T36" i="34"/>
  <c r="Q36" i="34"/>
  <c r="K36" i="34"/>
  <c r="T35" i="34"/>
  <c r="Q35" i="34"/>
  <c r="AB36" i="34" s="1"/>
  <c r="AA36" i="34" s="1"/>
  <c r="K35" i="34"/>
  <c r="T34" i="34"/>
  <c r="Q34" i="34"/>
  <c r="H34" i="34"/>
  <c r="T33" i="34"/>
  <c r="Q33" i="34"/>
  <c r="X33" i="34" s="1"/>
  <c r="K33" i="34"/>
  <c r="T32" i="34"/>
  <c r="Q32" i="34"/>
  <c r="AB33" i="34" s="1"/>
  <c r="AA33" i="34" s="1"/>
  <c r="K32" i="34"/>
  <c r="T31" i="34"/>
  <c r="Q31" i="34"/>
  <c r="X31" i="34" s="1"/>
  <c r="K31" i="34"/>
  <c r="T30" i="34"/>
  <c r="Q30" i="34"/>
  <c r="K30" i="34"/>
  <c r="T29" i="34"/>
  <c r="Q29" i="34"/>
  <c r="K29" i="34"/>
  <c r="AB28" i="34"/>
  <c r="AA28" i="34" s="1"/>
  <c r="T28" i="34"/>
  <c r="Q28" i="34"/>
  <c r="X28" i="34" s="1"/>
  <c r="I28" i="34"/>
  <c r="H28" i="34"/>
  <c r="T27" i="34"/>
  <c r="Q27" i="34"/>
  <c r="K27" i="34"/>
  <c r="T26" i="34"/>
  <c r="Q26" i="34"/>
  <c r="K26" i="34"/>
  <c r="T25" i="34"/>
  <c r="Q25" i="34"/>
  <c r="K25" i="34"/>
  <c r="T24" i="34"/>
  <c r="Q24" i="34"/>
  <c r="K24" i="34"/>
  <c r="T23" i="34"/>
  <c r="Q23" i="34"/>
  <c r="K23" i="34"/>
  <c r="T22" i="34"/>
  <c r="Q22" i="34"/>
  <c r="H22" i="34"/>
  <c r="X21" i="34"/>
  <c r="Z21" i="34" s="1"/>
  <c r="T21" i="34"/>
  <c r="Q21" i="34"/>
  <c r="K21" i="34"/>
  <c r="T20" i="34"/>
  <c r="Q20" i="34"/>
  <c r="K20" i="34"/>
  <c r="X19" i="34"/>
  <c r="Z19" i="34" s="1"/>
  <c r="T19" i="34"/>
  <c r="Q19" i="34"/>
  <c r="AB19" i="34" s="1"/>
  <c r="AA19" i="34" s="1"/>
  <c r="K19" i="34"/>
  <c r="T18" i="34"/>
  <c r="Q18" i="34"/>
  <c r="K18" i="34"/>
  <c r="T17" i="34"/>
  <c r="Q17" i="34"/>
  <c r="AB18" i="34" s="1"/>
  <c r="AA18" i="34" s="1"/>
  <c r="K17" i="34"/>
  <c r="T16" i="34"/>
  <c r="Q16" i="34"/>
  <c r="G16" i="34"/>
  <c r="H16" i="34" s="1"/>
  <c r="T15" i="34"/>
  <c r="Q15" i="34"/>
  <c r="K15" i="34"/>
  <c r="T14" i="34"/>
  <c r="Q14" i="34"/>
  <c r="X14" i="34" s="1"/>
  <c r="Z14" i="34" s="1"/>
  <c r="K14" i="34"/>
  <c r="T13" i="34"/>
  <c r="Q13" i="34"/>
  <c r="K13" i="34"/>
  <c r="T12" i="34"/>
  <c r="Q12" i="34"/>
  <c r="AB13" i="34" s="1"/>
  <c r="AA13" i="34" s="1"/>
  <c r="K12" i="34"/>
  <c r="T11" i="34"/>
  <c r="Q11" i="34"/>
  <c r="K11" i="34"/>
  <c r="T10" i="34"/>
  <c r="Q10" i="34"/>
  <c r="H10" i="34"/>
  <c r="Z52" i="36" l="1"/>
  <c r="Y52" i="36"/>
  <c r="AC52" i="36" s="1"/>
  <c r="Y55" i="36"/>
  <c r="AC55" i="36" s="1"/>
  <c r="Z55" i="36"/>
  <c r="Z47" i="36"/>
  <c r="Y47" i="36"/>
  <c r="AC47" i="36" s="1"/>
  <c r="Y58" i="36"/>
  <c r="AC58" i="36" s="1"/>
  <c r="Z58" i="36"/>
  <c r="Z14" i="36"/>
  <c r="Y14" i="36"/>
  <c r="AC14" i="36" s="1"/>
  <c r="Z20" i="36"/>
  <c r="Y20" i="36"/>
  <c r="AC20" i="36" s="1"/>
  <c r="Z49" i="36"/>
  <c r="Y49" i="36"/>
  <c r="AC49" i="36" s="1"/>
  <c r="Z42" i="36"/>
  <c r="Y42" i="36"/>
  <c r="AC42" i="36" s="1"/>
  <c r="Y29" i="36"/>
  <c r="AC29" i="36" s="1"/>
  <c r="Z29" i="36"/>
  <c r="Y19" i="36"/>
  <c r="AC19" i="36" s="1"/>
  <c r="Z19" i="36"/>
  <c r="Y45" i="36"/>
  <c r="AC45" i="36" s="1"/>
  <c r="Z45" i="36"/>
  <c r="Z39" i="36"/>
  <c r="Y39" i="36"/>
  <c r="AC39" i="36" s="1"/>
  <c r="AC33" i="36"/>
  <c r="Z28" i="36"/>
  <c r="Y28" i="36"/>
  <c r="AC28" i="36" s="1"/>
  <c r="Z68" i="36"/>
  <c r="Y68" i="36"/>
  <c r="AC68" i="36" s="1"/>
  <c r="Z44" i="36"/>
  <c r="Y44" i="36"/>
  <c r="AC44" i="36" s="1"/>
  <c r="Z23" i="36"/>
  <c r="Y23" i="36"/>
  <c r="AC23" i="36" s="1"/>
  <c r="Z10" i="36"/>
  <c r="X11" i="36" s="1"/>
  <c r="Y10" i="36"/>
  <c r="Y21" i="36"/>
  <c r="AC21" i="36" s="1"/>
  <c r="Z21" i="36"/>
  <c r="Y69" i="36"/>
  <c r="AC69" i="36" s="1"/>
  <c r="Z69" i="36"/>
  <c r="Y62" i="36"/>
  <c r="AC62" i="36" s="1"/>
  <c r="Z62" i="36"/>
  <c r="Z54" i="36"/>
  <c r="Y54" i="36"/>
  <c r="AC54" i="36" s="1"/>
  <c r="Z37" i="36"/>
  <c r="Y37" i="36"/>
  <c r="AC37" i="36" s="1"/>
  <c r="Z63" i="36"/>
  <c r="Y63" i="36"/>
  <c r="AC63" i="36" s="1"/>
  <c r="Z59" i="36"/>
  <c r="Y59" i="36"/>
  <c r="AC59" i="36" s="1"/>
  <c r="Z25" i="36"/>
  <c r="Y25" i="36"/>
  <c r="AC25" i="36" s="1"/>
  <c r="Y48" i="36"/>
  <c r="AC48" i="36" s="1"/>
  <c r="Z48" i="36"/>
  <c r="Y41" i="36"/>
  <c r="AC41" i="36" s="1"/>
  <c r="Z41" i="36"/>
  <c r="Y34" i="36"/>
  <c r="AC34" i="36" s="1"/>
  <c r="Z34" i="36"/>
  <c r="Z56" i="36"/>
  <c r="Y56" i="36"/>
  <c r="AC56" i="36" s="1"/>
  <c r="Y38" i="36"/>
  <c r="AC38" i="36" s="1"/>
  <c r="Z38" i="36"/>
  <c r="Z30" i="36"/>
  <c r="Y30" i="36"/>
  <c r="AC30" i="36" s="1"/>
  <c r="Y65" i="36"/>
  <c r="AC65" i="36" s="1"/>
  <c r="Z65" i="36"/>
  <c r="Z51" i="36"/>
  <c r="Y51" i="36"/>
  <c r="AC51" i="36" s="1"/>
  <c r="Z66" i="36"/>
  <c r="Y66" i="36"/>
  <c r="AC66" i="36" s="1"/>
  <c r="Z27" i="36"/>
  <c r="Y27" i="36"/>
  <c r="AC27" i="36" s="1"/>
  <c r="Z16" i="36"/>
  <c r="X17" i="36" s="1"/>
  <c r="Y16" i="36"/>
  <c r="Y31" i="36"/>
  <c r="AC31" i="36" s="1"/>
  <c r="Z31" i="36"/>
  <c r="Y13" i="36"/>
  <c r="AC13" i="36" s="1"/>
  <c r="Z13" i="36"/>
  <c r="Z35" i="36"/>
  <c r="Y35" i="36"/>
  <c r="AC35" i="36" s="1"/>
  <c r="Z32" i="36"/>
  <c r="Y32" i="36"/>
  <c r="AC32" i="36" s="1"/>
  <c r="Z28" i="34"/>
  <c r="Y28" i="34"/>
  <c r="AC28" i="34" s="1"/>
  <c r="X13" i="34"/>
  <c r="Z13" i="34" s="1"/>
  <c r="X36" i="34"/>
  <c r="AB44" i="34"/>
  <c r="AA44" i="34" s="1"/>
  <c r="AB47" i="34"/>
  <c r="AA47" i="34" s="1"/>
  <c r="Y52" i="34"/>
  <c r="AC52" i="34" s="1"/>
  <c r="X57" i="34"/>
  <c r="X60" i="34"/>
  <c r="X67" i="34"/>
  <c r="AB14" i="34"/>
  <c r="AA14" i="34" s="1"/>
  <c r="X15" i="34"/>
  <c r="X50" i="34"/>
  <c r="AB52" i="34"/>
  <c r="AA52" i="34" s="1"/>
  <c r="X53" i="34"/>
  <c r="Z53" i="34" s="1"/>
  <c r="AB21" i="34"/>
  <c r="AA21" i="34" s="1"/>
  <c r="AB37" i="34"/>
  <c r="AA37" i="34" s="1"/>
  <c r="X46" i="34"/>
  <c r="AB61" i="34"/>
  <c r="AA61" i="34" s="1"/>
  <c r="AB68" i="34"/>
  <c r="AA68" i="34" s="1"/>
  <c r="Y31" i="34"/>
  <c r="Z31" i="34"/>
  <c r="Y15" i="34"/>
  <c r="Z15" i="34"/>
  <c r="I16" i="34"/>
  <c r="X16" i="34" s="1"/>
  <c r="AB63" i="34"/>
  <c r="AA63" i="34" s="1"/>
  <c r="X63" i="34"/>
  <c r="Y19" i="34"/>
  <c r="AC19" i="34" s="1"/>
  <c r="Y21" i="34"/>
  <c r="AB30" i="34"/>
  <c r="AA30" i="34" s="1"/>
  <c r="X30" i="34"/>
  <c r="Z36" i="34"/>
  <c r="Y36" i="34"/>
  <c r="AC36" i="34" s="1"/>
  <c r="AB45" i="34"/>
  <c r="AA45" i="34" s="1"/>
  <c r="X45" i="34"/>
  <c r="AB23" i="34"/>
  <c r="AA23" i="34" s="1"/>
  <c r="X23" i="34"/>
  <c r="AB22" i="34"/>
  <c r="AA22" i="34" s="1"/>
  <c r="AB27" i="34"/>
  <c r="AA27" i="34" s="1"/>
  <c r="X27" i="34"/>
  <c r="Z50" i="34"/>
  <c r="Y50" i="34"/>
  <c r="AC50" i="34" s="1"/>
  <c r="AB15" i="34"/>
  <c r="AA15" i="34" s="1"/>
  <c r="X17" i="34"/>
  <c r="AB17" i="34"/>
  <c r="AA17" i="34" s="1"/>
  <c r="X29" i="34"/>
  <c r="AB42" i="34"/>
  <c r="AA42" i="34" s="1"/>
  <c r="X42" i="34"/>
  <c r="AB41" i="34"/>
  <c r="AA41" i="34" s="1"/>
  <c r="X41" i="34"/>
  <c r="AB49" i="34"/>
  <c r="AA49" i="34" s="1"/>
  <c r="X49" i="34"/>
  <c r="AB48" i="34"/>
  <c r="AA48" i="34" s="1"/>
  <c r="X48" i="34"/>
  <c r="AB56" i="34"/>
  <c r="AA56" i="34" s="1"/>
  <c r="X56" i="34"/>
  <c r="AB59" i="34"/>
  <c r="AA59" i="34" s="1"/>
  <c r="X59" i="34"/>
  <c r="AB58" i="34"/>
  <c r="AA58" i="34" s="1"/>
  <c r="X58" i="34"/>
  <c r="Z67" i="34"/>
  <c r="Y67" i="34"/>
  <c r="AC67" i="34" s="1"/>
  <c r="AB29" i="34"/>
  <c r="AA29" i="34" s="1"/>
  <c r="AB32" i="34"/>
  <c r="AA32" i="34" s="1"/>
  <c r="X32" i="34"/>
  <c r="AB31" i="34"/>
  <c r="AA31" i="34" s="1"/>
  <c r="Y13" i="34"/>
  <c r="AC13" i="34" s="1"/>
  <c r="I22" i="34"/>
  <c r="AB25" i="34"/>
  <c r="AA25" i="34" s="1"/>
  <c r="X25" i="34"/>
  <c r="AB24" i="34"/>
  <c r="AA24" i="34" s="1"/>
  <c r="AB26" i="34"/>
  <c r="AA26" i="34" s="1"/>
  <c r="Z33" i="34"/>
  <c r="Y33" i="34"/>
  <c r="AC33" i="34" s="1"/>
  <c r="AB35" i="34"/>
  <c r="AA35" i="34" s="1"/>
  <c r="X35" i="34"/>
  <c r="AB34" i="34"/>
  <c r="AA34" i="34" s="1"/>
  <c r="X34" i="34"/>
  <c r="Z43" i="34"/>
  <c r="Y43" i="34"/>
  <c r="AC43" i="34" s="1"/>
  <c r="Z57" i="34"/>
  <c r="Y57" i="34"/>
  <c r="AC57" i="34" s="1"/>
  <c r="Z60" i="34"/>
  <c r="Y60" i="34"/>
  <c r="AC60" i="34" s="1"/>
  <c r="I10" i="34"/>
  <c r="X10" i="34" s="1"/>
  <c r="Y14" i="34"/>
  <c r="AC14" i="34" s="1"/>
  <c r="AB20" i="34"/>
  <c r="AA20" i="34" s="1"/>
  <c r="X20" i="34"/>
  <c r="X18" i="34"/>
  <c r="X22" i="34"/>
  <c r="X24" i="34"/>
  <c r="X26" i="34"/>
  <c r="AB39" i="34"/>
  <c r="AA39" i="34" s="1"/>
  <c r="X39" i="34"/>
  <c r="AB38" i="34"/>
  <c r="AA38" i="34" s="1"/>
  <c r="X38" i="34"/>
  <c r="I46" i="34"/>
  <c r="Z46" i="34"/>
  <c r="Y46" i="34"/>
  <c r="AC46" i="34" s="1"/>
  <c r="Y53" i="34"/>
  <c r="AC53" i="34" s="1"/>
  <c r="AB66" i="34"/>
  <c r="AA66" i="34" s="1"/>
  <c r="X66" i="34"/>
  <c r="X37" i="34"/>
  <c r="X40" i="34"/>
  <c r="X44" i="34"/>
  <c r="X47" i="34"/>
  <c r="X51" i="34"/>
  <c r="X54" i="34"/>
  <c r="X61" i="34"/>
  <c r="X64" i="34"/>
  <c r="AB64" i="34"/>
  <c r="AA64" i="34" s="1"/>
  <c r="X68" i="34"/>
  <c r="X55" i="34"/>
  <c r="X62" i="34"/>
  <c r="X65" i="34"/>
  <c r="X69" i="34"/>
  <c r="I34" i="34"/>
  <c r="Z17" i="36" l="1"/>
  <c r="Y17" i="36"/>
  <c r="Y11" i="36"/>
  <c r="Z11" i="36"/>
  <c r="X12" i="36" s="1"/>
  <c r="AC21" i="34"/>
  <c r="Y62" i="34"/>
  <c r="AC62" i="34" s="1"/>
  <c r="Z62" i="34"/>
  <c r="Y55" i="34"/>
  <c r="AC55" i="34" s="1"/>
  <c r="Z55" i="34"/>
  <c r="Z61" i="34"/>
  <c r="Y61" i="34"/>
  <c r="AC61" i="34" s="1"/>
  <c r="Z44" i="34"/>
  <c r="Y44" i="34"/>
  <c r="AC44" i="34" s="1"/>
  <c r="Y26" i="34"/>
  <c r="AC26" i="34" s="1"/>
  <c r="Z26" i="34"/>
  <c r="Y58" i="34"/>
  <c r="AC58" i="34" s="1"/>
  <c r="Z58" i="34"/>
  <c r="Z56" i="34"/>
  <c r="Y56" i="34"/>
  <c r="AC56" i="34" s="1"/>
  <c r="Z49" i="34"/>
  <c r="Y49" i="34"/>
  <c r="AC49" i="34" s="1"/>
  <c r="Z42" i="34"/>
  <c r="Y42" i="34"/>
  <c r="AC42" i="34" s="1"/>
  <c r="Y17" i="34"/>
  <c r="AC17" i="34" s="1"/>
  <c r="Z17" i="34"/>
  <c r="Z27" i="34"/>
  <c r="Y27" i="34"/>
  <c r="AC27" i="34" s="1"/>
  <c r="Z64" i="34"/>
  <c r="Y64" i="34"/>
  <c r="AC64" i="34" s="1"/>
  <c r="Z47" i="34"/>
  <c r="Y47" i="34"/>
  <c r="AC47" i="34" s="1"/>
  <c r="Z66" i="34"/>
  <c r="Y66" i="34"/>
  <c r="AC66" i="34" s="1"/>
  <c r="Y38" i="34"/>
  <c r="AC38" i="34" s="1"/>
  <c r="Z38" i="34"/>
  <c r="Y69" i="34"/>
  <c r="AC69" i="34" s="1"/>
  <c r="Z69" i="34"/>
  <c r="Z68" i="34"/>
  <c r="Y68" i="34"/>
  <c r="AC68" i="34" s="1"/>
  <c r="Z54" i="34"/>
  <c r="Y54" i="34"/>
  <c r="AC54" i="34" s="1"/>
  <c r="Z40" i="34"/>
  <c r="Y40" i="34"/>
  <c r="AC40" i="34" s="1"/>
  <c r="Z39" i="34"/>
  <c r="Y39" i="34"/>
  <c r="AC39" i="34" s="1"/>
  <c r="Y24" i="34"/>
  <c r="AC24" i="34" s="1"/>
  <c r="Z24" i="34"/>
  <c r="Z20" i="34"/>
  <c r="Y20" i="34"/>
  <c r="AC20" i="34" s="1"/>
  <c r="Y34" i="34"/>
  <c r="AC34" i="34" s="1"/>
  <c r="Z34" i="34"/>
  <c r="Z25" i="34"/>
  <c r="Y25" i="34"/>
  <c r="AC25" i="34" s="1"/>
  <c r="Y45" i="34"/>
  <c r="AC45" i="34" s="1"/>
  <c r="Z45" i="34"/>
  <c r="Z30" i="34"/>
  <c r="Y30" i="34"/>
  <c r="AC30" i="34" s="1"/>
  <c r="Z63" i="34"/>
  <c r="Y63" i="34"/>
  <c r="AC63" i="34" s="1"/>
  <c r="AC31" i="34"/>
  <c r="Z18" i="34"/>
  <c r="Y18" i="34"/>
  <c r="AC18" i="34" s="1"/>
  <c r="Z35" i="34"/>
  <c r="Y35" i="34"/>
  <c r="AC35" i="34" s="1"/>
  <c r="Z32" i="34"/>
  <c r="Y32" i="34"/>
  <c r="AC32" i="34" s="1"/>
  <c r="Z23" i="34"/>
  <c r="Y23" i="34"/>
  <c r="AC23" i="34" s="1"/>
  <c r="Z16" i="34"/>
  <c r="Y16" i="34"/>
  <c r="Y65" i="34"/>
  <c r="AC65" i="34" s="1"/>
  <c r="Z65" i="34"/>
  <c r="Z51" i="34"/>
  <c r="Y51" i="34"/>
  <c r="AC51" i="34" s="1"/>
  <c r="Z37" i="34"/>
  <c r="Y37" i="34"/>
  <c r="AC37" i="34" s="1"/>
  <c r="Y22" i="34"/>
  <c r="AC22" i="34" s="1"/>
  <c r="Z22" i="34"/>
  <c r="Z10" i="34"/>
  <c r="X11" i="34" s="1"/>
  <c r="Y10" i="34"/>
  <c r="Z59" i="34"/>
  <c r="Y59" i="34"/>
  <c r="AC59" i="34" s="1"/>
  <c r="Y48" i="34"/>
  <c r="AC48" i="34" s="1"/>
  <c r="Z48" i="34"/>
  <c r="Y41" i="34"/>
  <c r="AC41" i="34" s="1"/>
  <c r="Z41" i="34"/>
  <c r="Y29" i="34"/>
  <c r="AC29" i="34" s="1"/>
  <c r="Z29" i="34"/>
  <c r="AC15" i="34"/>
  <c r="Z12" i="36" l="1"/>
  <c r="Y12" i="36"/>
  <c r="Y11" i="34"/>
  <c r="Z11" i="34"/>
  <c r="X12" i="34" s="1"/>
  <c r="Z12" i="34" l="1"/>
  <c r="Y12" i="34"/>
  <c r="K40" i="34" l="1"/>
  <c r="L40" i="34" s="1"/>
  <c r="K16" i="34"/>
  <c r="L16" i="34" s="1"/>
  <c r="K34" i="34"/>
  <c r="L34" i="34" s="1"/>
  <c r="K22" i="34"/>
  <c r="L22" i="34" s="1"/>
  <c r="K46" i="34"/>
  <c r="L46" i="34" s="1"/>
  <c r="K10" i="34"/>
  <c r="L10" i="34" s="1"/>
  <c r="K28" i="34"/>
  <c r="L28" i="34" s="1"/>
  <c r="K52" i="34"/>
  <c r="L52" i="34" s="1"/>
  <c r="K58" i="34"/>
  <c r="L58" i="34" s="1"/>
  <c r="K64" i="34"/>
  <c r="L64" i="34" s="1"/>
  <c r="M22" i="34" l="1"/>
  <c r="N22" i="34"/>
  <c r="M28" i="34"/>
  <c r="N28" i="34"/>
  <c r="M34" i="34"/>
  <c r="N34" i="34"/>
  <c r="N58" i="34"/>
  <c r="M58" i="34"/>
  <c r="M52" i="34"/>
  <c r="N52" i="34"/>
  <c r="N64" i="34"/>
  <c r="M64" i="34"/>
  <c r="M10" i="34"/>
  <c r="AB10" i="34" s="1"/>
  <c r="N10" i="34"/>
  <c r="M16" i="34"/>
  <c r="AB16" i="34" s="1"/>
  <c r="AA16" i="34" s="1"/>
  <c r="AC16" i="34" s="1"/>
  <c r="N16" i="34"/>
  <c r="M46" i="34"/>
  <c r="N46" i="34"/>
  <c r="N40" i="34"/>
  <c r="M40" i="34"/>
  <c r="AA10" i="34" l="1"/>
  <c r="AC10" i="34" s="1"/>
  <c r="AB11" i="34"/>
  <c r="AA11" i="34" l="1"/>
  <c r="AC11" i="34" s="1"/>
  <c r="AB12" i="34"/>
  <c r="AA12" i="34" s="1"/>
  <c r="AC12" i="34" s="1"/>
  <c r="T69" i="33" l="1"/>
  <c r="Q69" i="33"/>
  <c r="K69" i="33"/>
  <c r="T68" i="33"/>
  <c r="Q68" i="33"/>
  <c r="K68" i="33"/>
  <c r="T67" i="33"/>
  <c r="Q67" i="33"/>
  <c r="X68" i="33" s="1"/>
  <c r="K67" i="33"/>
  <c r="T66" i="33"/>
  <c r="Q66" i="33"/>
  <c r="AB67" i="33" s="1"/>
  <c r="AA67" i="33" s="1"/>
  <c r="K66" i="33"/>
  <c r="T65" i="33"/>
  <c r="Q65" i="33"/>
  <c r="K65" i="33"/>
  <c r="T64" i="33"/>
  <c r="Q64" i="33"/>
  <c r="AB64" i="33" s="1"/>
  <c r="AA64" i="33" s="1"/>
  <c r="K64" i="33"/>
  <c r="L64" i="33" s="1"/>
  <c r="M64" i="33" s="1"/>
  <c r="H64" i="33"/>
  <c r="T63" i="33"/>
  <c r="Q63" i="33"/>
  <c r="K63" i="33"/>
  <c r="T62" i="33"/>
  <c r="Q62" i="33"/>
  <c r="K62" i="33"/>
  <c r="T61" i="33"/>
  <c r="Q61" i="33"/>
  <c r="AB61" i="33" s="1"/>
  <c r="AA61" i="33" s="1"/>
  <c r="K61" i="33"/>
  <c r="T60" i="33"/>
  <c r="Q60" i="33"/>
  <c r="X61" i="33" s="1"/>
  <c r="K60" i="33"/>
  <c r="T59" i="33"/>
  <c r="Q59" i="33"/>
  <c r="AB60" i="33" s="1"/>
  <c r="AA60" i="33" s="1"/>
  <c r="K59" i="33"/>
  <c r="T58" i="33"/>
  <c r="Q58" i="33"/>
  <c r="K58" i="33"/>
  <c r="L58" i="33" s="1"/>
  <c r="H58" i="33"/>
  <c r="I58" i="33" s="1"/>
  <c r="T57" i="33"/>
  <c r="Q57" i="33"/>
  <c r="K57" i="33"/>
  <c r="T56" i="33"/>
  <c r="Q56" i="33"/>
  <c r="K56" i="33"/>
  <c r="T55" i="33"/>
  <c r="Q55" i="33"/>
  <c r="K55" i="33"/>
  <c r="X54" i="33"/>
  <c r="T54" i="33"/>
  <c r="Q54" i="33"/>
  <c r="K54" i="33"/>
  <c r="T53" i="33"/>
  <c r="Q53" i="33"/>
  <c r="AB54" i="33" s="1"/>
  <c r="AA54" i="33" s="1"/>
  <c r="K53" i="33"/>
  <c r="T52" i="33"/>
  <c r="Q52" i="33"/>
  <c r="K52" i="33"/>
  <c r="L52" i="33" s="1"/>
  <c r="M52" i="33" s="1"/>
  <c r="I52" i="33"/>
  <c r="H52" i="33"/>
  <c r="T51" i="33"/>
  <c r="Q51" i="33"/>
  <c r="K51" i="33"/>
  <c r="T50" i="33"/>
  <c r="Q50" i="33"/>
  <c r="X51" i="33" s="1"/>
  <c r="K50" i="33"/>
  <c r="T49" i="33"/>
  <c r="Q49" i="33"/>
  <c r="K49" i="33"/>
  <c r="T48" i="33"/>
  <c r="Q48" i="33"/>
  <c r="K48" i="33"/>
  <c r="T47" i="33"/>
  <c r="Q47" i="33"/>
  <c r="K47" i="33"/>
  <c r="T46" i="33"/>
  <c r="Q46" i="33"/>
  <c r="X47" i="33" s="1"/>
  <c r="K46" i="33"/>
  <c r="L46" i="33" s="1"/>
  <c r="M46" i="33" s="1"/>
  <c r="H46" i="33"/>
  <c r="T45" i="33"/>
  <c r="Q45" i="33"/>
  <c r="K45" i="33"/>
  <c r="X44" i="33"/>
  <c r="T44" i="33"/>
  <c r="Q44" i="33"/>
  <c r="AB45" i="33" s="1"/>
  <c r="AA45" i="33" s="1"/>
  <c r="K44" i="33"/>
  <c r="AB43" i="33"/>
  <c r="AA43" i="33" s="1"/>
  <c r="T43" i="33"/>
  <c r="Q43" i="33"/>
  <c r="AB44" i="33" s="1"/>
  <c r="AA44" i="33" s="1"/>
  <c r="K43" i="33"/>
  <c r="T42" i="33"/>
  <c r="Q42" i="33"/>
  <c r="K42" i="33"/>
  <c r="T41" i="33"/>
  <c r="Q41" i="33"/>
  <c r="K41" i="33"/>
  <c r="AB40" i="33"/>
  <c r="AA40" i="33" s="1"/>
  <c r="X40" i="33"/>
  <c r="T40" i="33"/>
  <c r="Q40" i="33"/>
  <c r="K40" i="33"/>
  <c r="L40" i="33" s="1"/>
  <c r="M40" i="33" s="1"/>
  <c r="H40" i="33"/>
  <c r="T39" i="33"/>
  <c r="Q39" i="33"/>
  <c r="K39" i="33"/>
  <c r="T38" i="33"/>
  <c r="Q38" i="33"/>
  <c r="K38" i="33"/>
  <c r="AB37" i="33"/>
  <c r="AA37" i="33" s="1"/>
  <c r="X37" i="33"/>
  <c r="T37" i="33"/>
  <c r="Q37" i="33"/>
  <c r="K37" i="33"/>
  <c r="T36" i="33"/>
  <c r="Q36" i="33"/>
  <c r="K36" i="33"/>
  <c r="T35" i="33"/>
  <c r="Q35" i="33"/>
  <c r="X36" i="33" s="1"/>
  <c r="K35" i="33"/>
  <c r="T34" i="33"/>
  <c r="Q34" i="33"/>
  <c r="K34" i="33"/>
  <c r="L34" i="33" s="1"/>
  <c r="H34" i="33"/>
  <c r="I34" i="33" s="1"/>
  <c r="T33" i="33"/>
  <c r="Q33" i="33"/>
  <c r="K33" i="33"/>
  <c r="T32" i="33"/>
  <c r="Q32" i="33"/>
  <c r="X33" i="33" s="1"/>
  <c r="K32" i="33"/>
  <c r="T31" i="33"/>
  <c r="Q31" i="33"/>
  <c r="K31" i="33"/>
  <c r="T30" i="33"/>
  <c r="Q30" i="33"/>
  <c r="K30" i="33"/>
  <c r="T29" i="33"/>
  <c r="Q29" i="33"/>
  <c r="X30" i="33" s="1"/>
  <c r="Y30" i="33" s="1"/>
  <c r="K29" i="33"/>
  <c r="T28" i="33"/>
  <c r="Q28" i="33"/>
  <c r="AB29" i="33" s="1"/>
  <c r="AA29" i="33" s="1"/>
  <c r="K28" i="33"/>
  <c r="L28" i="33" s="1"/>
  <c r="M28" i="33" s="1"/>
  <c r="H28" i="33"/>
  <c r="I28" i="33" s="1"/>
  <c r="X27" i="33"/>
  <c r="Y27" i="33" s="1"/>
  <c r="T27" i="33"/>
  <c r="Q27" i="33"/>
  <c r="K27" i="33"/>
  <c r="AB26" i="33"/>
  <c r="AA26" i="33" s="1"/>
  <c r="T26" i="33"/>
  <c r="Q26" i="33"/>
  <c r="AB27" i="33" s="1"/>
  <c r="AA27" i="33" s="1"/>
  <c r="K26" i="33"/>
  <c r="T25" i="33"/>
  <c r="Q25" i="33"/>
  <c r="X26" i="33" s="1"/>
  <c r="Z26" i="33" s="1"/>
  <c r="K25" i="33"/>
  <c r="T24" i="33"/>
  <c r="Q24" i="33"/>
  <c r="K24" i="33"/>
  <c r="T23" i="33"/>
  <c r="Q23" i="33"/>
  <c r="K23" i="33"/>
  <c r="X22" i="33"/>
  <c r="Z22" i="33" s="1"/>
  <c r="T22" i="33"/>
  <c r="Q22" i="33"/>
  <c r="AB22" i="33" s="1"/>
  <c r="AA22" i="33" s="1"/>
  <c r="K22" i="33"/>
  <c r="L22" i="33" s="1"/>
  <c r="I22" i="33"/>
  <c r="H22" i="33"/>
  <c r="T21" i="33"/>
  <c r="Q21" i="33"/>
  <c r="K21" i="33"/>
  <c r="T20" i="33"/>
  <c r="Q20" i="33"/>
  <c r="K20" i="33"/>
  <c r="T19" i="33"/>
  <c r="Q19" i="33"/>
  <c r="AB20" i="33" s="1"/>
  <c r="AA20" i="33" s="1"/>
  <c r="K19" i="33"/>
  <c r="T18" i="33"/>
  <c r="Q18" i="33"/>
  <c r="AB19" i="33" s="1"/>
  <c r="AA19" i="33" s="1"/>
  <c r="K18" i="33"/>
  <c r="T17" i="33"/>
  <c r="Q17" i="33"/>
  <c r="K17" i="33"/>
  <c r="T16" i="33"/>
  <c r="Q16" i="33"/>
  <c r="K16" i="33"/>
  <c r="L16" i="33" s="1"/>
  <c r="M16" i="33" s="1"/>
  <c r="AB16" i="33" s="1"/>
  <c r="AA16" i="33" s="1"/>
  <c r="G16" i="33"/>
  <c r="H16" i="33" s="1"/>
  <c r="T15" i="33"/>
  <c r="Q15" i="33"/>
  <c r="AB15" i="33" s="1"/>
  <c r="AA15" i="33" s="1"/>
  <c r="K15" i="33"/>
  <c r="T14" i="33"/>
  <c r="Q14" i="33"/>
  <c r="AB14" i="33" s="1"/>
  <c r="AA14" i="33" s="1"/>
  <c r="K14" i="33"/>
  <c r="X13" i="33"/>
  <c r="Z13" i="33" s="1"/>
  <c r="T13" i="33"/>
  <c r="Q13" i="33"/>
  <c r="K13" i="33"/>
  <c r="T12" i="33"/>
  <c r="Q12" i="33"/>
  <c r="AB13" i="33" s="1"/>
  <c r="AA13" i="33" s="1"/>
  <c r="K12" i="33"/>
  <c r="T11" i="33"/>
  <c r="Q11" i="33"/>
  <c r="AB12" i="33" s="1"/>
  <c r="AA12" i="33" s="1"/>
  <c r="K11" i="33"/>
  <c r="T10" i="33"/>
  <c r="Q10" i="33"/>
  <c r="K10" i="33"/>
  <c r="L10" i="33" s="1"/>
  <c r="M10" i="33" s="1"/>
  <c r="AB10" i="33" s="1"/>
  <c r="AA10" i="33" s="1"/>
  <c r="H10" i="33"/>
  <c r="X14" i="33" l="1"/>
  <c r="Z14" i="33" s="1"/>
  <c r="N10" i="33"/>
  <c r="Y22" i="33"/>
  <c r="AB33" i="33"/>
  <c r="AA33" i="33" s="1"/>
  <c r="AB36" i="33"/>
  <c r="AA36" i="33" s="1"/>
  <c r="N46" i="33"/>
  <c r="AB47" i="33"/>
  <c r="AA47" i="33" s="1"/>
  <c r="AB51" i="33"/>
  <c r="AA51" i="33" s="1"/>
  <c r="X64" i="33"/>
  <c r="AB68" i="33"/>
  <c r="AA68" i="33" s="1"/>
  <c r="X46" i="33"/>
  <c r="Z46" i="33" s="1"/>
  <c r="X50" i="33"/>
  <c r="X19" i="33"/>
  <c r="Z19" i="33" s="1"/>
  <c r="X20" i="33"/>
  <c r="Y20" i="33" s="1"/>
  <c r="AC20" i="33" s="1"/>
  <c r="X25" i="33"/>
  <c r="X28" i="33"/>
  <c r="Z28" i="33" s="1"/>
  <c r="X29" i="33"/>
  <c r="Z29" i="33" s="1"/>
  <c r="AB38" i="33"/>
  <c r="AA38" i="33" s="1"/>
  <c r="AB41" i="33"/>
  <c r="AA41" i="33" s="1"/>
  <c r="X43" i="33"/>
  <c r="AB46" i="33"/>
  <c r="AA46" i="33" s="1"/>
  <c r="AB50" i="33"/>
  <c r="AA50" i="33" s="1"/>
  <c r="AB55" i="33"/>
  <c r="AA55" i="33" s="1"/>
  <c r="AB57" i="33"/>
  <c r="AA57" i="33" s="1"/>
  <c r="M22" i="33"/>
  <c r="N22" i="33"/>
  <c r="AC22" i="33"/>
  <c r="N58" i="33"/>
  <c r="M58" i="33"/>
  <c r="N34" i="33"/>
  <c r="M34" i="33"/>
  <c r="Z43" i="33"/>
  <c r="Y43" i="33"/>
  <c r="AC43" i="33" s="1"/>
  <c r="N16" i="33"/>
  <c r="I16" i="33"/>
  <c r="X16" i="33" s="1"/>
  <c r="Z33" i="33"/>
  <c r="Y33" i="33"/>
  <c r="Z36" i="33"/>
  <c r="Y36" i="33"/>
  <c r="AC36" i="33" s="1"/>
  <c r="Z50" i="33"/>
  <c r="Y50" i="33"/>
  <c r="Z25" i="33"/>
  <c r="Y25" i="33"/>
  <c r="AB25" i="33"/>
  <c r="AA25" i="33" s="1"/>
  <c r="AB52" i="33"/>
  <c r="AA52" i="33" s="1"/>
  <c r="X52" i="33"/>
  <c r="X53" i="33"/>
  <c r="X57" i="33"/>
  <c r="Z64" i="33"/>
  <c r="Y64" i="33"/>
  <c r="AC64" i="33" s="1"/>
  <c r="Z68" i="33"/>
  <c r="Y68" i="33"/>
  <c r="AC68" i="33" s="1"/>
  <c r="Y19" i="33"/>
  <c r="AC19" i="33" s="1"/>
  <c r="Z47" i="33"/>
  <c r="Y47" i="33"/>
  <c r="AC47" i="33" s="1"/>
  <c r="AB49" i="33"/>
  <c r="AA49" i="33" s="1"/>
  <c r="X49" i="33"/>
  <c r="Z51" i="33"/>
  <c r="Y51" i="33"/>
  <c r="AC51" i="33" s="1"/>
  <c r="X60" i="33"/>
  <c r="X67" i="33"/>
  <c r="AB63" i="33"/>
  <c r="AA63" i="33" s="1"/>
  <c r="X63" i="33"/>
  <c r="Y13" i="33"/>
  <c r="AC13" i="33" s="1"/>
  <c r="AB24" i="33"/>
  <c r="AA24" i="33" s="1"/>
  <c r="X24" i="33"/>
  <c r="AC27" i="33"/>
  <c r="N28" i="33"/>
  <c r="Y28" i="33"/>
  <c r="AB32" i="33"/>
  <c r="AA32" i="33" s="1"/>
  <c r="X32" i="33"/>
  <c r="I10" i="33"/>
  <c r="X10" i="33" s="1"/>
  <c r="X11" i="33"/>
  <c r="AB11" i="33"/>
  <c r="AA11" i="33" s="1"/>
  <c r="Y14" i="33"/>
  <c r="AC14" i="33" s="1"/>
  <c r="X15" i="33"/>
  <c r="AB17" i="33"/>
  <c r="AA17" i="33" s="1"/>
  <c r="AB21" i="33"/>
  <c r="AA21" i="33" s="1"/>
  <c r="X21" i="33"/>
  <c r="AB23" i="33"/>
  <c r="AA23" i="33" s="1"/>
  <c r="Y26" i="33"/>
  <c r="AC26" i="33" s="1"/>
  <c r="Z27" i="33"/>
  <c r="AB31" i="33"/>
  <c r="AA31" i="33" s="1"/>
  <c r="X31" i="33"/>
  <c r="AB35" i="33"/>
  <c r="AA35" i="33" s="1"/>
  <c r="X35" i="33"/>
  <c r="AB34" i="33"/>
  <c r="AA34" i="33" s="1"/>
  <c r="X34" i="33"/>
  <c r="Z37" i="33"/>
  <c r="Y37" i="33"/>
  <c r="AC37" i="33" s="1"/>
  <c r="AB39" i="33"/>
  <c r="AA39" i="33" s="1"/>
  <c r="X39" i="33"/>
  <c r="Z40" i="33"/>
  <c r="Y40" i="33"/>
  <c r="AC40" i="33" s="1"/>
  <c r="AB42" i="33"/>
  <c r="AA42" i="33" s="1"/>
  <c r="X42" i="33"/>
  <c r="Z44" i="33"/>
  <c r="Y44" i="33"/>
  <c r="AC44" i="33" s="1"/>
  <c r="AB53" i="33"/>
  <c r="AA53" i="33" s="1"/>
  <c r="AB62" i="33"/>
  <c r="AA62" i="33" s="1"/>
  <c r="N64" i="33"/>
  <c r="I64" i="33"/>
  <c r="AB65" i="33"/>
  <c r="AA65" i="33" s="1"/>
  <c r="AB69" i="33"/>
  <c r="AA69" i="33" s="1"/>
  <c r="N40" i="33"/>
  <c r="I40" i="33"/>
  <c r="AB59" i="33"/>
  <c r="AA59" i="33" s="1"/>
  <c r="X59" i="33"/>
  <c r="AB58" i="33"/>
  <c r="AA58" i="33" s="1"/>
  <c r="X58" i="33"/>
  <c r="Z61" i="33"/>
  <c r="Y61" i="33"/>
  <c r="AC61" i="33" s="1"/>
  <c r="AB66" i="33"/>
  <c r="AA66" i="33" s="1"/>
  <c r="X66" i="33"/>
  <c r="Z20" i="33"/>
  <c r="Y29" i="33"/>
  <c r="AC29" i="33" s="1"/>
  <c r="Z30" i="33"/>
  <c r="X12" i="33"/>
  <c r="X23" i="33"/>
  <c r="AB28" i="33"/>
  <c r="AA28" i="33" s="1"/>
  <c r="AB30" i="33"/>
  <c r="AA30" i="33" s="1"/>
  <c r="AC30" i="33" s="1"/>
  <c r="I46" i="33"/>
  <c r="Y46" i="33"/>
  <c r="AC46" i="33" s="1"/>
  <c r="AB48" i="33"/>
  <c r="AA48" i="33" s="1"/>
  <c r="N52" i="33"/>
  <c r="Z54" i="33"/>
  <c r="Y54" i="33"/>
  <c r="AC54" i="33" s="1"/>
  <c r="AB56" i="33"/>
  <c r="AA56" i="33" s="1"/>
  <c r="X56" i="33"/>
  <c r="X38" i="33"/>
  <c r="X41" i="33"/>
  <c r="X45" i="33"/>
  <c r="X48" i="33"/>
  <c r="X55" i="33"/>
  <c r="X62" i="33"/>
  <c r="X65" i="33"/>
  <c r="X69" i="33"/>
  <c r="AC33" i="33" l="1"/>
  <c r="AC50" i="33"/>
  <c r="AC28" i="33"/>
  <c r="Y55" i="33"/>
  <c r="AC55" i="33" s="1"/>
  <c r="Z55" i="33"/>
  <c r="Z39" i="33"/>
  <c r="Y39" i="33"/>
  <c r="AC39" i="33" s="1"/>
  <c r="Y34" i="33"/>
  <c r="AC34" i="33" s="1"/>
  <c r="Z34" i="33"/>
  <c r="Y31" i="33"/>
  <c r="AC31" i="33" s="1"/>
  <c r="Z31" i="33"/>
  <c r="Y11" i="33"/>
  <c r="AC11" i="33" s="1"/>
  <c r="Z11" i="33"/>
  <c r="Y49" i="33"/>
  <c r="AC49" i="33" s="1"/>
  <c r="Z49" i="33"/>
  <c r="Y69" i="33"/>
  <c r="AC69" i="33" s="1"/>
  <c r="Z69" i="33"/>
  <c r="Y48" i="33"/>
  <c r="AC48" i="33" s="1"/>
  <c r="Z48" i="33"/>
  <c r="Z56" i="33"/>
  <c r="Y56" i="33"/>
  <c r="AC56" i="33" s="1"/>
  <c r="Z12" i="33"/>
  <c r="Y12" i="33"/>
  <c r="AC12" i="33" s="1"/>
  <c r="Y66" i="33"/>
  <c r="AC66" i="33" s="1"/>
  <c r="Z66" i="33"/>
  <c r="Y58" i="33"/>
  <c r="AC58" i="33" s="1"/>
  <c r="Z58" i="33"/>
  <c r="Y21" i="33"/>
  <c r="AC21" i="33" s="1"/>
  <c r="Z21" i="33"/>
  <c r="Y15" i="33"/>
  <c r="AC15" i="33" s="1"/>
  <c r="Z15" i="33"/>
  <c r="Z10" i="33"/>
  <c r="Y10" i="33"/>
  <c r="AC10" i="33" s="1"/>
  <c r="Z60" i="33"/>
  <c r="Y60" i="33"/>
  <c r="AC60" i="33" s="1"/>
  <c r="Z57" i="33"/>
  <c r="Y57" i="33"/>
  <c r="AC57" i="33" s="1"/>
  <c r="AB18" i="33"/>
  <c r="AA18" i="33" s="1"/>
  <c r="Z42" i="33"/>
  <c r="Y42" i="33"/>
  <c r="AC42" i="33" s="1"/>
  <c r="Y65" i="33"/>
  <c r="AC65" i="33" s="1"/>
  <c r="Z65" i="33"/>
  <c r="Y45" i="33"/>
  <c r="AC45" i="33" s="1"/>
  <c r="Z45" i="33"/>
  <c r="Z35" i="33"/>
  <c r="Y35" i="33"/>
  <c r="AC35" i="33" s="1"/>
  <c r="Z32" i="33"/>
  <c r="Y32" i="33"/>
  <c r="AC32" i="33" s="1"/>
  <c r="Y63" i="33"/>
  <c r="AC63" i="33" s="1"/>
  <c r="Z63" i="33"/>
  <c r="Z53" i="33"/>
  <c r="Y53" i="33"/>
  <c r="AC53" i="33" s="1"/>
  <c r="Y38" i="33"/>
  <c r="AC38" i="33" s="1"/>
  <c r="Z38" i="33"/>
  <c r="Z67" i="33"/>
  <c r="Y67" i="33"/>
  <c r="AC67" i="33" s="1"/>
  <c r="Y62" i="33"/>
  <c r="AC62" i="33" s="1"/>
  <c r="Z62" i="33"/>
  <c r="Y41" i="33"/>
  <c r="AC41" i="33" s="1"/>
  <c r="Z41" i="33"/>
  <c r="Y23" i="33"/>
  <c r="AC23" i="33" s="1"/>
  <c r="Z23" i="33"/>
  <c r="Y59" i="33"/>
  <c r="AC59" i="33" s="1"/>
  <c r="Z59" i="33"/>
  <c r="Z24" i="33"/>
  <c r="Y24" i="33"/>
  <c r="AC24" i="33" s="1"/>
  <c r="Z52" i="33"/>
  <c r="Y52" i="33"/>
  <c r="AC52" i="33" s="1"/>
  <c r="AC25" i="33"/>
  <c r="Z16" i="33"/>
  <c r="X17" i="33" s="1"/>
  <c r="Y16" i="33"/>
  <c r="AC16" i="33" s="1"/>
  <c r="Y17" i="33" l="1"/>
  <c r="AC17" i="33" s="1"/>
  <c r="Z17" i="33"/>
  <c r="X18" i="33" s="1"/>
  <c r="Z18" i="33" l="1"/>
  <c r="Y18" i="33"/>
  <c r="AC18" i="33" s="1"/>
  <c r="T69" i="32" l="1"/>
  <c r="Q69" i="32"/>
  <c r="K69" i="32"/>
  <c r="T68" i="32"/>
  <c r="Q68" i="32"/>
  <c r="K68" i="32"/>
  <c r="T67" i="32"/>
  <c r="Q67" i="32"/>
  <c r="X68" i="32" s="1"/>
  <c r="Z68" i="32" s="1"/>
  <c r="K67" i="32"/>
  <c r="T66" i="32"/>
  <c r="Q66" i="32"/>
  <c r="AB67" i="32" s="1"/>
  <c r="AA67" i="32" s="1"/>
  <c r="K66" i="32"/>
  <c r="T65" i="32"/>
  <c r="Q65" i="32"/>
  <c r="K65" i="32"/>
  <c r="T64" i="32"/>
  <c r="Q64" i="32"/>
  <c r="X64" i="32" s="1"/>
  <c r="Z64" i="32" s="1"/>
  <c r="H64" i="32"/>
  <c r="T63" i="32"/>
  <c r="Q63" i="32"/>
  <c r="K63" i="32"/>
  <c r="T62" i="32"/>
  <c r="Q62" i="32"/>
  <c r="K62" i="32"/>
  <c r="T61" i="32"/>
  <c r="Q61" i="32"/>
  <c r="K61" i="32"/>
  <c r="T60" i="32"/>
  <c r="Q60" i="32"/>
  <c r="AB61" i="32" s="1"/>
  <c r="AA61" i="32" s="1"/>
  <c r="K60" i="32"/>
  <c r="T59" i="32"/>
  <c r="Q59" i="32"/>
  <c r="X60" i="32" s="1"/>
  <c r="K59" i="32"/>
  <c r="T58" i="32"/>
  <c r="Q58" i="32"/>
  <c r="I58" i="32"/>
  <c r="H58" i="32"/>
  <c r="T57" i="32"/>
  <c r="Q57" i="32"/>
  <c r="K57" i="32"/>
  <c r="T56" i="32"/>
  <c r="Q56" i="32"/>
  <c r="X57" i="32" s="1"/>
  <c r="K56" i="32"/>
  <c r="T55" i="32"/>
  <c r="Q55" i="32"/>
  <c r="K55" i="32"/>
  <c r="T54" i="32"/>
  <c r="Q54" i="32"/>
  <c r="K54" i="32"/>
  <c r="T53" i="32"/>
  <c r="Q53" i="32"/>
  <c r="AB54" i="32" s="1"/>
  <c r="AA54" i="32" s="1"/>
  <c r="K53" i="32"/>
  <c r="T52" i="32"/>
  <c r="Q52" i="32"/>
  <c r="AB52" i="32" s="1"/>
  <c r="AA52" i="32" s="1"/>
  <c r="H52" i="32"/>
  <c r="I52" i="32" s="1"/>
  <c r="T51" i="32"/>
  <c r="Q51" i="32"/>
  <c r="K51" i="32"/>
  <c r="T50" i="32"/>
  <c r="Q50" i="32"/>
  <c r="AB51" i="32" s="1"/>
  <c r="AA51" i="32" s="1"/>
  <c r="K50" i="32"/>
  <c r="T49" i="32"/>
  <c r="Q49" i="32"/>
  <c r="AB50" i="32" s="1"/>
  <c r="AA50" i="32" s="1"/>
  <c r="K49" i="32"/>
  <c r="T48" i="32"/>
  <c r="Q48" i="32"/>
  <c r="K48" i="32"/>
  <c r="T47" i="32"/>
  <c r="Q47" i="32"/>
  <c r="AB48" i="32" s="1"/>
  <c r="AA48" i="32" s="1"/>
  <c r="K47" i="32"/>
  <c r="T46" i="32"/>
  <c r="Q46" i="32"/>
  <c r="AB47" i="32" s="1"/>
  <c r="AA47" i="32" s="1"/>
  <c r="H46" i="32"/>
  <c r="T45" i="32"/>
  <c r="Q45" i="32"/>
  <c r="K45" i="32"/>
  <c r="T44" i="32"/>
  <c r="Q44" i="32"/>
  <c r="X44" i="32" s="1"/>
  <c r="Z44" i="32" s="1"/>
  <c r="K44" i="32"/>
  <c r="X43" i="32"/>
  <c r="T43" i="32"/>
  <c r="Q43" i="32"/>
  <c r="AB44" i="32" s="1"/>
  <c r="AA44" i="32" s="1"/>
  <c r="K43" i="32"/>
  <c r="T42" i="32"/>
  <c r="Q42" i="32"/>
  <c r="AB43" i="32" s="1"/>
  <c r="AA43" i="32" s="1"/>
  <c r="K42" i="32"/>
  <c r="T41" i="32"/>
  <c r="Q41" i="32"/>
  <c r="K41" i="32"/>
  <c r="T40" i="32"/>
  <c r="Q40" i="32"/>
  <c r="AB40" i="32" s="1"/>
  <c r="AA40" i="32" s="1"/>
  <c r="H40" i="32"/>
  <c r="T39" i="32"/>
  <c r="Q39" i="32"/>
  <c r="K39" i="32"/>
  <c r="T38" i="32"/>
  <c r="Q38" i="32"/>
  <c r="K38" i="32"/>
  <c r="T37" i="32"/>
  <c r="Q37" i="32"/>
  <c r="AB38" i="32" s="1"/>
  <c r="AA38" i="32" s="1"/>
  <c r="K37" i="32"/>
  <c r="T36" i="32"/>
  <c r="Q36" i="32"/>
  <c r="AB37" i="32" s="1"/>
  <c r="AA37" i="32" s="1"/>
  <c r="K36" i="32"/>
  <c r="T35" i="32"/>
  <c r="Q35" i="32"/>
  <c r="K35" i="32"/>
  <c r="T34" i="32"/>
  <c r="Q34" i="32"/>
  <c r="H34" i="32"/>
  <c r="I34" i="32" s="1"/>
  <c r="AB33" i="32"/>
  <c r="AA33" i="32" s="1"/>
  <c r="T33" i="32"/>
  <c r="Q33" i="32"/>
  <c r="K33" i="32"/>
  <c r="T32" i="32"/>
  <c r="Q32" i="32"/>
  <c r="K32" i="32"/>
  <c r="T31" i="32"/>
  <c r="Q31" i="32"/>
  <c r="K31" i="32"/>
  <c r="X30" i="32"/>
  <c r="T30" i="32"/>
  <c r="Q30" i="32"/>
  <c r="K30" i="32"/>
  <c r="T29" i="32"/>
  <c r="Q29" i="32"/>
  <c r="AB30" i="32" s="1"/>
  <c r="AA30" i="32" s="1"/>
  <c r="K29" i="32"/>
  <c r="T28" i="32"/>
  <c r="Q28" i="32"/>
  <c r="AB29" i="32" s="1"/>
  <c r="AA29" i="32" s="1"/>
  <c r="I28" i="32"/>
  <c r="H28" i="32"/>
  <c r="T27" i="32"/>
  <c r="Q27" i="32"/>
  <c r="K27" i="32"/>
  <c r="T26" i="32"/>
  <c r="Q26" i="32"/>
  <c r="AB27" i="32" s="1"/>
  <c r="AA27" i="32" s="1"/>
  <c r="K26" i="32"/>
  <c r="T25" i="32"/>
  <c r="Q25" i="32"/>
  <c r="X26" i="32" s="1"/>
  <c r="K25" i="32"/>
  <c r="T24" i="32"/>
  <c r="Q24" i="32"/>
  <c r="K24" i="32"/>
  <c r="T23" i="32"/>
  <c r="Q23" i="32"/>
  <c r="AB23" i="32" s="1"/>
  <c r="AA23" i="32" s="1"/>
  <c r="K23" i="32"/>
  <c r="Y22" i="32"/>
  <c r="X22" i="32"/>
  <c r="Z22" i="32" s="1"/>
  <c r="T22" i="32"/>
  <c r="Q22" i="32"/>
  <c r="X23" i="32" s="1"/>
  <c r="H22" i="32"/>
  <c r="I22" i="32" s="1"/>
  <c r="T21" i="32"/>
  <c r="Q21" i="32"/>
  <c r="K21" i="32"/>
  <c r="T20" i="32"/>
  <c r="Q20" i="32"/>
  <c r="K20" i="32"/>
  <c r="T19" i="32"/>
  <c r="Q19" i="32"/>
  <c r="K19" i="32"/>
  <c r="T18" i="32"/>
  <c r="Q18" i="32"/>
  <c r="K18" i="32"/>
  <c r="T17" i="32"/>
  <c r="Q17" i="32"/>
  <c r="AB18" i="32" s="1"/>
  <c r="AA18" i="32" s="1"/>
  <c r="K17" i="32"/>
  <c r="T16" i="32"/>
  <c r="Q16" i="32"/>
  <c r="H16" i="32"/>
  <c r="T15" i="32"/>
  <c r="Q15" i="32"/>
  <c r="AB15" i="32" s="1"/>
  <c r="AA15" i="32" s="1"/>
  <c r="K15" i="32"/>
  <c r="T14" i="32"/>
  <c r="Q14" i="32"/>
  <c r="X15" i="32" s="1"/>
  <c r="Z15" i="32" s="1"/>
  <c r="K14" i="32"/>
  <c r="T13" i="32"/>
  <c r="Q13" i="32"/>
  <c r="K13" i="32"/>
  <c r="T12" i="32"/>
  <c r="Q12" i="32"/>
  <c r="K12" i="32"/>
  <c r="T11" i="32"/>
  <c r="Q11" i="32"/>
  <c r="AB12" i="32" s="1"/>
  <c r="AA12" i="32" s="1"/>
  <c r="K11" i="32"/>
  <c r="T10" i="32"/>
  <c r="Q10" i="32"/>
  <c r="H10" i="32"/>
  <c r="I10" i="32" s="1"/>
  <c r="Y23" i="32" l="1"/>
  <c r="Z23" i="32"/>
  <c r="AB17" i="32"/>
  <c r="AA17" i="32" s="1"/>
  <c r="X18" i="32"/>
  <c r="Z18" i="32" s="1"/>
  <c r="AB22" i="32"/>
  <c r="AA22" i="32" s="1"/>
  <c r="X25" i="32"/>
  <c r="AB26" i="32"/>
  <c r="AA26" i="32" s="1"/>
  <c r="X36" i="32"/>
  <c r="X40" i="32"/>
  <c r="Z40" i="32" s="1"/>
  <c r="X46" i="32"/>
  <c r="X50" i="32"/>
  <c r="AB53" i="32"/>
  <c r="AA53" i="32" s="1"/>
  <c r="X54" i="32"/>
  <c r="Z54" i="32" s="1"/>
  <c r="AB57" i="32"/>
  <c r="AA57" i="32" s="1"/>
  <c r="AB60" i="32"/>
  <c r="AA60" i="32" s="1"/>
  <c r="X61" i="32"/>
  <c r="Z61" i="32" s="1"/>
  <c r="AB64" i="32"/>
  <c r="AA64" i="32" s="1"/>
  <c r="AB68" i="32"/>
  <c r="AA68" i="32" s="1"/>
  <c r="AC22" i="32"/>
  <c r="AB14" i="32"/>
  <c r="AA14" i="32" s="1"/>
  <c r="X33" i="32"/>
  <c r="AB36" i="32"/>
  <c r="AA36" i="32" s="1"/>
  <c r="X37" i="32"/>
  <c r="AB46" i="32"/>
  <c r="AA46" i="32" s="1"/>
  <c r="X47" i="32"/>
  <c r="Z47" i="32" s="1"/>
  <c r="X51" i="32"/>
  <c r="Z51" i="32" s="1"/>
  <c r="AB19" i="32"/>
  <c r="AA19" i="32" s="1"/>
  <c r="AB20" i="32"/>
  <c r="AA20" i="32" s="1"/>
  <c r="X27" i="32"/>
  <c r="AB41" i="32"/>
  <c r="AA41" i="32" s="1"/>
  <c r="AB45" i="32"/>
  <c r="AA45" i="32" s="1"/>
  <c r="X67" i="32"/>
  <c r="Z67" i="32" s="1"/>
  <c r="X53" i="32"/>
  <c r="Y25" i="32"/>
  <c r="Z25" i="32"/>
  <c r="Z36" i="32"/>
  <c r="Y36" i="32"/>
  <c r="Z26" i="32"/>
  <c r="Y26" i="32"/>
  <c r="AC26" i="32" s="1"/>
  <c r="Y27" i="32"/>
  <c r="AC27" i="32" s="1"/>
  <c r="Z27" i="32"/>
  <c r="Z33" i="32"/>
  <c r="Y33" i="32"/>
  <c r="AC33" i="32" s="1"/>
  <c r="Z57" i="32"/>
  <c r="Y57" i="32"/>
  <c r="Y67" i="32"/>
  <c r="AC67" i="32" s="1"/>
  <c r="X12" i="32"/>
  <c r="Y15" i="32"/>
  <c r="AC15" i="32" s="1"/>
  <c r="Y18" i="32"/>
  <c r="AC18" i="32" s="1"/>
  <c r="X19" i="32"/>
  <c r="AC23" i="32"/>
  <c r="AB28" i="32"/>
  <c r="AA28" i="32" s="1"/>
  <c r="Z30" i="32"/>
  <c r="Y30" i="32"/>
  <c r="AC30" i="32" s="1"/>
  <c r="AB32" i="32"/>
  <c r="AA32" i="32" s="1"/>
  <c r="X32" i="32"/>
  <c r="AB56" i="32"/>
  <c r="AA56" i="32" s="1"/>
  <c r="X56" i="32"/>
  <c r="AB59" i="32"/>
  <c r="AA59" i="32" s="1"/>
  <c r="X59" i="32"/>
  <c r="AB58" i="32"/>
  <c r="AA58" i="32" s="1"/>
  <c r="X58" i="32"/>
  <c r="AB63" i="32"/>
  <c r="AA63" i="32" s="1"/>
  <c r="X63" i="32"/>
  <c r="AB66" i="32"/>
  <c r="AA66" i="32" s="1"/>
  <c r="X66" i="32"/>
  <c r="X13" i="32"/>
  <c r="AB13" i="32"/>
  <c r="AA13" i="32" s="1"/>
  <c r="X16" i="32"/>
  <c r="AB16" i="32"/>
  <c r="AA16" i="32" s="1"/>
  <c r="X20" i="32"/>
  <c r="AB25" i="32"/>
  <c r="AA25" i="32" s="1"/>
  <c r="X28" i="32"/>
  <c r="X29" i="32"/>
  <c r="AB35" i="32"/>
  <c r="AA35" i="32" s="1"/>
  <c r="X35" i="32"/>
  <c r="AB34" i="32"/>
  <c r="AA34" i="32" s="1"/>
  <c r="X34" i="32"/>
  <c r="Z37" i="32"/>
  <c r="Y37" i="32"/>
  <c r="AC37" i="32" s="1"/>
  <c r="AB39" i="32"/>
  <c r="AA39" i="32" s="1"/>
  <c r="X39" i="32"/>
  <c r="Z43" i="32"/>
  <c r="Y43" i="32"/>
  <c r="AC43" i="32" s="1"/>
  <c r="I46" i="32"/>
  <c r="Z46" i="32"/>
  <c r="Y46" i="32"/>
  <c r="Z50" i="32"/>
  <c r="Y50" i="32"/>
  <c r="AC50" i="32" s="1"/>
  <c r="AB21" i="32"/>
  <c r="AA21" i="32" s="1"/>
  <c r="X21" i="32"/>
  <c r="Z53" i="32"/>
  <c r="Y53" i="32"/>
  <c r="Z60" i="32"/>
  <c r="Y60" i="32"/>
  <c r="AC60" i="32" s="1"/>
  <c r="X10" i="32"/>
  <c r="X14" i="32"/>
  <c r="I16" i="32"/>
  <c r="X17" i="32"/>
  <c r="AB24" i="32"/>
  <c r="AA24" i="32" s="1"/>
  <c r="X24" i="32"/>
  <c r="AB31" i="32"/>
  <c r="AA31" i="32" s="1"/>
  <c r="AB42" i="32"/>
  <c r="AA42" i="32" s="1"/>
  <c r="X42" i="32"/>
  <c r="AB49" i="32"/>
  <c r="AA49" i="32" s="1"/>
  <c r="X49" i="32"/>
  <c r="AB55" i="32"/>
  <c r="AA55" i="32" s="1"/>
  <c r="AB62" i="32"/>
  <c r="AA62" i="32" s="1"/>
  <c r="AB65" i="32"/>
  <c r="AA65" i="32" s="1"/>
  <c r="AB69" i="32"/>
  <c r="AA69" i="32" s="1"/>
  <c r="X31" i="32"/>
  <c r="X38" i="32"/>
  <c r="I40" i="32"/>
  <c r="Y40" i="32"/>
  <c r="AC40" i="32" s="1"/>
  <c r="X41" i="32"/>
  <c r="Y44" i="32"/>
  <c r="AC44" i="32" s="1"/>
  <c r="X45" i="32"/>
  <c r="Y47" i="32"/>
  <c r="AC47" i="32" s="1"/>
  <c r="X48" i="32"/>
  <c r="Y51" i="32"/>
  <c r="AC51" i="32" s="1"/>
  <c r="Y54" i="32"/>
  <c r="AC54" i="32" s="1"/>
  <c r="X55" i="32"/>
  <c r="Y61" i="32"/>
  <c r="AC61" i="32" s="1"/>
  <c r="X62" i="32"/>
  <c r="I64" i="32"/>
  <c r="Y64" i="32"/>
  <c r="AC64" i="32" s="1"/>
  <c r="X65" i="32"/>
  <c r="Y68" i="32"/>
  <c r="AC68" i="32" s="1"/>
  <c r="X69" i="32"/>
  <c r="X52" i="32"/>
  <c r="AC46" i="32" l="1"/>
  <c r="AC53" i="32"/>
  <c r="AC57" i="32"/>
  <c r="AC36" i="32"/>
  <c r="Z39" i="32"/>
  <c r="Y39" i="32"/>
  <c r="AC39" i="32" s="1"/>
  <c r="Y20" i="32"/>
  <c r="AC20" i="32" s="1"/>
  <c r="Z20" i="32"/>
  <c r="Z63" i="32"/>
  <c r="Y63" i="32"/>
  <c r="AC63" i="32" s="1"/>
  <c r="Z59" i="32"/>
  <c r="Y59" i="32"/>
  <c r="AC59" i="32" s="1"/>
  <c r="Z32" i="32"/>
  <c r="Y32" i="32"/>
  <c r="AC32" i="32" s="1"/>
  <c r="Y65" i="32"/>
  <c r="AC65" i="32" s="1"/>
  <c r="Z65" i="32"/>
  <c r="Y48" i="32"/>
  <c r="AC48" i="32" s="1"/>
  <c r="Z48" i="32"/>
  <c r="Y41" i="32"/>
  <c r="AC41" i="32" s="1"/>
  <c r="Z41" i="32"/>
  <c r="Y31" i="32"/>
  <c r="AC31" i="32" s="1"/>
  <c r="Z31" i="32"/>
  <c r="Z10" i="32"/>
  <c r="X11" i="32" s="1"/>
  <c r="Y10" i="32"/>
  <c r="Y28" i="32"/>
  <c r="AC28" i="32" s="1"/>
  <c r="Z28" i="32"/>
  <c r="Z66" i="32"/>
  <c r="Y66" i="32"/>
  <c r="AC66" i="32" s="1"/>
  <c r="Z12" i="32"/>
  <c r="Y12" i="32"/>
  <c r="AC12" i="32" s="1"/>
  <c r="Y69" i="32"/>
  <c r="AC69" i="32" s="1"/>
  <c r="Z69" i="32"/>
  <c r="Y45" i="32"/>
  <c r="AC45" i="32" s="1"/>
  <c r="Z45" i="32"/>
  <c r="Y62" i="32"/>
  <c r="AC62" i="32" s="1"/>
  <c r="Z62" i="32"/>
  <c r="Y38" i="32"/>
  <c r="AC38" i="32" s="1"/>
  <c r="Z38" i="32"/>
  <c r="Z42" i="32"/>
  <c r="Y42" i="32"/>
  <c r="AC42" i="32" s="1"/>
  <c r="Z24" i="32"/>
  <c r="Y24" i="32"/>
  <c r="AC24" i="32" s="1"/>
  <c r="Y14" i="32"/>
  <c r="AC14" i="32" s="1"/>
  <c r="Z14" i="32"/>
  <c r="Y34" i="32"/>
  <c r="AC34" i="32" s="1"/>
  <c r="Z34" i="32"/>
  <c r="Z29" i="32"/>
  <c r="Y29" i="32"/>
  <c r="AC29" i="32" s="1"/>
  <c r="Y13" i="32"/>
  <c r="AC13" i="32" s="1"/>
  <c r="Z13" i="32"/>
  <c r="Z52" i="32"/>
  <c r="Y52" i="32"/>
  <c r="AC52" i="32" s="1"/>
  <c r="Y55" i="32"/>
  <c r="AC55" i="32" s="1"/>
  <c r="Z55" i="32"/>
  <c r="Z49" i="32"/>
  <c r="Y49" i="32"/>
  <c r="AC49" i="32" s="1"/>
  <c r="Y17" i="32"/>
  <c r="AC17" i="32" s="1"/>
  <c r="Z17" i="32"/>
  <c r="Z21" i="32"/>
  <c r="Y21" i="32"/>
  <c r="AC21" i="32" s="1"/>
  <c r="Z35" i="32"/>
  <c r="Y35" i="32"/>
  <c r="AC35" i="32" s="1"/>
  <c r="Y16" i="32"/>
  <c r="AC16" i="32" s="1"/>
  <c r="Z16" i="32"/>
  <c r="Y58" i="32"/>
  <c r="AC58" i="32" s="1"/>
  <c r="Z58" i="32"/>
  <c r="Z56" i="32"/>
  <c r="Y56" i="32"/>
  <c r="AC56" i="32" s="1"/>
  <c r="Z19" i="32"/>
  <c r="Y19" i="32"/>
  <c r="AC19" i="32" s="1"/>
  <c r="AC25" i="32"/>
  <c r="Z11" i="32" l="1"/>
  <c r="Y11" i="32"/>
  <c r="K64" i="32" l="1"/>
  <c r="L64" i="32" s="1"/>
  <c r="K52" i="32"/>
  <c r="L52" i="32" s="1"/>
  <c r="K34" i="32"/>
  <c r="L34" i="32" s="1"/>
  <c r="K40" i="32"/>
  <c r="L40" i="32" s="1"/>
  <c r="K58" i="32"/>
  <c r="L58" i="32" s="1"/>
  <c r="K16" i="32"/>
  <c r="L16" i="32" s="1"/>
  <c r="K10" i="32"/>
  <c r="L10" i="32" s="1"/>
  <c r="K46" i="32"/>
  <c r="L46" i="32" s="1"/>
  <c r="K28" i="32"/>
  <c r="L28" i="32" s="1"/>
  <c r="K22" i="32"/>
  <c r="L22" i="32" s="1"/>
  <c r="M22" i="32" l="1"/>
  <c r="N22" i="32"/>
  <c r="M46" i="32"/>
  <c r="N46" i="32"/>
  <c r="M40" i="32"/>
  <c r="N40" i="32"/>
  <c r="M16" i="32"/>
  <c r="N16" i="32"/>
  <c r="M28" i="32"/>
  <c r="N28" i="32"/>
  <c r="M10" i="32"/>
  <c r="AB10" i="32" s="1"/>
  <c r="N10" i="32"/>
  <c r="N34" i="32"/>
  <c r="M34" i="32"/>
  <c r="M52" i="32"/>
  <c r="N52" i="32"/>
  <c r="N58" i="32"/>
  <c r="M58" i="32"/>
  <c r="M64" i="32"/>
  <c r="N64" i="32"/>
  <c r="AA10" i="32" l="1"/>
  <c r="AC10" i="32" s="1"/>
  <c r="AB11" i="32"/>
  <c r="AA11" i="32" s="1"/>
  <c r="AC11" i="32" s="1"/>
  <c r="T69" i="31" l="1"/>
  <c r="Q69" i="31"/>
  <c r="K69" i="31"/>
  <c r="T68" i="31"/>
  <c r="Q68" i="31"/>
  <c r="K68" i="31"/>
  <c r="T67" i="31"/>
  <c r="Q67" i="31"/>
  <c r="X68" i="31" s="1"/>
  <c r="K67" i="31"/>
  <c r="T66" i="31"/>
  <c r="Q66" i="31"/>
  <c r="AB67" i="31" s="1"/>
  <c r="AA67" i="31" s="1"/>
  <c r="K66" i="31"/>
  <c r="T65" i="31"/>
  <c r="Q65" i="31"/>
  <c r="K65" i="31"/>
  <c r="T64" i="31"/>
  <c r="Q64" i="31"/>
  <c r="AB64" i="31" s="1"/>
  <c r="AA64" i="31" s="1"/>
  <c r="K64" i="31"/>
  <c r="L64" i="31" s="1"/>
  <c r="M64" i="31" s="1"/>
  <c r="H64" i="31"/>
  <c r="T63" i="31"/>
  <c r="Q63" i="31"/>
  <c r="K63" i="31"/>
  <c r="T62" i="31"/>
  <c r="Q62" i="31"/>
  <c r="K62" i="31"/>
  <c r="AB61" i="31"/>
  <c r="AA61" i="31" s="1"/>
  <c r="T61" i="31"/>
  <c r="Q61" i="31"/>
  <c r="K61" i="31"/>
  <c r="T60" i="31"/>
  <c r="Q60" i="31"/>
  <c r="X61" i="31" s="1"/>
  <c r="K60" i="31"/>
  <c r="T59" i="31"/>
  <c r="Q59" i="31"/>
  <c r="AB60" i="31" s="1"/>
  <c r="AA60" i="31" s="1"/>
  <c r="K59" i="31"/>
  <c r="T58" i="31"/>
  <c r="Q58" i="31"/>
  <c r="K58" i="31"/>
  <c r="L58" i="31" s="1"/>
  <c r="M58" i="31" s="1"/>
  <c r="H58" i="31"/>
  <c r="T57" i="31"/>
  <c r="Q57" i="31"/>
  <c r="K57" i="31"/>
  <c r="T56" i="31"/>
  <c r="Q56" i="31"/>
  <c r="K56" i="31"/>
  <c r="T55" i="31"/>
  <c r="Q55" i="31"/>
  <c r="K55" i="31"/>
  <c r="AB54" i="31"/>
  <c r="AA54" i="31" s="1"/>
  <c r="T54" i="31"/>
  <c r="Q54" i="31"/>
  <c r="X54" i="31" s="1"/>
  <c r="K54" i="31"/>
  <c r="T53" i="31"/>
  <c r="Q53" i="31"/>
  <c r="K53" i="31"/>
  <c r="T52" i="31"/>
  <c r="Q52" i="31"/>
  <c r="K52" i="31"/>
  <c r="L52" i="31" s="1"/>
  <c r="M52" i="31" s="1"/>
  <c r="H52" i="31"/>
  <c r="I52" i="31" s="1"/>
  <c r="T51" i="31"/>
  <c r="Q51" i="31"/>
  <c r="K51" i="31"/>
  <c r="T50" i="31"/>
  <c r="Q50" i="31"/>
  <c r="AB51" i="31" s="1"/>
  <c r="AA51" i="31" s="1"/>
  <c r="K50" i="31"/>
  <c r="T49" i="31"/>
  <c r="Q49" i="31"/>
  <c r="AB50" i="31" s="1"/>
  <c r="AA50" i="31" s="1"/>
  <c r="K49" i="31"/>
  <c r="T48" i="31"/>
  <c r="Q48" i="31"/>
  <c r="K48" i="31"/>
  <c r="AB47" i="31"/>
  <c r="AA47" i="31" s="1"/>
  <c r="T47" i="31"/>
  <c r="Q47" i="31"/>
  <c r="K47" i="31"/>
  <c r="X46" i="31"/>
  <c r="Z46" i="31" s="1"/>
  <c r="T46" i="31"/>
  <c r="Q46" i="31"/>
  <c r="X47" i="31" s="1"/>
  <c r="K46" i="31"/>
  <c r="L46" i="31" s="1"/>
  <c r="M46" i="31" s="1"/>
  <c r="H46" i="31"/>
  <c r="I46" i="31" s="1"/>
  <c r="T45" i="31"/>
  <c r="Q45" i="31"/>
  <c r="K45" i="31"/>
  <c r="AB44" i="31"/>
  <c r="AA44" i="31" s="1"/>
  <c r="X44" i="31"/>
  <c r="T44" i="31"/>
  <c r="Q44" i="31"/>
  <c r="K44" i="31"/>
  <c r="T43" i="31"/>
  <c r="Q43" i="31"/>
  <c r="K43" i="31"/>
  <c r="T42" i="31"/>
  <c r="Q42" i="31"/>
  <c r="AB43" i="31" s="1"/>
  <c r="AA43" i="31" s="1"/>
  <c r="K42" i="31"/>
  <c r="T41" i="31"/>
  <c r="Q41" i="31"/>
  <c r="K41" i="31"/>
  <c r="T40" i="31"/>
  <c r="Q40" i="31"/>
  <c r="AB40" i="31" s="1"/>
  <c r="AA40" i="31" s="1"/>
  <c r="K40" i="31"/>
  <c r="L40" i="31" s="1"/>
  <c r="M40" i="31" s="1"/>
  <c r="H40" i="31"/>
  <c r="T39" i="31"/>
  <c r="Q39" i="31"/>
  <c r="K39" i="31"/>
  <c r="T38" i="31"/>
  <c r="Q38" i="31"/>
  <c r="K38" i="31"/>
  <c r="T37" i="31"/>
  <c r="Q37" i="31"/>
  <c r="K37" i="31"/>
  <c r="T36" i="31"/>
  <c r="Q36" i="31"/>
  <c r="AB37" i="31" s="1"/>
  <c r="AA37" i="31" s="1"/>
  <c r="K36" i="31"/>
  <c r="T35" i="31"/>
  <c r="Q35" i="31"/>
  <c r="K35" i="31"/>
  <c r="T34" i="31"/>
  <c r="Q34" i="31"/>
  <c r="K34" i="31"/>
  <c r="L34" i="31" s="1"/>
  <c r="M34" i="31" s="1"/>
  <c r="H34" i="31"/>
  <c r="T33" i="31"/>
  <c r="Q33" i="31"/>
  <c r="K33" i="31"/>
  <c r="T32" i="31"/>
  <c r="Q32" i="31"/>
  <c r="X33" i="31" s="1"/>
  <c r="K32" i="31"/>
  <c r="X31" i="31"/>
  <c r="Y31" i="31" s="1"/>
  <c r="T31" i="31"/>
  <c r="Q31" i="31"/>
  <c r="K31" i="31"/>
  <c r="AB30" i="31"/>
  <c r="AA30" i="31" s="1"/>
  <c r="X30" i="31"/>
  <c r="Z30" i="31" s="1"/>
  <c r="T30" i="31"/>
  <c r="Q30" i="31"/>
  <c r="AB31" i="31" s="1"/>
  <c r="AA31" i="31" s="1"/>
  <c r="K30" i="31"/>
  <c r="T29" i="31"/>
  <c r="Q29" i="31"/>
  <c r="K29" i="31"/>
  <c r="T28" i="31"/>
  <c r="Q28" i="31"/>
  <c r="K28" i="31"/>
  <c r="L28" i="31" s="1"/>
  <c r="H28" i="31"/>
  <c r="I28" i="31" s="1"/>
  <c r="T27" i="31"/>
  <c r="Q27" i="31"/>
  <c r="K27" i="31"/>
  <c r="T26" i="31"/>
  <c r="Q26" i="31"/>
  <c r="X27" i="31" s="1"/>
  <c r="K26" i="31"/>
  <c r="T25" i="31"/>
  <c r="Q25" i="31"/>
  <c r="K25" i="31"/>
  <c r="T24" i="31"/>
  <c r="Q24" i="31"/>
  <c r="K24" i="31"/>
  <c r="T23" i="31"/>
  <c r="Q23" i="31"/>
  <c r="X24" i="31" s="1"/>
  <c r="Y24" i="31" s="1"/>
  <c r="K23" i="31"/>
  <c r="T22" i="31"/>
  <c r="Q22" i="31"/>
  <c r="AB23" i="31" s="1"/>
  <c r="AA23" i="31" s="1"/>
  <c r="K22" i="31"/>
  <c r="L22" i="31" s="1"/>
  <c r="M22" i="31" s="1"/>
  <c r="H22" i="31"/>
  <c r="I22" i="31" s="1"/>
  <c r="X21" i="31"/>
  <c r="Y21" i="31" s="1"/>
  <c r="T21" i="31"/>
  <c r="Q21" i="31"/>
  <c r="K21" i="31"/>
  <c r="X20" i="31"/>
  <c r="Z20" i="31" s="1"/>
  <c r="T20" i="31"/>
  <c r="Q20" i="31"/>
  <c r="AB21" i="31" s="1"/>
  <c r="AA21" i="31" s="1"/>
  <c r="K20" i="31"/>
  <c r="AB19" i="31"/>
  <c r="AA19" i="31" s="1"/>
  <c r="T19" i="31"/>
  <c r="Q19" i="31"/>
  <c r="AB20" i="31" s="1"/>
  <c r="AA20" i="31" s="1"/>
  <c r="K19" i="31"/>
  <c r="T18" i="31"/>
  <c r="Q18" i="31"/>
  <c r="X19" i="31" s="1"/>
  <c r="Z19" i="31" s="1"/>
  <c r="K18" i="31"/>
  <c r="T17" i="31"/>
  <c r="Q17" i="31"/>
  <c r="AB18" i="31" s="1"/>
  <c r="AA18" i="31" s="1"/>
  <c r="K17" i="31"/>
  <c r="T16" i="31"/>
  <c r="Q16" i="31"/>
  <c r="AB16" i="31" s="1"/>
  <c r="AA16" i="31" s="1"/>
  <c r="K16" i="31"/>
  <c r="L16" i="31" s="1"/>
  <c r="H16" i="31"/>
  <c r="I16" i="31" s="1"/>
  <c r="T15" i="31"/>
  <c r="Q15" i="31"/>
  <c r="K15" i="31"/>
  <c r="T14" i="31"/>
  <c r="Q14" i="31"/>
  <c r="AB15" i="31" s="1"/>
  <c r="AA15" i="31" s="1"/>
  <c r="K14" i="31"/>
  <c r="T13" i="31"/>
  <c r="Q13" i="31"/>
  <c r="AB14" i="31" s="1"/>
  <c r="AA14" i="31" s="1"/>
  <c r="K13" i="31"/>
  <c r="T12" i="31"/>
  <c r="Q12" i="31"/>
  <c r="K12" i="31"/>
  <c r="T11" i="31"/>
  <c r="Q11" i="31"/>
  <c r="K11" i="31"/>
  <c r="T10" i="31"/>
  <c r="Q10" i="31"/>
  <c r="K10" i="31"/>
  <c r="L10" i="31" s="1"/>
  <c r="M10" i="31" s="1"/>
  <c r="G10" i="31"/>
  <c r="H10" i="31" s="1"/>
  <c r="X14" i="31" l="1"/>
  <c r="Z14" i="31" s="1"/>
  <c r="X17" i="31"/>
  <c r="Z17" i="31" s="1"/>
  <c r="AB36" i="31"/>
  <c r="AA36" i="31" s="1"/>
  <c r="AC36" i="31" s="1"/>
  <c r="X40" i="31"/>
  <c r="Y46" i="31"/>
  <c r="X51" i="31"/>
  <c r="AB68" i="31"/>
  <c r="AA68" i="31" s="1"/>
  <c r="AB10" i="31"/>
  <c r="X15" i="31"/>
  <c r="Z15" i="31" s="1"/>
  <c r="AB17" i="31"/>
  <c r="AA17" i="31" s="1"/>
  <c r="X18" i="31"/>
  <c r="Z18" i="31" s="1"/>
  <c r="X22" i="31"/>
  <c r="Z22" i="31" s="1"/>
  <c r="X23" i="31"/>
  <c r="Z23" i="31" s="1"/>
  <c r="X36" i="31"/>
  <c r="Y36" i="31" s="1"/>
  <c r="X37" i="31"/>
  <c r="AB46" i="31"/>
  <c r="AA46" i="31" s="1"/>
  <c r="AC46" i="31" s="1"/>
  <c r="X64" i="31"/>
  <c r="AB26" i="31"/>
  <c r="AA26" i="31" s="1"/>
  <c r="X50" i="31"/>
  <c r="AB57" i="31"/>
  <c r="AA57" i="31" s="1"/>
  <c r="N10" i="31"/>
  <c r="N52" i="31"/>
  <c r="Z50" i="31"/>
  <c r="Y50" i="31"/>
  <c r="AC50" i="31" s="1"/>
  <c r="M28" i="31"/>
  <c r="N28" i="31"/>
  <c r="Z27" i="31"/>
  <c r="Y27" i="31"/>
  <c r="AA10" i="31"/>
  <c r="AB11" i="31"/>
  <c r="AA11" i="31" s="1"/>
  <c r="Y33" i="31"/>
  <c r="Z33" i="31"/>
  <c r="M16" i="31"/>
  <c r="N16" i="31"/>
  <c r="N34" i="31"/>
  <c r="I34" i="31"/>
  <c r="AB35" i="31"/>
  <c r="AA35" i="31" s="1"/>
  <c r="X35" i="31"/>
  <c r="Z37" i="31"/>
  <c r="Y37" i="31"/>
  <c r="AC37" i="31" s="1"/>
  <c r="AB39" i="31"/>
  <c r="AA39" i="31" s="1"/>
  <c r="X39" i="31"/>
  <c r="AB38" i="31"/>
  <c r="AA38" i="31" s="1"/>
  <c r="X38" i="31"/>
  <c r="Z40" i="31"/>
  <c r="Y40" i="31"/>
  <c r="AC40" i="31" s="1"/>
  <c r="AB42" i="31"/>
  <c r="AA42" i="31" s="1"/>
  <c r="X42" i="31"/>
  <c r="AB41" i="31"/>
  <c r="AA41" i="31" s="1"/>
  <c r="X41" i="31"/>
  <c r="Z44" i="31"/>
  <c r="Y44" i="31"/>
  <c r="AC44" i="31" s="1"/>
  <c r="N46" i="31"/>
  <c r="Z61" i="31"/>
  <c r="Y61" i="31"/>
  <c r="AC61" i="31" s="1"/>
  <c r="Z64" i="31"/>
  <c r="Y64" i="31"/>
  <c r="AC64" i="31" s="1"/>
  <c r="AB66" i="31"/>
  <c r="AA66" i="31" s="1"/>
  <c r="X66" i="31"/>
  <c r="AB65" i="31"/>
  <c r="AA65" i="31" s="1"/>
  <c r="X65" i="31"/>
  <c r="AB69" i="31"/>
  <c r="AA69" i="31" s="1"/>
  <c r="X69" i="31"/>
  <c r="I10" i="31"/>
  <c r="X10" i="31" s="1"/>
  <c r="N22" i="31"/>
  <c r="Y22" i="31"/>
  <c r="AB34" i="31"/>
  <c r="AA34" i="31" s="1"/>
  <c r="X43" i="31"/>
  <c r="AB52" i="31"/>
  <c r="AA52" i="31" s="1"/>
  <c r="X52" i="31"/>
  <c r="X53" i="31"/>
  <c r="X57" i="31"/>
  <c r="N58" i="31"/>
  <c r="X60" i="31"/>
  <c r="X67" i="31"/>
  <c r="AB28" i="31"/>
  <c r="AA28" i="31" s="1"/>
  <c r="X28" i="31"/>
  <c r="AB29" i="31"/>
  <c r="AA29" i="31" s="1"/>
  <c r="AB45" i="31"/>
  <c r="AA45" i="31" s="1"/>
  <c r="X45" i="31"/>
  <c r="AB56" i="31"/>
  <c r="AA56" i="31" s="1"/>
  <c r="X56" i="31"/>
  <c r="AB55" i="31"/>
  <c r="AA55" i="31" s="1"/>
  <c r="X55" i="31"/>
  <c r="AB59" i="31"/>
  <c r="AA59" i="31" s="1"/>
  <c r="X59" i="31"/>
  <c r="AB58" i="31"/>
  <c r="AA58" i="31" s="1"/>
  <c r="X58" i="31"/>
  <c r="Y14" i="31"/>
  <c r="AC14" i="31" s="1"/>
  <c r="AC21" i="31"/>
  <c r="AB27" i="31"/>
  <c r="AA27" i="31" s="1"/>
  <c r="Y18" i="31"/>
  <c r="AC18" i="31" s="1"/>
  <c r="Y20" i="31"/>
  <c r="AC20" i="31" s="1"/>
  <c r="Z21" i="31"/>
  <c r="AB25" i="31"/>
  <c r="AA25" i="31" s="1"/>
  <c r="X25" i="31"/>
  <c r="X26" i="31"/>
  <c r="Y30" i="31"/>
  <c r="AC30" i="31" s="1"/>
  <c r="Z31" i="31"/>
  <c r="AB33" i="31"/>
  <c r="AA33" i="31" s="1"/>
  <c r="X34" i="31"/>
  <c r="Z36" i="31"/>
  <c r="N40" i="31"/>
  <c r="I40" i="31"/>
  <c r="Z47" i="31"/>
  <c r="Y47" i="31"/>
  <c r="AC47" i="31" s="1"/>
  <c r="AB49" i="31"/>
  <c r="AA49" i="31" s="1"/>
  <c r="X49" i="31"/>
  <c r="AB48" i="31"/>
  <c r="AA48" i="31" s="1"/>
  <c r="X48" i="31"/>
  <c r="Z51" i="31"/>
  <c r="Y51" i="31"/>
  <c r="AC51" i="31" s="1"/>
  <c r="N64" i="31"/>
  <c r="I64" i="31"/>
  <c r="Z54" i="31"/>
  <c r="Y54" i="31"/>
  <c r="AC54" i="31" s="1"/>
  <c r="AB63" i="31"/>
  <c r="AA63" i="31" s="1"/>
  <c r="X63" i="31"/>
  <c r="AB62" i="31"/>
  <c r="AA62" i="31" s="1"/>
  <c r="X62" i="31"/>
  <c r="Z68" i="31"/>
  <c r="Y68" i="31"/>
  <c r="AC68" i="31" s="1"/>
  <c r="Y17" i="31"/>
  <c r="AC17" i="31" s="1"/>
  <c r="Y23" i="31"/>
  <c r="AC23" i="31" s="1"/>
  <c r="Z24" i="31"/>
  <c r="X29" i="31"/>
  <c r="AC31" i="31"/>
  <c r="Y15" i="31"/>
  <c r="AC15" i="31" s="1"/>
  <c r="Y19" i="31"/>
  <c r="AC19" i="31" s="1"/>
  <c r="X16" i="31"/>
  <c r="AB22" i="31"/>
  <c r="AA22" i="31" s="1"/>
  <c r="AB24" i="31"/>
  <c r="AA24" i="31" s="1"/>
  <c r="AC24" i="31" s="1"/>
  <c r="AB32" i="31"/>
  <c r="AA32" i="31" s="1"/>
  <c r="X32" i="31"/>
  <c r="AB53" i="31"/>
  <c r="AA53" i="31" s="1"/>
  <c r="I58" i="31"/>
  <c r="Y25" i="31" l="1"/>
  <c r="AC25" i="31" s="1"/>
  <c r="Z25" i="31"/>
  <c r="Y58" i="31"/>
  <c r="AC58" i="31" s="1"/>
  <c r="Z58" i="31"/>
  <c r="Y45" i="31"/>
  <c r="AC45" i="31" s="1"/>
  <c r="Z45" i="31"/>
  <c r="Z57" i="31"/>
  <c r="Y57" i="31"/>
  <c r="AC57" i="31" s="1"/>
  <c r="Z43" i="31"/>
  <c r="Y43" i="31"/>
  <c r="AC43" i="31" s="1"/>
  <c r="Z10" i="31"/>
  <c r="X11" i="31" s="1"/>
  <c r="Y10" i="31"/>
  <c r="AC10" i="31" s="1"/>
  <c r="Y42" i="31"/>
  <c r="AC42" i="31" s="1"/>
  <c r="Z42" i="31"/>
  <c r="Y38" i="31"/>
  <c r="AC38" i="31" s="1"/>
  <c r="Z38" i="31"/>
  <c r="Z49" i="31"/>
  <c r="Y49" i="31"/>
  <c r="AC49" i="31" s="1"/>
  <c r="Y55" i="31"/>
  <c r="AC55" i="31" s="1"/>
  <c r="Z55" i="31"/>
  <c r="Y65" i="31"/>
  <c r="AC65" i="31" s="1"/>
  <c r="Z65" i="31"/>
  <c r="Z29" i="31"/>
  <c r="Y29" i="31"/>
  <c r="AC29" i="31" s="1"/>
  <c r="Y63" i="31"/>
  <c r="AC63" i="31" s="1"/>
  <c r="Z63" i="31"/>
  <c r="Y48" i="31"/>
  <c r="AC48" i="31" s="1"/>
  <c r="Z48" i="31"/>
  <c r="Y59" i="31"/>
  <c r="AC59" i="31" s="1"/>
  <c r="Z59" i="31"/>
  <c r="Y56" i="31"/>
  <c r="AC56" i="31" s="1"/>
  <c r="Z56" i="31"/>
  <c r="Z67" i="31"/>
  <c r="Y67" i="31"/>
  <c r="AC67" i="31" s="1"/>
  <c r="Z53" i="31"/>
  <c r="Y53" i="31"/>
  <c r="AC53" i="31" s="1"/>
  <c r="Y69" i="31"/>
  <c r="AC69" i="31" s="1"/>
  <c r="Z69" i="31"/>
  <c r="Y66" i="31"/>
  <c r="AC66" i="31" s="1"/>
  <c r="Z66" i="31"/>
  <c r="AC33" i="31"/>
  <c r="AC27" i="31"/>
  <c r="Y62" i="31"/>
  <c r="AC62" i="31" s="1"/>
  <c r="Z62" i="31"/>
  <c r="Z32" i="31"/>
  <c r="Y32" i="31"/>
  <c r="AC32" i="31" s="1"/>
  <c r="Y16" i="31"/>
  <c r="AC16" i="31" s="1"/>
  <c r="Z16" i="31"/>
  <c r="AB12" i="31"/>
  <c r="Y34" i="31"/>
  <c r="AC34" i="31" s="1"/>
  <c r="Z34" i="31"/>
  <c r="Y26" i="31"/>
  <c r="AC26" i="31" s="1"/>
  <c r="Z26" i="31"/>
  <c r="Z28" i="31"/>
  <c r="Y28" i="31"/>
  <c r="AC28" i="31" s="1"/>
  <c r="Z60" i="31"/>
  <c r="Y60" i="31"/>
  <c r="AC60" i="31" s="1"/>
  <c r="Y52" i="31"/>
  <c r="AC52" i="31" s="1"/>
  <c r="Z52" i="31"/>
  <c r="AC22" i="31"/>
  <c r="Y41" i="31"/>
  <c r="AC41" i="31" s="1"/>
  <c r="Z41" i="31"/>
  <c r="Y39" i="31"/>
  <c r="AC39" i="31" s="1"/>
  <c r="Z39" i="31"/>
  <c r="Z35" i="31"/>
  <c r="Y35" i="31"/>
  <c r="AC35" i="31" s="1"/>
  <c r="AA12" i="31" l="1"/>
  <c r="AB13" i="31"/>
  <c r="AA13" i="31" s="1"/>
  <c r="Z11" i="31"/>
  <c r="X12" i="31" s="1"/>
  <c r="Y11" i="31"/>
  <c r="AC11" i="31" s="1"/>
  <c r="Y12" i="31" l="1"/>
  <c r="AC12" i="31" s="1"/>
  <c r="Z12" i="31"/>
  <c r="X13" i="31" s="1"/>
  <c r="Z13" i="31" l="1"/>
  <c r="Y13" i="31"/>
  <c r="AC13" i="31" s="1"/>
  <c r="T69" i="29" l="1"/>
  <c r="Q69" i="29"/>
  <c r="K69" i="29"/>
  <c r="T68" i="29"/>
  <c r="Q68" i="29"/>
  <c r="AB69" i="29" s="1"/>
  <c r="AA69" i="29" s="1"/>
  <c r="K68" i="29"/>
  <c r="AB67" i="29"/>
  <c r="AA67" i="29" s="1"/>
  <c r="X67" i="29"/>
  <c r="T67" i="29"/>
  <c r="Q67" i="29"/>
  <c r="AB68" i="29" s="1"/>
  <c r="AA68" i="29" s="1"/>
  <c r="K67" i="29"/>
  <c r="T66" i="29"/>
  <c r="Q66" i="29"/>
  <c r="K66" i="29"/>
  <c r="T65" i="29"/>
  <c r="Q65" i="29"/>
  <c r="K65" i="29"/>
  <c r="T64" i="29"/>
  <c r="Q64" i="29"/>
  <c r="AB65" i="29" s="1"/>
  <c r="AA65" i="29" s="1"/>
  <c r="K64" i="29"/>
  <c r="L64" i="29" s="1"/>
  <c r="H64" i="29"/>
  <c r="I64" i="29" s="1"/>
  <c r="T63" i="29"/>
  <c r="Q63" i="29"/>
  <c r="K63" i="29"/>
  <c r="T62" i="29"/>
  <c r="Q62" i="29"/>
  <c r="K62" i="29"/>
  <c r="T61" i="29"/>
  <c r="Q61" i="29"/>
  <c r="K61" i="29"/>
  <c r="T60" i="29"/>
  <c r="Q60" i="29"/>
  <c r="AB61" i="29" s="1"/>
  <c r="AA61" i="29" s="1"/>
  <c r="K60" i="29"/>
  <c r="T59" i="29"/>
  <c r="Q59" i="29"/>
  <c r="X60" i="29" s="1"/>
  <c r="K59" i="29"/>
  <c r="T58" i="29"/>
  <c r="Q58" i="29"/>
  <c r="K58" i="29"/>
  <c r="L58" i="29" s="1"/>
  <c r="H58" i="29"/>
  <c r="I58" i="29" s="1"/>
  <c r="T57" i="29"/>
  <c r="Q57" i="29"/>
  <c r="K57" i="29"/>
  <c r="T56" i="29"/>
  <c r="Q56" i="29"/>
  <c r="AB57" i="29" s="1"/>
  <c r="AA57" i="29" s="1"/>
  <c r="K56" i="29"/>
  <c r="T55" i="29"/>
  <c r="Q55" i="29"/>
  <c r="K55" i="29"/>
  <c r="T54" i="29"/>
  <c r="Q54" i="29"/>
  <c r="K54" i="29"/>
  <c r="T53" i="29"/>
  <c r="Q53" i="29"/>
  <c r="AB54" i="29" s="1"/>
  <c r="AA54" i="29" s="1"/>
  <c r="K53" i="29"/>
  <c r="T52" i="29"/>
  <c r="Q52" i="29"/>
  <c r="AB53" i="29" s="1"/>
  <c r="AA53" i="29" s="1"/>
  <c r="K52" i="29"/>
  <c r="L52" i="29" s="1"/>
  <c r="M52" i="29" s="1"/>
  <c r="H52" i="29"/>
  <c r="I52" i="29" s="1"/>
  <c r="T51" i="29"/>
  <c r="Q51" i="29"/>
  <c r="K51" i="29"/>
  <c r="AB50" i="29"/>
  <c r="AA50" i="29" s="1"/>
  <c r="X50" i="29"/>
  <c r="T50" i="29"/>
  <c r="Q50" i="29"/>
  <c r="AB51" i="29" s="1"/>
  <c r="AA51" i="29" s="1"/>
  <c r="K50" i="29"/>
  <c r="T49" i="29"/>
  <c r="Q49" i="29"/>
  <c r="K49" i="29"/>
  <c r="T48" i="29"/>
  <c r="Q48" i="29"/>
  <c r="K48" i="29"/>
  <c r="T47" i="29"/>
  <c r="Q47" i="29"/>
  <c r="AB48" i="29" s="1"/>
  <c r="AA48" i="29" s="1"/>
  <c r="K47" i="29"/>
  <c r="T46" i="29"/>
  <c r="Q46" i="29"/>
  <c r="AB47" i="29" s="1"/>
  <c r="AA47" i="29" s="1"/>
  <c r="K46" i="29"/>
  <c r="L46" i="29" s="1"/>
  <c r="M46" i="29" s="1"/>
  <c r="H46" i="29"/>
  <c r="T45" i="29"/>
  <c r="Q45" i="29"/>
  <c r="K45" i="29"/>
  <c r="T44" i="29"/>
  <c r="Q44" i="29"/>
  <c r="K44" i="29"/>
  <c r="T43" i="29"/>
  <c r="Q43" i="29"/>
  <c r="K43" i="29"/>
  <c r="T42" i="29"/>
  <c r="Q42" i="29"/>
  <c r="AB43" i="29" s="1"/>
  <c r="AA43" i="29" s="1"/>
  <c r="K42" i="29"/>
  <c r="T41" i="29"/>
  <c r="Q41" i="29"/>
  <c r="K41" i="29"/>
  <c r="T40" i="29"/>
  <c r="Q40" i="29"/>
  <c r="AB40" i="29" s="1"/>
  <c r="AA40" i="29" s="1"/>
  <c r="K40" i="29"/>
  <c r="L40" i="29" s="1"/>
  <c r="I40" i="29"/>
  <c r="H40" i="29"/>
  <c r="T39" i="29"/>
  <c r="Q39" i="29"/>
  <c r="K39" i="29"/>
  <c r="T38" i="29"/>
  <c r="Q38" i="29"/>
  <c r="K38" i="29"/>
  <c r="T37" i="29"/>
  <c r="Q37" i="29"/>
  <c r="AB38" i="29" s="1"/>
  <c r="AA38" i="29" s="1"/>
  <c r="K37" i="29"/>
  <c r="T36" i="29"/>
  <c r="Q36" i="29"/>
  <c r="K36" i="29"/>
  <c r="T35" i="29"/>
  <c r="Q35" i="29"/>
  <c r="X36" i="29" s="1"/>
  <c r="K35" i="29"/>
  <c r="T34" i="29"/>
  <c r="Q34" i="29"/>
  <c r="K34" i="29"/>
  <c r="L34" i="29" s="1"/>
  <c r="M34" i="29" s="1"/>
  <c r="H34" i="29"/>
  <c r="T33" i="29"/>
  <c r="Q33" i="29"/>
  <c r="K33" i="29"/>
  <c r="T32" i="29"/>
  <c r="Q32" i="29"/>
  <c r="X33" i="29" s="1"/>
  <c r="K32" i="29"/>
  <c r="T31" i="29"/>
  <c r="Q31" i="29"/>
  <c r="K31" i="29"/>
  <c r="T30" i="29"/>
  <c r="Q30" i="29"/>
  <c r="K30" i="29"/>
  <c r="AB29" i="29"/>
  <c r="AA29" i="29" s="1"/>
  <c r="T29" i="29"/>
  <c r="Q29" i="29"/>
  <c r="AB30" i="29" s="1"/>
  <c r="AA30" i="29" s="1"/>
  <c r="K29" i="29"/>
  <c r="X28" i="29"/>
  <c r="Z28" i="29" s="1"/>
  <c r="T28" i="29"/>
  <c r="Q28" i="29"/>
  <c r="X29" i="29" s="1"/>
  <c r="K28" i="29"/>
  <c r="L28" i="29" s="1"/>
  <c r="M28" i="29" s="1"/>
  <c r="I28" i="29"/>
  <c r="H28" i="29"/>
  <c r="T27" i="29"/>
  <c r="Q27" i="29"/>
  <c r="K27" i="29"/>
  <c r="T26" i="29"/>
  <c r="Q26" i="29"/>
  <c r="AB26" i="29" s="1"/>
  <c r="AA26" i="29" s="1"/>
  <c r="K26" i="29"/>
  <c r="T25" i="29"/>
  <c r="Q25" i="29"/>
  <c r="K25" i="29"/>
  <c r="T24" i="29"/>
  <c r="Q24" i="29"/>
  <c r="K24" i="29"/>
  <c r="T23" i="29"/>
  <c r="Q23" i="29"/>
  <c r="K23" i="29"/>
  <c r="T22" i="29"/>
  <c r="Q22" i="29"/>
  <c r="K22" i="29"/>
  <c r="L22" i="29" s="1"/>
  <c r="M22" i="29" s="1"/>
  <c r="AB22" i="29" s="1"/>
  <c r="AA22" i="29" s="1"/>
  <c r="H22" i="29"/>
  <c r="T21" i="29"/>
  <c r="Q21" i="29"/>
  <c r="K21" i="29"/>
  <c r="T20" i="29"/>
  <c r="Q20" i="29"/>
  <c r="K20" i="29"/>
  <c r="T19" i="29"/>
  <c r="Q19" i="29"/>
  <c r="K19" i="29"/>
  <c r="T18" i="29"/>
  <c r="Q18" i="29"/>
  <c r="X19" i="29" s="1"/>
  <c r="K18" i="29"/>
  <c r="T17" i="29"/>
  <c r="Q17" i="29"/>
  <c r="K17" i="29"/>
  <c r="T16" i="29"/>
  <c r="Q16" i="29"/>
  <c r="AB17" i="29" s="1"/>
  <c r="AA17" i="29" s="1"/>
  <c r="K16" i="29"/>
  <c r="L16" i="29" s="1"/>
  <c r="M16" i="29" s="1"/>
  <c r="AB16" i="29" s="1"/>
  <c r="AA16" i="29" s="1"/>
  <c r="H16" i="29"/>
  <c r="T15" i="29"/>
  <c r="Q15" i="29"/>
  <c r="K15" i="29"/>
  <c r="T14" i="29"/>
  <c r="Q14" i="29"/>
  <c r="AB15" i="29" s="1"/>
  <c r="AA15" i="29" s="1"/>
  <c r="K14" i="29"/>
  <c r="T13" i="29"/>
  <c r="Q13" i="29"/>
  <c r="AB14" i="29" s="1"/>
  <c r="AA14" i="29" s="1"/>
  <c r="K13" i="29"/>
  <c r="T12" i="29"/>
  <c r="Q12" i="29"/>
  <c r="AB13" i="29" s="1"/>
  <c r="AA13" i="29" s="1"/>
  <c r="K12" i="29"/>
  <c r="T11" i="29"/>
  <c r="Q11" i="29"/>
  <c r="K11" i="29"/>
  <c r="T10" i="29"/>
  <c r="Q10" i="29"/>
  <c r="K10" i="29"/>
  <c r="L10" i="29" s="1"/>
  <c r="M10" i="29" s="1"/>
  <c r="AB10" i="29" s="1"/>
  <c r="AA10" i="29" s="1"/>
  <c r="G10" i="29"/>
  <c r="H10" i="29" s="1"/>
  <c r="X13" i="29" l="1"/>
  <c r="Z13" i="29" s="1"/>
  <c r="AB11" i="29"/>
  <c r="AA11" i="29" s="1"/>
  <c r="X14" i="29"/>
  <c r="Z14" i="29" s="1"/>
  <c r="X17" i="29"/>
  <c r="Z17" i="29" s="1"/>
  <c r="Y28" i="29"/>
  <c r="AB31" i="29"/>
  <c r="AA31" i="29" s="1"/>
  <c r="AB33" i="29"/>
  <c r="AA33" i="29" s="1"/>
  <c r="AB36" i="29"/>
  <c r="AA36" i="29" s="1"/>
  <c r="X43" i="29"/>
  <c r="X46" i="29"/>
  <c r="X52" i="29"/>
  <c r="X57" i="29"/>
  <c r="AB62" i="29"/>
  <c r="AA62" i="29" s="1"/>
  <c r="AB12" i="29"/>
  <c r="AA12" i="29" s="1"/>
  <c r="X21" i="29"/>
  <c r="AB28" i="29"/>
  <c r="AA28" i="29" s="1"/>
  <c r="AB37" i="29"/>
  <c r="AA37" i="29" s="1"/>
  <c r="AB46" i="29"/>
  <c r="AA46" i="29" s="1"/>
  <c r="AB55" i="29"/>
  <c r="AA55" i="29" s="1"/>
  <c r="AB18" i="29"/>
  <c r="AA18" i="29" s="1"/>
  <c r="AB44" i="29"/>
  <c r="AA44" i="29" s="1"/>
  <c r="AB52" i="29"/>
  <c r="AA52" i="29" s="1"/>
  <c r="X53" i="29"/>
  <c r="AB60" i="29"/>
  <c r="AA60" i="29" s="1"/>
  <c r="X24" i="29"/>
  <c r="N16" i="29"/>
  <c r="N28" i="29"/>
  <c r="AC28" i="29"/>
  <c r="N52" i="29"/>
  <c r="Z21" i="29"/>
  <c r="Y21" i="29"/>
  <c r="Y19" i="29"/>
  <c r="Z19" i="29"/>
  <c r="N10" i="29"/>
  <c r="I10" i="29"/>
  <c r="X10" i="29" s="1"/>
  <c r="Y24" i="29"/>
  <c r="Z24" i="29"/>
  <c r="AB21" i="29"/>
  <c r="AA21" i="29" s="1"/>
  <c r="AB25" i="29"/>
  <c r="AA25" i="29" s="1"/>
  <c r="X25" i="29"/>
  <c r="AB24" i="29"/>
  <c r="AA24" i="29" s="1"/>
  <c r="Z57" i="29"/>
  <c r="Y57" i="29"/>
  <c r="AC57" i="29" s="1"/>
  <c r="AB27" i="29"/>
  <c r="AA27" i="29" s="1"/>
  <c r="X27" i="29"/>
  <c r="N58" i="29"/>
  <c r="M58" i="29"/>
  <c r="Z60" i="29"/>
  <c r="Y60" i="29"/>
  <c r="Y13" i="29"/>
  <c r="AC13" i="29" s="1"/>
  <c r="I16" i="29"/>
  <c r="X16" i="29" s="1"/>
  <c r="AB20" i="29"/>
  <c r="AA20" i="29" s="1"/>
  <c r="X20" i="29"/>
  <c r="AB32" i="29"/>
  <c r="AA32" i="29" s="1"/>
  <c r="X32" i="29"/>
  <c r="N40" i="29"/>
  <c r="M40" i="29"/>
  <c r="Z43" i="29"/>
  <c r="Y43" i="29"/>
  <c r="AC43" i="29" s="1"/>
  <c r="AB56" i="29"/>
  <c r="AA56" i="29" s="1"/>
  <c r="X56" i="29"/>
  <c r="AB59" i="29"/>
  <c r="AA59" i="29" s="1"/>
  <c r="X59" i="29"/>
  <c r="AB58" i="29"/>
  <c r="AA58" i="29" s="1"/>
  <c r="X58" i="29"/>
  <c r="X11" i="29"/>
  <c r="Y14" i="29"/>
  <c r="AC14" i="29" s="1"/>
  <c r="X15" i="29"/>
  <c r="Y17" i="29"/>
  <c r="AC17" i="29" s="1"/>
  <c r="X18" i="29"/>
  <c r="AB19" i="29"/>
  <c r="AA19" i="29" s="1"/>
  <c r="N22" i="29"/>
  <c r="I22" i="29"/>
  <c r="X22" i="29" s="1"/>
  <c r="AB23" i="29"/>
  <c r="AA23" i="29" s="1"/>
  <c r="X23" i="29"/>
  <c r="X26" i="29"/>
  <c r="Z29" i="29"/>
  <c r="Y29" i="29"/>
  <c r="AC29" i="29" s="1"/>
  <c r="N34" i="29"/>
  <c r="AB39" i="29"/>
  <c r="AA39" i="29" s="1"/>
  <c r="X39" i="29"/>
  <c r="AB42" i="29"/>
  <c r="AA42" i="29" s="1"/>
  <c r="X42" i="29"/>
  <c r="AB41" i="29"/>
  <c r="AA41" i="29" s="1"/>
  <c r="X41" i="29"/>
  <c r="Z50" i="29"/>
  <c r="Y50" i="29"/>
  <c r="AC50" i="29" s="1"/>
  <c r="Z53" i="29"/>
  <c r="Y53" i="29"/>
  <c r="AC53" i="29" s="1"/>
  <c r="N64" i="29"/>
  <c r="M64" i="29"/>
  <c r="Z67" i="29"/>
  <c r="Y67" i="29"/>
  <c r="AC67" i="29" s="1"/>
  <c r="Z33" i="29"/>
  <c r="Y33" i="29"/>
  <c r="AC33" i="29" s="1"/>
  <c r="AB35" i="29"/>
  <c r="AA35" i="29" s="1"/>
  <c r="X35" i="29"/>
  <c r="AB34" i="29"/>
  <c r="AA34" i="29" s="1"/>
  <c r="X34" i="29"/>
  <c r="AB45" i="29"/>
  <c r="AA45" i="29" s="1"/>
  <c r="Z46" i="29"/>
  <c r="Y46" i="29"/>
  <c r="AC46" i="29" s="1"/>
  <c r="X12" i="29"/>
  <c r="Z36" i="29"/>
  <c r="Y36" i="29"/>
  <c r="N46" i="29"/>
  <c r="I46" i="29"/>
  <c r="AB49" i="29"/>
  <c r="AA49" i="29" s="1"/>
  <c r="X49" i="29"/>
  <c r="AB63" i="29"/>
  <c r="AA63" i="29" s="1"/>
  <c r="X63" i="29"/>
  <c r="AB66" i="29"/>
  <c r="AA66" i="29" s="1"/>
  <c r="X66" i="29"/>
  <c r="X30" i="29"/>
  <c r="X37" i="29"/>
  <c r="X40" i="29"/>
  <c r="X44" i="29"/>
  <c r="X47" i="29"/>
  <c r="X51" i="29"/>
  <c r="X54" i="29"/>
  <c r="X61" i="29"/>
  <c r="X64" i="29"/>
  <c r="AB64" i="29"/>
  <c r="AA64" i="29" s="1"/>
  <c r="X68" i="29"/>
  <c r="X31" i="29"/>
  <c r="X38" i="29"/>
  <c r="X45" i="29"/>
  <c r="X48" i="29"/>
  <c r="X55" i="29"/>
  <c r="X62" i="29"/>
  <c r="X65" i="29"/>
  <c r="X69" i="29"/>
  <c r="I34" i="29"/>
  <c r="AC36" i="29" l="1"/>
  <c r="AC60" i="29"/>
  <c r="Z52" i="29"/>
  <c r="Y52" i="29"/>
  <c r="AC52" i="29" s="1"/>
  <c r="Y55" i="29"/>
  <c r="AC55" i="29" s="1"/>
  <c r="Z55" i="29"/>
  <c r="Z61" i="29"/>
  <c r="Y61" i="29"/>
  <c r="AC61" i="29" s="1"/>
  <c r="Z35" i="29"/>
  <c r="Y35" i="29"/>
  <c r="AC35" i="29" s="1"/>
  <c r="Y41" i="29"/>
  <c r="AC41" i="29" s="1"/>
  <c r="Z41" i="29"/>
  <c r="Z39" i="29"/>
  <c r="Y39" i="29"/>
  <c r="AC39" i="29" s="1"/>
  <c r="Y22" i="29"/>
  <c r="AC22" i="29" s="1"/>
  <c r="Z22" i="29"/>
  <c r="Y58" i="29"/>
  <c r="AC58" i="29" s="1"/>
  <c r="Z58" i="29"/>
  <c r="Z56" i="29"/>
  <c r="Y56" i="29"/>
  <c r="AC56" i="29" s="1"/>
  <c r="Z20" i="29"/>
  <c r="Y20" i="29"/>
  <c r="AC20" i="29" s="1"/>
  <c r="Z27" i="29"/>
  <c r="Y27" i="29"/>
  <c r="AC27" i="29" s="1"/>
  <c r="Y69" i="29"/>
  <c r="AC69" i="29" s="1"/>
  <c r="Z69" i="29"/>
  <c r="Y48" i="29"/>
  <c r="AC48" i="29" s="1"/>
  <c r="Z48" i="29"/>
  <c r="Z68" i="29"/>
  <c r="Y68" i="29"/>
  <c r="AC68" i="29" s="1"/>
  <c r="Z54" i="29"/>
  <c r="Y54" i="29"/>
  <c r="AC54" i="29" s="1"/>
  <c r="Z40" i="29"/>
  <c r="Y40" i="29"/>
  <c r="AC40" i="29" s="1"/>
  <c r="Y26" i="29"/>
  <c r="AC26" i="29" s="1"/>
  <c r="Z26" i="29"/>
  <c r="Y15" i="29"/>
  <c r="AC15" i="29" s="1"/>
  <c r="Z15" i="29"/>
  <c r="Z25" i="29"/>
  <c r="Y25" i="29"/>
  <c r="AC25" i="29" s="1"/>
  <c r="AC24" i="29"/>
  <c r="AC19" i="29"/>
  <c r="Y31" i="29"/>
  <c r="AC31" i="29" s="1"/>
  <c r="Z31" i="29"/>
  <c r="Z44" i="29"/>
  <c r="Y44" i="29"/>
  <c r="AC44" i="29" s="1"/>
  <c r="Z66" i="29"/>
  <c r="Y66" i="29"/>
  <c r="AC66" i="29" s="1"/>
  <c r="Z49" i="29"/>
  <c r="Y49" i="29"/>
  <c r="AC49" i="29" s="1"/>
  <c r="Y65" i="29"/>
  <c r="AC65" i="29" s="1"/>
  <c r="Z65" i="29"/>
  <c r="Y45" i="29"/>
  <c r="AC45" i="29" s="1"/>
  <c r="Z45" i="29"/>
  <c r="Z51" i="29"/>
  <c r="Y51" i="29"/>
  <c r="AC51" i="29" s="1"/>
  <c r="Z37" i="29"/>
  <c r="Y37" i="29"/>
  <c r="AC37" i="29" s="1"/>
  <c r="Z63" i="29"/>
  <c r="Y63" i="29"/>
  <c r="AC63" i="29" s="1"/>
  <c r="Z12" i="29"/>
  <c r="Y12" i="29"/>
  <c r="AC12" i="29" s="1"/>
  <c r="Y34" i="29"/>
  <c r="AC34" i="29" s="1"/>
  <c r="Z34" i="29"/>
  <c r="Z42" i="29"/>
  <c r="Y42" i="29"/>
  <c r="AC42" i="29" s="1"/>
  <c r="Y23" i="29"/>
  <c r="AC23" i="29" s="1"/>
  <c r="Z23" i="29"/>
  <c r="Z59" i="29"/>
  <c r="Y59" i="29"/>
  <c r="AC59" i="29" s="1"/>
  <c r="Z32" i="29"/>
  <c r="Y32" i="29"/>
  <c r="AC32" i="29" s="1"/>
  <c r="Z16" i="29"/>
  <c r="Y16" i="29"/>
  <c r="AC16" i="29" s="1"/>
  <c r="Z10" i="29"/>
  <c r="Y10" i="29"/>
  <c r="AC10" i="29" s="1"/>
  <c r="AC21" i="29"/>
  <c r="Y62" i="29"/>
  <c r="AC62" i="29" s="1"/>
  <c r="Z62" i="29"/>
  <c r="Y38" i="29"/>
  <c r="AC38" i="29" s="1"/>
  <c r="Z38" i="29"/>
  <c r="Z64" i="29"/>
  <c r="Y64" i="29"/>
  <c r="AC64" i="29" s="1"/>
  <c r="Z47" i="29"/>
  <c r="Y47" i="29"/>
  <c r="AC47" i="29" s="1"/>
  <c r="Z30" i="29"/>
  <c r="Y30" i="29"/>
  <c r="AC30" i="29" s="1"/>
  <c r="Y18" i="29"/>
  <c r="AC18" i="29" s="1"/>
  <c r="Z18" i="29"/>
  <c r="Y11" i="29"/>
  <c r="AC11" i="29" s="1"/>
  <c r="Z11" i="29"/>
  <c r="T69" i="28" l="1"/>
  <c r="Q69" i="28"/>
  <c r="K69" i="28"/>
  <c r="T68" i="28"/>
  <c r="Q68" i="28"/>
  <c r="AB69" i="28" s="1"/>
  <c r="AA69" i="28" s="1"/>
  <c r="K68" i="28"/>
  <c r="T67" i="28"/>
  <c r="Q67" i="28"/>
  <c r="AB68" i="28" s="1"/>
  <c r="AA68" i="28" s="1"/>
  <c r="K67" i="28"/>
  <c r="T66" i="28"/>
  <c r="Q66" i="28"/>
  <c r="AB67" i="28" s="1"/>
  <c r="AA67" i="28" s="1"/>
  <c r="K66" i="28"/>
  <c r="T65" i="28"/>
  <c r="Q65" i="28"/>
  <c r="K65" i="28"/>
  <c r="T64" i="28"/>
  <c r="Q64" i="28"/>
  <c r="AB65" i="28" s="1"/>
  <c r="AA65" i="28" s="1"/>
  <c r="H64" i="28"/>
  <c r="T63" i="28"/>
  <c r="Q63" i="28"/>
  <c r="K63" i="28"/>
  <c r="T62" i="28"/>
  <c r="Q62" i="28"/>
  <c r="K62" i="28"/>
  <c r="T61" i="28"/>
  <c r="Q61" i="28"/>
  <c r="K61" i="28"/>
  <c r="T60" i="28"/>
  <c r="Q60" i="28"/>
  <c r="AB60" i="28" s="1"/>
  <c r="AA60" i="28" s="1"/>
  <c r="K60" i="28"/>
  <c r="T59" i="28"/>
  <c r="Q59" i="28"/>
  <c r="X60" i="28" s="1"/>
  <c r="K59" i="28"/>
  <c r="T58" i="28"/>
  <c r="Q58" i="28"/>
  <c r="H58" i="28"/>
  <c r="I58" i="28" s="1"/>
  <c r="T57" i="28"/>
  <c r="Q57" i="28"/>
  <c r="AB57" i="28" s="1"/>
  <c r="AA57" i="28" s="1"/>
  <c r="K57" i="28"/>
  <c r="T56" i="28"/>
  <c r="Q56" i="28"/>
  <c r="X57" i="28" s="1"/>
  <c r="K56" i="28"/>
  <c r="T55" i="28"/>
  <c r="Q55" i="28"/>
  <c r="K55" i="28"/>
  <c r="T54" i="28"/>
  <c r="Q54" i="28"/>
  <c r="K54" i="28"/>
  <c r="T53" i="28"/>
  <c r="Q53" i="28"/>
  <c r="AB54" i="28" s="1"/>
  <c r="AA54" i="28" s="1"/>
  <c r="K53" i="28"/>
  <c r="T52" i="28"/>
  <c r="Q52" i="28"/>
  <c r="AB52" i="28" s="1"/>
  <c r="AA52" i="28" s="1"/>
  <c r="I52" i="28"/>
  <c r="H52" i="28"/>
  <c r="X51" i="28"/>
  <c r="Z51" i="28" s="1"/>
  <c r="T51" i="28"/>
  <c r="Q51" i="28"/>
  <c r="K51" i="28"/>
  <c r="AB50" i="28"/>
  <c r="AA50" i="28" s="1"/>
  <c r="X50" i="28"/>
  <c r="T50" i="28"/>
  <c r="Q50" i="28"/>
  <c r="AB51" i="28" s="1"/>
  <c r="AA51" i="28" s="1"/>
  <c r="K50" i="28"/>
  <c r="T49" i="28"/>
  <c r="Q49" i="28"/>
  <c r="K49" i="28"/>
  <c r="T48" i="28"/>
  <c r="Q48" i="28"/>
  <c r="K48" i="28"/>
  <c r="T47" i="28"/>
  <c r="Q47" i="28"/>
  <c r="K47" i="28"/>
  <c r="T46" i="28"/>
  <c r="Q46" i="28"/>
  <c r="X46" i="28" s="1"/>
  <c r="H46" i="28"/>
  <c r="T45" i="28"/>
  <c r="Q45" i="28"/>
  <c r="K45" i="28"/>
  <c r="T44" i="28"/>
  <c r="Q44" i="28"/>
  <c r="K44" i="28"/>
  <c r="T43" i="28"/>
  <c r="Q43" i="28"/>
  <c r="X43" i="28" s="1"/>
  <c r="K43" i="28"/>
  <c r="T42" i="28"/>
  <c r="Q42" i="28"/>
  <c r="K42" i="28"/>
  <c r="T41" i="28"/>
  <c r="Q41" i="28"/>
  <c r="K41" i="28"/>
  <c r="T40" i="28"/>
  <c r="Q40" i="28"/>
  <c r="AB40" i="28" s="1"/>
  <c r="AA40" i="28" s="1"/>
  <c r="H40" i="28"/>
  <c r="I40" i="28" s="1"/>
  <c r="T39" i="28"/>
  <c r="Q39" i="28"/>
  <c r="K39" i="28"/>
  <c r="T38" i="28"/>
  <c r="Q38" i="28"/>
  <c r="K38" i="28"/>
  <c r="T37" i="28"/>
  <c r="Q37" i="28"/>
  <c r="X38" i="28" s="1"/>
  <c r="Y38" i="28" s="1"/>
  <c r="K37" i="28"/>
  <c r="T36" i="28"/>
  <c r="Q36" i="28"/>
  <c r="K36" i="28"/>
  <c r="T35" i="28"/>
  <c r="Q35" i="28"/>
  <c r="X36" i="28" s="1"/>
  <c r="Y36" i="28" s="1"/>
  <c r="K35" i="28"/>
  <c r="X34" i="28"/>
  <c r="Y34" i="28" s="1"/>
  <c r="T34" i="28"/>
  <c r="Q34" i="28"/>
  <c r="H34" i="28"/>
  <c r="X33" i="28"/>
  <c r="Y33" i="28" s="1"/>
  <c r="T33" i="28"/>
  <c r="Q33" i="28"/>
  <c r="K33" i="28"/>
  <c r="T32" i="28"/>
  <c r="Q32" i="28"/>
  <c r="K32" i="28"/>
  <c r="T31" i="28"/>
  <c r="Q31" i="28"/>
  <c r="K31" i="28"/>
  <c r="T30" i="28"/>
  <c r="Q30" i="28"/>
  <c r="X31" i="28" s="1"/>
  <c r="Y31" i="28" s="1"/>
  <c r="K30" i="28"/>
  <c r="T29" i="28"/>
  <c r="Q29" i="28"/>
  <c r="K29" i="28"/>
  <c r="X28" i="28"/>
  <c r="Z28" i="28" s="1"/>
  <c r="T28" i="28"/>
  <c r="Q28" i="28"/>
  <c r="X29" i="28" s="1"/>
  <c r="Y29" i="28" s="1"/>
  <c r="H28" i="28"/>
  <c r="I28" i="28" s="1"/>
  <c r="T27" i="28"/>
  <c r="Q27" i="28"/>
  <c r="K27" i="28"/>
  <c r="T26" i="28"/>
  <c r="Q26" i="28"/>
  <c r="K26" i="28"/>
  <c r="T25" i="28"/>
  <c r="Q25" i="28"/>
  <c r="K25" i="28"/>
  <c r="T24" i="28"/>
  <c r="Q24" i="28"/>
  <c r="K24" i="28"/>
  <c r="T23" i="28"/>
  <c r="Q23" i="28"/>
  <c r="AB24" i="28" s="1"/>
  <c r="AA24" i="28" s="1"/>
  <c r="K23" i="28"/>
  <c r="X22" i="28"/>
  <c r="Y22" i="28" s="1"/>
  <c r="T22" i="28"/>
  <c r="Q22" i="28"/>
  <c r="H22" i="28"/>
  <c r="T21" i="28"/>
  <c r="Q21" i="28"/>
  <c r="K21" i="28"/>
  <c r="T20" i="28"/>
  <c r="Q20" i="28"/>
  <c r="K20" i="28"/>
  <c r="T19" i="28"/>
  <c r="Q19" i="28"/>
  <c r="K19" i="28"/>
  <c r="T18" i="28"/>
  <c r="Q18" i="28"/>
  <c r="AB19" i="28" s="1"/>
  <c r="AA19" i="28" s="1"/>
  <c r="K18" i="28"/>
  <c r="T17" i="28"/>
  <c r="Q17" i="28"/>
  <c r="X18" i="28" s="1"/>
  <c r="K17" i="28"/>
  <c r="T16" i="28"/>
  <c r="Q16" i="28"/>
  <c r="X17" i="28" s="1"/>
  <c r="H16" i="28"/>
  <c r="AB15" i="28"/>
  <c r="AA15" i="28" s="1"/>
  <c r="X15" i="28"/>
  <c r="Z15" i="28" s="1"/>
  <c r="T15" i="28"/>
  <c r="Q15" i="28"/>
  <c r="K15" i="28"/>
  <c r="T14" i="28"/>
  <c r="Q14" i="28"/>
  <c r="K14" i="28"/>
  <c r="T13" i="28"/>
  <c r="Q13" i="28"/>
  <c r="AB14" i="28" s="1"/>
  <c r="AA14" i="28" s="1"/>
  <c r="K13" i="28"/>
  <c r="T12" i="28"/>
  <c r="Q12" i="28"/>
  <c r="K12" i="28"/>
  <c r="T11" i="28"/>
  <c r="Q11" i="28"/>
  <c r="K11" i="28"/>
  <c r="T10" i="28"/>
  <c r="Q10" i="28"/>
  <c r="G10" i="28"/>
  <c r="H10" i="28" s="1"/>
  <c r="Z18" i="28" l="1"/>
  <c r="Y18" i="28"/>
  <c r="X25" i="28"/>
  <c r="AB28" i="28"/>
  <c r="AA28" i="28" s="1"/>
  <c r="AB33" i="28"/>
  <c r="AA33" i="28" s="1"/>
  <c r="X53" i="28"/>
  <c r="AB62" i="28"/>
  <c r="AA62" i="28" s="1"/>
  <c r="X67" i="28"/>
  <c r="AB18" i="28"/>
  <c r="AA18" i="28" s="1"/>
  <c r="X19" i="28"/>
  <c r="AB21" i="28"/>
  <c r="AA21" i="28" s="1"/>
  <c r="X41" i="28"/>
  <c r="Z41" i="28" s="1"/>
  <c r="AB45" i="28"/>
  <c r="AA45" i="28" s="1"/>
  <c r="AB53" i="28"/>
  <c r="AA53" i="28" s="1"/>
  <c r="X54" i="28"/>
  <c r="Z54" i="28" s="1"/>
  <c r="X48" i="28"/>
  <c r="Y48" i="28" s="1"/>
  <c r="Y41" i="28"/>
  <c r="Z25" i="28"/>
  <c r="Y25" i="28"/>
  <c r="Y17" i="28"/>
  <c r="Z17" i="28"/>
  <c r="Y43" i="28"/>
  <c r="Z43" i="28"/>
  <c r="I10" i="28"/>
  <c r="X10" i="28" s="1"/>
  <c r="AC18" i="28"/>
  <c r="Y46" i="28"/>
  <c r="Z46" i="28"/>
  <c r="AB27" i="28"/>
  <c r="AA27" i="28" s="1"/>
  <c r="X27" i="28"/>
  <c r="I46" i="28"/>
  <c r="Z50" i="28"/>
  <c r="Y50" i="28"/>
  <c r="AC50" i="28" s="1"/>
  <c r="Y15" i="28"/>
  <c r="AC15" i="28" s="1"/>
  <c r="AB20" i="28"/>
  <c r="AA20" i="28" s="1"/>
  <c r="X20" i="28"/>
  <c r="X21" i="28"/>
  <c r="Z22" i="28"/>
  <c r="AB25" i="28"/>
  <c r="AA25" i="28" s="1"/>
  <c r="AB26" i="28"/>
  <c r="AA26" i="28" s="1"/>
  <c r="Y28" i="28"/>
  <c r="AC28" i="28" s="1"/>
  <c r="Z29" i="28"/>
  <c r="Z31" i="28"/>
  <c r="Z33" i="28"/>
  <c r="Z34" i="28"/>
  <c r="Z36" i="28"/>
  <c r="Z38" i="28"/>
  <c r="X45" i="28"/>
  <c r="AB55" i="28"/>
  <c r="AA55" i="28" s="1"/>
  <c r="AB63" i="28"/>
  <c r="AA63" i="28" s="1"/>
  <c r="X63" i="28"/>
  <c r="AC33" i="28"/>
  <c r="X16" i="28"/>
  <c r="AB16" i="28"/>
  <c r="AA16" i="28" s="1"/>
  <c r="AB17" i="28"/>
  <c r="AA17" i="28" s="1"/>
  <c r="I22" i="28"/>
  <c r="AB23" i="28"/>
  <c r="AA23" i="28" s="1"/>
  <c r="X23" i="28"/>
  <c r="X24" i="28"/>
  <c r="X26" i="28"/>
  <c r="AB30" i="28"/>
  <c r="AA30" i="28" s="1"/>
  <c r="X30" i="28"/>
  <c r="AB29" i="28"/>
  <c r="AA29" i="28" s="1"/>
  <c r="AC29" i="28" s="1"/>
  <c r="AB32" i="28"/>
  <c r="AA32" i="28" s="1"/>
  <c r="X32" i="28"/>
  <c r="AB31" i="28"/>
  <c r="AA31" i="28" s="1"/>
  <c r="AC31" i="28" s="1"/>
  <c r="AB35" i="28"/>
  <c r="AA35" i="28" s="1"/>
  <c r="X35" i="28"/>
  <c r="AB34" i="28"/>
  <c r="AA34" i="28" s="1"/>
  <c r="AC34" i="28" s="1"/>
  <c r="AB37" i="28"/>
  <c r="AA37" i="28" s="1"/>
  <c r="X37" i="28"/>
  <c r="AB36" i="28"/>
  <c r="AA36" i="28" s="1"/>
  <c r="AC36" i="28" s="1"/>
  <c r="AB39" i="28"/>
  <c r="AA39" i="28" s="1"/>
  <c r="X39" i="28"/>
  <c r="AB38" i="28"/>
  <c r="AA38" i="28" s="1"/>
  <c r="AC38" i="28" s="1"/>
  <c r="Z53" i="28"/>
  <c r="Y53" i="28"/>
  <c r="AC53" i="28" s="1"/>
  <c r="Z57" i="28"/>
  <c r="Y57" i="28"/>
  <c r="AC57" i="28" s="1"/>
  <c r="Z60" i="28"/>
  <c r="Y60" i="28"/>
  <c r="AC60" i="28" s="1"/>
  <c r="Z67" i="28"/>
  <c r="Y67" i="28"/>
  <c r="AC67" i="28" s="1"/>
  <c r="X13" i="28"/>
  <c r="AB13" i="28"/>
  <c r="AA13" i="28" s="1"/>
  <c r="X14" i="28"/>
  <c r="I16" i="28"/>
  <c r="AB22" i="28"/>
  <c r="AA22" i="28" s="1"/>
  <c r="AC22" i="28" s="1"/>
  <c r="I34" i="28"/>
  <c r="AB42" i="28"/>
  <c r="AA42" i="28" s="1"/>
  <c r="X42" i="28"/>
  <c r="AB41" i="28"/>
  <c r="AA41" i="28" s="1"/>
  <c r="AB44" i="28"/>
  <c r="AA44" i="28" s="1"/>
  <c r="X44" i="28"/>
  <c r="AB43" i="28"/>
  <c r="AA43" i="28" s="1"/>
  <c r="AB47" i="28"/>
  <c r="AA47" i="28" s="1"/>
  <c r="X47" i="28"/>
  <c r="AB46" i="28"/>
  <c r="AA46" i="28" s="1"/>
  <c r="AB49" i="28"/>
  <c r="AA49" i="28" s="1"/>
  <c r="X49" i="28"/>
  <c r="AB48" i="28"/>
  <c r="AA48" i="28" s="1"/>
  <c r="AB56" i="28"/>
  <c r="AA56" i="28" s="1"/>
  <c r="X56" i="28"/>
  <c r="AB59" i="28"/>
  <c r="AA59" i="28" s="1"/>
  <c r="X59" i="28"/>
  <c r="AB58" i="28"/>
  <c r="AA58" i="28" s="1"/>
  <c r="X58" i="28"/>
  <c r="AB66" i="28"/>
  <c r="AA66" i="28" s="1"/>
  <c r="X66" i="28"/>
  <c r="X40" i="28"/>
  <c r="X61" i="28"/>
  <c r="AB61" i="28"/>
  <c r="AA61" i="28" s="1"/>
  <c r="X64" i="28"/>
  <c r="AB64" i="28"/>
  <c r="AA64" i="28" s="1"/>
  <c r="X68" i="28"/>
  <c r="Y51" i="28"/>
  <c r="AC51" i="28" s="1"/>
  <c r="Y54" i="28"/>
  <c r="AC54" i="28" s="1"/>
  <c r="X55" i="28"/>
  <c r="X62" i="28"/>
  <c r="I64" i="28"/>
  <c r="X65" i="28"/>
  <c r="X69" i="28"/>
  <c r="X52" i="28"/>
  <c r="Z48" i="28" l="1"/>
  <c r="Y19" i="28"/>
  <c r="AC19" i="28" s="1"/>
  <c r="Z19" i="28"/>
  <c r="Y13" i="28"/>
  <c r="AC13" i="28" s="1"/>
  <c r="Z13" i="28"/>
  <c r="Y69" i="28"/>
  <c r="AC69" i="28" s="1"/>
  <c r="Z69" i="28"/>
  <c r="Z44" i="28"/>
  <c r="Y44" i="28"/>
  <c r="AC44" i="28" s="1"/>
  <c r="Y24" i="28"/>
  <c r="AC24" i="28" s="1"/>
  <c r="Z24" i="28"/>
  <c r="Y65" i="28"/>
  <c r="AC65" i="28" s="1"/>
  <c r="Z65" i="28"/>
  <c r="Z64" i="28"/>
  <c r="Y64" i="28"/>
  <c r="AC64" i="28" s="1"/>
  <c r="Z66" i="28"/>
  <c r="Y66" i="28"/>
  <c r="AC66" i="28" s="1"/>
  <c r="Z59" i="28"/>
  <c r="Y59" i="28"/>
  <c r="AC59" i="28" s="1"/>
  <c r="Z47" i="28"/>
  <c r="Y47" i="28"/>
  <c r="AC47" i="28" s="1"/>
  <c r="Z39" i="28"/>
  <c r="Y39" i="28"/>
  <c r="AC39" i="28" s="1"/>
  <c r="Z30" i="28"/>
  <c r="Y30" i="28"/>
  <c r="AC30" i="28" s="1"/>
  <c r="Y23" i="28"/>
  <c r="AC23" i="28" s="1"/>
  <c r="Z23" i="28"/>
  <c r="Y45" i="28"/>
  <c r="AC45" i="28" s="1"/>
  <c r="Z45" i="28"/>
  <c r="Z20" i="28"/>
  <c r="Y20" i="28"/>
  <c r="AC20" i="28" s="1"/>
  <c r="Y10" i="28"/>
  <c r="Z10" i="28"/>
  <c r="X11" i="28" s="1"/>
  <c r="AC43" i="28"/>
  <c r="AC48" i="28"/>
  <c r="Y55" i="28"/>
  <c r="AC55" i="28" s="1"/>
  <c r="Z55" i="28"/>
  <c r="Z40" i="28"/>
  <c r="Y40" i="28"/>
  <c r="AC40" i="28" s="1"/>
  <c r="Z37" i="28"/>
  <c r="Y37" i="28"/>
  <c r="AC37" i="28" s="1"/>
  <c r="Z21" i="28"/>
  <c r="Y21" i="28"/>
  <c r="AC21" i="28" s="1"/>
  <c r="Z27" i="28"/>
  <c r="Y27" i="28"/>
  <c r="AC27" i="28" s="1"/>
  <c r="Z49" i="28"/>
  <c r="Y49" i="28"/>
  <c r="AC49" i="28" s="1"/>
  <c r="Y14" i="28"/>
  <c r="AC14" i="28" s="1"/>
  <c r="Z14" i="28"/>
  <c r="Z32" i="28"/>
  <c r="Y32" i="28"/>
  <c r="AC32" i="28" s="1"/>
  <c r="Z63" i="28"/>
  <c r="Y63" i="28"/>
  <c r="AC63" i="28" s="1"/>
  <c r="AC25" i="28"/>
  <c r="Z52" i="28"/>
  <c r="Y52" i="28"/>
  <c r="AC52" i="28" s="1"/>
  <c r="Y62" i="28"/>
  <c r="AC62" i="28" s="1"/>
  <c r="Z62" i="28"/>
  <c r="Z68" i="28"/>
  <c r="Y68" i="28"/>
  <c r="AC68" i="28" s="1"/>
  <c r="Z61" i="28"/>
  <c r="Y61" i="28"/>
  <c r="AC61" i="28" s="1"/>
  <c r="Y58" i="28"/>
  <c r="AC58" i="28" s="1"/>
  <c r="Z58" i="28"/>
  <c r="Z56" i="28"/>
  <c r="Y56" i="28"/>
  <c r="AC56" i="28" s="1"/>
  <c r="Z42" i="28"/>
  <c r="Y42" i="28"/>
  <c r="AC42" i="28" s="1"/>
  <c r="Z35" i="28"/>
  <c r="Y35" i="28"/>
  <c r="AC35" i="28" s="1"/>
  <c r="Y26" i="28"/>
  <c r="AC26" i="28" s="1"/>
  <c r="Z26" i="28"/>
  <c r="Y16" i="28"/>
  <c r="AC16" i="28" s="1"/>
  <c r="Z16" i="28"/>
  <c r="AC46" i="28"/>
  <c r="AC17" i="28"/>
  <c r="AC41" i="28"/>
  <c r="Z11" i="28" l="1"/>
  <c r="X12" i="28" s="1"/>
  <c r="Y11" i="28"/>
  <c r="Z12" i="28" l="1"/>
  <c r="Y12" i="28"/>
  <c r="K64" i="28" l="1"/>
  <c r="L64" i="28" s="1"/>
  <c r="K22" i="28"/>
  <c r="L22" i="28" s="1"/>
  <c r="K46" i="28"/>
  <c r="L46" i="28" s="1"/>
  <c r="K10" i="28"/>
  <c r="L10" i="28" s="1"/>
  <c r="K40" i="28"/>
  <c r="L40" i="28" s="1"/>
  <c r="K58" i="28"/>
  <c r="L58" i="28" s="1"/>
  <c r="K52" i="28"/>
  <c r="L52" i="28" s="1"/>
  <c r="K34" i="28"/>
  <c r="L34" i="28" s="1"/>
  <c r="K28" i="28"/>
  <c r="L28" i="28" s="1"/>
  <c r="K16" i="28"/>
  <c r="L16" i="28" s="1"/>
  <c r="M34" i="28" l="1"/>
  <c r="N34" i="28"/>
  <c r="M10" i="28"/>
  <c r="AB10" i="28" s="1"/>
  <c r="N10" i="28"/>
  <c r="M52" i="28"/>
  <c r="N52" i="28"/>
  <c r="M46" i="28"/>
  <c r="N46" i="28"/>
  <c r="M16" i="28"/>
  <c r="N16" i="28"/>
  <c r="N58" i="28"/>
  <c r="M58" i="28"/>
  <c r="M22" i="28"/>
  <c r="N22" i="28"/>
  <c r="M28" i="28"/>
  <c r="N28" i="28"/>
  <c r="M40" i="28"/>
  <c r="N40" i="28"/>
  <c r="M64" i="28"/>
  <c r="N64" i="28"/>
  <c r="AA10" i="28" l="1"/>
  <c r="AC10" i="28" s="1"/>
  <c r="AB11" i="28"/>
  <c r="AA11" i="28" l="1"/>
  <c r="AC11" i="28" s="1"/>
  <c r="AB12" i="28"/>
  <c r="AA12" i="28" s="1"/>
  <c r="AC12" i="28" s="1"/>
  <c r="H10" i="27" l="1"/>
  <c r="I10" i="27" s="1"/>
  <c r="Q10" i="27"/>
  <c r="T10" i="27"/>
  <c r="K11" i="27"/>
  <c r="Q11" i="27"/>
  <c r="T11" i="27"/>
  <c r="K12" i="27"/>
  <c r="Q12" i="27"/>
  <c r="T12" i="27"/>
  <c r="K13" i="27"/>
  <c r="Q13" i="27"/>
  <c r="T13" i="27"/>
  <c r="X13" i="27"/>
  <c r="AB13" i="27"/>
  <c r="AA13" i="27" s="1"/>
  <c r="K14" i="27"/>
  <c r="Q14" i="27"/>
  <c r="X14" i="27" s="1"/>
  <c r="T14" i="27"/>
  <c r="K15" i="27"/>
  <c r="Q15" i="27"/>
  <c r="T15" i="27"/>
  <c r="H16" i="27"/>
  <c r="Q16" i="27"/>
  <c r="X16" i="27" s="1"/>
  <c r="T16" i="27"/>
  <c r="AB16" i="27"/>
  <c r="AA16" i="27" s="1"/>
  <c r="K17" i="27"/>
  <c r="Q17" i="27"/>
  <c r="T17" i="27"/>
  <c r="K18" i="27"/>
  <c r="Q18" i="27"/>
  <c r="T18" i="27"/>
  <c r="K19" i="27"/>
  <c r="Q19" i="27"/>
  <c r="AB20" i="27" s="1"/>
  <c r="AA20" i="27" s="1"/>
  <c r="T19" i="27"/>
  <c r="K20" i="27"/>
  <c r="Q20" i="27"/>
  <c r="T20" i="27"/>
  <c r="X20" i="27"/>
  <c r="K21" i="27"/>
  <c r="Q21" i="27"/>
  <c r="X21" i="27" s="1"/>
  <c r="T21" i="27"/>
  <c r="H22" i="27"/>
  <c r="I22" i="27"/>
  <c r="Q22" i="27"/>
  <c r="X22" i="27" s="1"/>
  <c r="Z22" i="27" s="1"/>
  <c r="T22" i="27"/>
  <c r="K23" i="27"/>
  <c r="Q23" i="27"/>
  <c r="X24" i="27" s="1"/>
  <c r="Y24" i="27" s="1"/>
  <c r="T23" i="27"/>
  <c r="X23" i="27"/>
  <c r="K24" i="27"/>
  <c r="Q24" i="27"/>
  <c r="T24" i="27"/>
  <c r="AB24" i="27"/>
  <c r="AA24" i="27" s="1"/>
  <c r="K25" i="27"/>
  <c r="Q25" i="27"/>
  <c r="T25" i="27"/>
  <c r="K26" i="27"/>
  <c r="Q26" i="27"/>
  <c r="X27" i="27" s="1"/>
  <c r="T26" i="27"/>
  <c r="K27" i="27"/>
  <c r="Q27" i="27"/>
  <c r="T27" i="27"/>
  <c r="H28" i="27"/>
  <c r="I28" i="27" s="1"/>
  <c r="Q28" i="27"/>
  <c r="T28" i="27"/>
  <c r="K29" i="27"/>
  <c r="Q29" i="27"/>
  <c r="X30" i="27" s="1"/>
  <c r="T29" i="27"/>
  <c r="K30" i="27"/>
  <c r="Q30" i="27"/>
  <c r="X31" i="27" s="1"/>
  <c r="Y31" i="27" s="1"/>
  <c r="T30" i="27"/>
  <c r="K31" i="27"/>
  <c r="Q31" i="27"/>
  <c r="AB31" i="27" s="1"/>
  <c r="AA31" i="27" s="1"/>
  <c r="T31" i="27"/>
  <c r="K32" i="27"/>
  <c r="Q32" i="27"/>
  <c r="T32" i="27"/>
  <c r="K33" i="27"/>
  <c r="Q33" i="27"/>
  <c r="T33" i="27"/>
  <c r="H34" i="27"/>
  <c r="I34" i="27" s="1"/>
  <c r="Q34" i="27"/>
  <c r="X34" i="27" s="1"/>
  <c r="Y34" i="27" s="1"/>
  <c r="T34" i="27"/>
  <c r="K35" i="27"/>
  <c r="Q35" i="27"/>
  <c r="T35" i="27"/>
  <c r="K36" i="27"/>
  <c r="Q36" i="27"/>
  <c r="AB37" i="27" s="1"/>
  <c r="AA37" i="27" s="1"/>
  <c r="T36" i="27"/>
  <c r="K37" i="27"/>
  <c r="Q37" i="27"/>
  <c r="T37" i="27"/>
  <c r="X37" i="27"/>
  <c r="K38" i="27"/>
  <c r="Q38" i="27"/>
  <c r="X38" i="27" s="1"/>
  <c r="Y38" i="27" s="1"/>
  <c r="T38" i="27"/>
  <c r="AB38" i="27"/>
  <c r="AA38" i="27" s="1"/>
  <c r="K39" i="27"/>
  <c r="Q39" i="27"/>
  <c r="T39" i="27"/>
  <c r="H40" i="27"/>
  <c r="Q40" i="27"/>
  <c r="AB40" i="27" s="1"/>
  <c r="AA40" i="27" s="1"/>
  <c r="T40" i="27"/>
  <c r="K41" i="27"/>
  <c r="Q41" i="27"/>
  <c r="T41" i="27"/>
  <c r="AB41" i="27"/>
  <c r="AA41" i="27" s="1"/>
  <c r="K42" i="27"/>
  <c r="Q42" i="27"/>
  <c r="T42" i="27"/>
  <c r="K43" i="27"/>
  <c r="Q43" i="27"/>
  <c r="T43" i="27"/>
  <c r="K44" i="27"/>
  <c r="Q44" i="27"/>
  <c r="X45" i="27" s="1"/>
  <c r="T44" i="27"/>
  <c r="K45" i="27"/>
  <c r="Q45" i="27"/>
  <c r="T45" i="27"/>
  <c r="H46" i="27"/>
  <c r="I46" i="27"/>
  <c r="Q46" i="27"/>
  <c r="T46" i="27"/>
  <c r="K47" i="27"/>
  <c r="Q47" i="27"/>
  <c r="AB47" i="27" s="1"/>
  <c r="AA47" i="27" s="1"/>
  <c r="T47" i="27"/>
  <c r="K48" i="27"/>
  <c r="Q48" i="27"/>
  <c r="T48" i="27"/>
  <c r="AB48" i="27"/>
  <c r="AA48" i="27" s="1"/>
  <c r="K49" i="27"/>
  <c r="Q49" i="27"/>
  <c r="T49" i="27"/>
  <c r="K50" i="27"/>
  <c r="Q50" i="27"/>
  <c r="T50" i="27"/>
  <c r="K51" i="27"/>
  <c r="Q51" i="27"/>
  <c r="T51" i="27"/>
  <c r="X51" i="27"/>
  <c r="Z51" i="27" s="1"/>
  <c r="AB51" i="27"/>
  <c r="AA51" i="27" s="1"/>
  <c r="H52" i="27"/>
  <c r="I52" i="27"/>
  <c r="Q52" i="27"/>
  <c r="T52" i="27"/>
  <c r="K53" i="27"/>
  <c r="Q53" i="27"/>
  <c r="AB54" i="27" s="1"/>
  <c r="AA54" i="27" s="1"/>
  <c r="T53" i="27"/>
  <c r="K54" i="27"/>
  <c r="Q54" i="27"/>
  <c r="T54" i="27"/>
  <c r="X54" i="27"/>
  <c r="Z54" i="27" s="1"/>
  <c r="Y54" i="27"/>
  <c r="K55" i="27"/>
  <c r="Q55" i="27"/>
  <c r="T55" i="27"/>
  <c r="X55" i="27"/>
  <c r="K56" i="27"/>
  <c r="Q56" i="27"/>
  <c r="T56" i="27"/>
  <c r="K57" i="27"/>
  <c r="Q57" i="27"/>
  <c r="T57" i="27"/>
  <c r="H58" i="27"/>
  <c r="Q58" i="27"/>
  <c r="X58" i="27" s="1"/>
  <c r="T58" i="27"/>
  <c r="AB58" i="27"/>
  <c r="AA58" i="27" s="1"/>
  <c r="K59" i="27"/>
  <c r="Q59" i="27"/>
  <c r="X60" i="27" s="1"/>
  <c r="T59" i="27"/>
  <c r="K60" i="27"/>
  <c r="Q60" i="27"/>
  <c r="T60" i="27"/>
  <c r="K61" i="27"/>
  <c r="Q61" i="27"/>
  <c r="X62" i="27" s="1"/>
  <c r="Y62" i="27" s="1"/>
  <c r="T61" i="27"/>
  <c r="K62" i="27"/>
  <c r="Q62" i="27"/>
  <c r="T62" i="27"/>
  <c r="K63" i="27"/>
  <c r="Q63" i="27"/>
  <c r="T63" i="27"/>
  <c r="H64" i="27"/>
  <c r="I64" i="27"/>
  <c r="Q64" i="27"/>
  <c r="AB64" i="27" s="1"/>
  <c r="AA64" i="27" s="1"/>
  <c r="T64" i="27"/>
  <c r="K65" i="27"/>
  <c r="Q65" i="27"/>
  <c r="T65" i="27"/>
  <c r="K66" i="27"/>
  <c r="Q66" i="27"/>
  <c r="X67" i="27" s="1"/>
  <c r="T66" i="27"/>
  <c r="K67" i="27"/>
  <c r="Q67" i="27"/>
  <c r="X68" i="27" s="1"/>
  <c r="T67" i="27"/>
  <c r="K68" i="27"/>
  <c r="Q68" i="27"/>
  <c r="T68" i="27"/>
  <c r="K69" i="27"/>
  <c r="Q69" i="27"/>
  <c r="AB69" i="27" s="1"/>
  <c r="AA69" i="27" s="1"/>
  <c r="T69" i="27"/>
  <c r="AB62" i="27" l="1"/>
  <c r="AA62" i="27" s="1"/>
  <c r="X56" i="27"/>
  <c r="X47" i="27"/>
  <c r="Z47" i="27" s="1"/>
  <c r="AB45" i="27"/>
  <c r="AA45" i="27" s="1"/>
  <c r="X40" i="27"/>
  <c r="AB34" i="27"/>
  <c r="AA34" i="27" s="1"/>
  <c r="AB30" i="27"/>
  <c r="AA30" i="27" s="1"/>
  <c r="AB27" i="27"/>
  <c r="AA27" i="27" s="1"/>
  <c r="X69" i="27"/>
  <c r="Y69" i="27" s="1"/>
  <c r="X66" i="27"/>
  <c r="X64" i="27"/>
  <c r="AB65" i="27"/>
  <c r="AA65" i="27" s="1"/>
  <c r="AC65" i="27" s="1"/>
  <c r="X61" i="27"/>
  <c r="Z61" i="27" s="1"/>
  <c r="AB55" i="27"/>
  <c r="AA55" i="27" s="1"/>
  <c r="X49" i="27"/>
  <c r="X44" i="27"/>
  <c r="Y44" i="27" s="1"/>
  <c r="AB23" i="27"/>
  <c r="AA23" i="27" s="1"/>
  <c r="X17" i="27"/>
  <c r="X65" i="27"/>
  <c r="Y65" i="27" s="1"/>
  <c r="X63" i="27"/>
  <c r="X48" i="27"/>
  <c r="X41" i="27"/>
  <c r="AC69" i="27"/>
  <c r="AC54" i="27"/>
  <c r="AC62" i="27"/>
  <c r="Y61" i="27"/>
  <c r="Y67" i="27"/>
  <c r="Z67" i="27"/>
  <c r="Y63" i="27"/>
  <c r="Z63" i="27"/>
  <c r="Z44" i="27"/>
  <c r="Z68" i="27"/>
  <c r="Y68" i="27"/>
  <c r="Y66" i="27"/>
  <c r="Z66" i="27"/>
  <c r="Z60" i="27"/>
  <c r="Y60" i="27"/>
  <c r="Y58" i="27"/>
  <c r="AC58" i="27" s="1"/>
  <c r="Z58" i="27"/>
  <c r="AB61" i="27"/>
  <c r="AA61" i="27" s="1"/>
  <c r="Y51" i="27"/>
  <c r="AC51" i="27" s="1"/>
  <c r="Y47" i="27"/>
  <c r="AC47" i="27" s="1"/>
  <c r="Y45" i="27"/>
  <c r="AC45" i="27" s="1"/>
  <c r="Z45" i="27"/>
  <c r="X43" i="27"/>
  <c r="AB43" i="27"/>
  <c r="AA43" i="27" s="1"/>
  <c r="Y41" i="27"/>
  <c r="AC41" i="27" s="1"/>
  <c r="Z41" i="27"/>
  <c r="AC38" i="27"/>
  <c r="X36" i="27"/>
  <c r="AB36" i="27"/>
  <c r="AA36" i="27" s="1"/>
  <c r="AC34" i="27"/>
  <c r="X32" i="27"/>
  <c r="AB32" i="27"/>
  <c r="AA32" i="27" s="1"/>
  <c r="X33" i="27"/>
  <c r="AB33" i="27"/>
  <c r="AA33" i="27" s="1"/>
  <c r="AC31" i="27"/>
  <c r="X28" i="27"/>
  <c r="AB28" i="27"/>
  <c r="AA28" i="27" s="1"/>
  <c r="X29" i="27"/>
  <c r="AB29" i="27"/>
  <c r="AA29" i="27" s="1"/>
  <c r="X26" i="27"/>
  <c r="AB26" i="27"/>
  <c r="AA26" i="27" s="1"/>
  <c r="AC24" i="27"/>
  <c r="X19" i="27"/>
  <c r="AB19" i="27"/>
  <c r="AA19" i="27" s="1"/>
  <c r="Y17" i="27"/>
  <c r="Z17" i="27"/>
  <c r="X12" i="27"/>
  <c r="AB12" i="27"/>
  <c r="AA12" i="27" s="1"/>
  <c r="X10" i="27"/>
  <c r="I58" i="27"/>
  <c r="I16" i="27"/>
  <c r="Z69" i="27"/>
  <c r="AB67" i="27"/>
  <c r="AA67" i="27" s="1"/>
  <c r="Z62" i="27"/>
  <c r="AB56" i="27"/>
  <c r="AA56" i="27" s="1"/>
  <c r="X57" i="27"/>
  <c r="AB57" i="27"/>
  <c r="AA57" i="27" s="1"/>
  <c r="Y55" i="27"/>
  <c r="AC55" i="27" s="1"/>
  <c r="Z55" i="27"/>
  <c r="X46" i="27"/>
  <c r="AB46" i="27"/>
  <c r="AA46" i="27" s="1"/>
  <c r="AB44" i="27"/>
  <c r="AA44" i="27" s="1"/>
  <c r="Y40" i="27"/>
  <c r="AC40" i="27" s="1"/>
  <c r="Z40" i="27"/>
  <c r="I40" i="27"/>
  <c r="Y37" i="27"/>
  <c r="AC37" i="27" s="1"/>
  <c r="Z37" i="27"/>
  <c r="Y30" i="27"/>
  <c r="AC30" i="27" s="1"/>
  <c r="Z30" i="27"/>
  <c r="Y27" i="27"/>
  <c r="Z27" i="27"/>
  <c r="Y23" i="27"/>
  <c r="AC23" i="27" s="1"/>
  <c r="Z23" i="27"/>
  <c r="Y20" i="27"/>
  <c r="AC20" i="27" s="1"/>
  <c r="Z20" i="27"/>
  <c r="Y13" i="27"/>
  <c r="AC13" i="27" s="1"/>
  <c r="Z13" i="27"/>
  <c r="Y16" i="27"/>
  <c r="AC16" i="27" s="1"/>
  <c r="Z16" i="27"/>
  <c r="AB68" i="27"/>
  <c r="AA68" i="27" s="1"/>
  <c r="Z65" i="27"/>
  <c r="AB60" i="27"/>
  <c r="AA60" i="27" s="1"/>
  <c r="X52" i="27"/>
  <c r="AB52" i="27"/>
  <c r="AA52" i="27" s="1"/>
  <c r="X53" i="27"/>
  <c r="AB53" i="27"/>
  <c r="AA53" i="27" s="1"/>
  <c r="AB66" i="27"/>
  <c r="AA66" i="27" s="1"/>
  <c r="AB63" i="27"/>
  <c r="AA63" i="27" s="1"/>
  <c r="AB59" i="27"/>
  <c r="AA59" i="27" s="1"/>
  <c r="X59" i="27"/>
  <c r="X50" i="27"/>
  <c r="AB50" i="27"/>
  <c r="AA50" i="27" s="1"/>
  <c r="Y48" i="27"/>
  <c r="AC48" i="27" s="1"/>
  <c r="Z48" i="27"/>
  <c r="X42" i="27"/>
  <c r="X39" i="27"/>
  <c r="X35" i="27"/>
  <c r="X25" i="27"/>
  <c r="Y22" i="27"/>
  <c r="Y21" i="27"/>
  <c r="Z21" i="27"/>
  <c r="Y14" i="27"/>
  <c r="Z14" i="27"/>
  <c r="Z38" i="27"/>
  <c r="Z34" i="27"/>
  <c r="Z31" i="27"/>
  <c r="Z24" i="27"/>
  <c r="AB22" i="27"/>
  <c r="AA22" i="27" s="1"/>
  <c r="AB49" i="27"/>
  <c r="AA49" i="27" s="1"/>
  <c r="AB42" i="27"/>
  <c r="AA42" i="27" s="1"/>
  <c r="AB39" i="27"/>
  <c r="AA39" i="27" s="1"/>
  <c r="AB35" i="27"/>
  <c r="AA35" i="27" s="1"/>
  <c r="AB25" i="27"/>
  <c r="AA25" i="27" s="1"/>
  <c r="AB18" i="27"/>
  <c r="AA18" i="27" s="1"/>
  <c r="X18" i="27"/>
  <c r="AB15" i="27"/>
  <c r="AA15" i="27" s="1"/>
  <c r="X15" i="27"/>
  <c r="AB21" i="27"/>
  <c r="AA21" i="27" s="1"/>
  <c r="AB17" i="27"/>
  <c r="AA17" i="27" s="1"/>
  <c r="AB14" i="27"/>
  <c r="AA14" i="27" s="1"/>
  <c r="AC27" i="27" l="1"/>
  <c r="Y49" i="27"/>
  <c r="Z49" i="27"/>
  <c r="Z64" i="27"/>
  <c r="Y64" i="27"/>
  <c r="AC64" i="27" s="1"/>
  <c r="AC49" i="27"/>
  <c r="Y56" i="27"/>
  <c r="AC56" i="27" s="1"/>
  <c r="Z56" i="27"/>
  <c r="AC67" i="27"/>
  <c r="AC22" i="27"/>
  <c r="Y57" i="27"/>
  <c r="AC57" i="27" s="1"/>
  <c r="Z57" i="27"/>
  <c r="AC14" i="27"/>
  <c r="Y10" i="27"/>
  <c r="Z10" i="27"/>
  <c r="X11" i="27" s="1"/>
  <c r="AC17" i="27"/>
  <c r="Z33" i="27"/>
  <c r="Y33" i="27"/>
  <c r="AC33" i="27" s="1"/>
  <c r="AC60" i="27"/>
  <c r="AC68" i="27"/>
  <c r="Y25" i="27"/>
  <c r="AC25" i="27" s="1"/>
  <c r="Z25" i="27"/>
  <c r="Y59" i="27"/>
  <c r="AC59" i="27" s="1"/>
  <c r="Z59" i="27"/>
  <c r="Y35" i="27"/>
  <c r="AC35" i="27" s="1"/>
  <c r="Z35" i="27"/>
  <c r="Y53" i="27"/>
  <c r="AC53" i="27" s="1"/>
  <c r="Z53" i="27"/>
  <c r="Z26" i="27"/>
  <c r="Y26" i="27"/>
  <c r="AC26" i="27" s="1"/>
  <c r="Y28" i="27"/>
  <c r="AC28" i="27" s="1"/>
  <c r="Z28" i="27"/>
  <c r="Z36" i="27"/>
  <c r="Y36" i="27"/>
  <c r="AC36" i="27" s="1"/>
  <c r="AC63" i="27"/>
  <c r="AC61" i="27"/>
  <c r="Y42" i="27"/>
  <c r="AC42" i="27" s="1"/>
  <c r="Z42" i="27"/>
  <c r="Z50" i="27"/>
  <c r="Y50" i="27"/>
  <c r="AC50" i="27" s="1"/>
  <c r="Y52" i="27"/>
  <c r="AC52" i="27" s="1"/>
  <c r="Z52" i="27"/>
  <c r="Z46" i="27"/>
  <c r="Y46" i="27"/>
  <c r="AC46" i="27" s="1"/>
  <c r="Z29" i="27"/>
  <c r="Y29" i="27"/>
  <c r="AC29" i="27" s="1"/>
  <c r="AC66" i="27"/>
  <c r="Y15" i="27"/>
  <c r="AC15" i="27" s="1"/>
  <c r="Z15" i="27"/>
  <c r="Y18" i="27"/>
  <c r="AC18" i="27" s="1"/>
  <c r="Z18" i="27"/>
  <c r="AC21" i="27"/>
  <c r="Y39" i="27"/>
  <c r="AC39" i="27" s="1"/>
  <c r="Z39" i="27"/>
  <c r="Z12" i="27"/>
  <c r="Y12" i="27"/>
  <c r="AC12" i="27" s="1"/>
  <c r="Z19" i="27"/>
  <c r="Y19" i="27"/>
  <c r="AC19" i="27" s="1"/>
  <c r="Y32" i="27"/>
  <c r="AC32" i="27" s="1"/>
  <c r="Z32" i="27"/>
  <c r="Y43" i="27"/>
  <c r="AC43" i="27" s="1"/>
  <c r="Z43" i="27"/>
  <c r="AC44" i="27"/>
  <c r="Y11" i="27" l="1"/>
  <c r="Z11" i="27"/>
  <c r="K10" i="27" l="1"/>
  <c r="L10" i="27" s="1"/>
  <c r="K52" i="27"/>
  <c r="L52" i="27" s="1"/>
  <c r="K16" i="27"/>
  <c r="L16" i="27" s="1"/>
  <c r="K46" i="27"/>
  <c r="L46" i="27" s="1"/>
  <c r="K64" i="27"/>
  <c r="L64" i="27" s="1"/>
  <c r="K22" i="27"/>
  <c r="L22" i="27" s="1"/>
  <c r="K34" i="27"/>
  <c r="L34" i="27" s="1"/>
  <c r="K28" i="27"/>
  <c r="L28" i="27" s="1"/>
  <c r="K58" i="27"/>
  <c r="L58" i="27" s="1"/>
  <c r="K40" i="27"/>
  <c r="L40" i="27" s="1"/>
  <c r="M28" i="27" l="1"/>
  <c r="N28" i="27"/>
  <c r="M34" i="27"/>
  <c r="N34" i="27"/>
  <c r="M16" i="27"/>
  <c r="N16" i="27"/>
  <c r="M46" i="27"/>
  <c r="N46" i="27"/>
  <c r="M40" i="27"/>
  <c r="N40" i="27"/>
  <c r="M22" i="27"/>
  <c r="N22" i="27"/>
  <c r="M52" i="27"/>
  <c r="N52" i="27"/>
  <c r="M58" i="27"/>
  <c r="N58" i="27"/>
  <c r="N64" i="27"/>
  <c r="M64" i="27"/>
  <c r="M10" i="27"/>
  <c r="AB10" i="27" s="1"/>
  <c r="N10" i="27"/>
  <c r="AA10" i="27" l="1"/>
  <c r="AC10" i="27" s="1"/>
  <c r="AB11" i="27"/>
  <c r="AA11" i="27" s="1"/>
  <c r="AC11" i="27" s="1"/>
  <c r="T69" i="26" l="1"/>
  <c r="Q69" i="26"/>
  <c r="K69" i="26"/>
  <c r="T68" i="26"/>
  <c r="Q68" i="26"/>
  <c r="AB69" i="26" s="1"/>
  <c r="AA69" i="26" s="1"/>
  <c r="K68" i="26"/>
  <c r="T67" i="26"/>
  <c r="Q67" i="26"/>
  <c r="AB68" i="26" s="1"/>
  <c r="AA68" i="26" s="1"/>
  <c r="K67" i="26"/>
  <c r="T66" i="26"/>
  <c r="Q66" i="26"/>
  <c r="AB67" i="26" s="1"/>
  <c r="AA67" i="26" s="1"/>
  <c r="K66" i="26"/>
  <c r="T65" i="26"/>
  <c r="Q65" i="26"/>
  <c r="K65" i="26"/>
  <c r="T64" i="26"/>
  <c r="Q64" i="26"/>
  <c r="AB65" i="26" s="1"/>
  <c r="AA65" i="26" s="1"/>
  <c r="H64" i="26"/>
  <c r="T63" i="26"/>
  <c r="Q63" i="26"/>
  <c r="K63" i="26"/>
  <c r="T62" i="26"/>
  <c r="Q62" i="26"/>
  <c r="K62" i="26"/>
  <c r="T61" i="26"/>
  <c r="Q61" i="26"/>
  <c r="K61" i="26"/>
  <c r="T60" i="26"/>
  <c r="Q60" i="26"/>
  <c r="AB61" i="26" s="1"/>
  <c r="AA61" i="26" s="1"/>
  <c r="K60" i="26"/>
  <c r="T59" i="26"/>
  <c r="Q59" i="26"/>
  <c r="AB60" i="26" s="1"/>
  <c r="AA60" i="26" s="1"/>
  <c r="K59" i="26"/>
  <c r="T58" i="26"/>
  <c r="Q58" i="26"/>
  <c r="H58" i="26"/>
  <c r="I58" i="26" s="1"/>
  <c r="T57" i="26"/>
  <c r="Q57" i="26"/>
  <c r="K57" i="26"/>
  <c r="T56" i="26"/>
  <c r="Q56" i="26"/>
  <c r="AB57" i="26" s="1"/>
  <c r="AA57" i="26" s="1"/>
  <c r="K56" i="26"/>
  <c r="T55" i="26"/>
  <c r="Q55" i="26"/>
  <c r="K55" i="26"/>
  <c r="T54" i="26"/>
  <c r="Q54" i="26"/>
  <c r="AB55" i="26" s="1"/>
  <c r="AA55" i="26" s="1"/>
  <c r="K54" i="26"/>
  <c r="T53" i="26"/>
  <c r="Q53" i="26"/>
  <c r="AB54" i="26" s="1"/>
  <c r="AA54" i="26" s="1"/>
  <c r="K53" i="26"/>
  <c r="T52" i="26"/>
  <c r="Q52" i="26"/>
  <c r="X53" i="26" s="1"/>
  <c r="I52" i="26"/>
  <c r="H52" i="26"/>
  <c r="T51" i="26"/>
  <c r="Q51" i="26"/>
  <c r="K51" i="26"/>
  <c r="T50" i="26"/>
  <c r="Q50" i="26"/>
  <c r="K50" i="26"/>
  <c r="T49" i="26"/>
  <c r="Q49" i="26"/>
  <c r="AB50" i="26" s="1"/>
  <c r="AA50" i="26" s="1"/>
  <c r="K49" i="26"/>
  <c r="T48" i="26"/>
  <c r="Q48" i="26"/>
  <c r="K48" i="26"/>
  <c r="T47" i="26"/>
  <c r="Q47" i="26"/>
  <c r="AB48" i="26" s="1"/>
  <c r="AA48" i="26" s="1"/>
  <c r="K47" i="26"/>
  <c r="AB46" i="26"/>
  <c r="AA46" i="26" s="1"/>
  <c r="T46" i="26"/>
  <c r="Q46" i="26"/>
  <c r="AB47" i="26" s="1"/>
  <c r="AA47" i="26" s="1"/>
  <c r="H46" i="26"/>
  <c r="T45" i="26"/>
  <c r="Q45" i="26"/>
  <c r="K45" i="26"/>
  <c r="T44" i="26"/>
  <c r="Q44" i="26"/>
  <c r="AB45" i="26" s="1"/>
  <c r="AA45" i="26" s="1"/>
  <c r="K44" i="26"/>
  <c r="T43" i="26"/>
  <c r="Q43" i="26"/>
  <c r="AB44" i="26" s="1"/>
  <c r="AA44" i="26" s="1"/>
  <c r="K43" i="26"/>
  <c r="T42" i="26"/>
  <c r="Q42" i="26"/>
  <c r="X43" i="26" s="1"/>
  <c r="K42" i="26"/>
  <c r="T41" i="26"/>
  <c r="Q41" i="26"/>
  <c r="K41" i="26"/>
  <c r="T40" i="26"/>
  <c r="Q40" i="26"/>
  <c r="H40" i="26"/>
  <c r="T39" i="26"/>
  <c r="Q39" i="26"/>
  <c r="K39" i="26"/>
  <c r="T38" i="26"/>
  <c r="Q38" i="26"/>
  <c r="X39" i="26" s="1"/>
  <c r="K38" i="26"/>
  <c r="T37" i="26"/>
  <c r="Q37" i="26"/>
  <c r="K37" i="26"/>
  <c r="T36" i="26"/>
  <c r="Q36" i="26"/>
  <c r="AB37" i="26" s="1"/>
  <c r="AA37" i="26" s="1"/>
  <c r="K36" i="26"/>
  <c r="T35" i="26"/>
  <c r="Q35" i="26"/>
  <c r="X36" i="26" s="1"/>
  <c r="K35" i="26"/>
  <c r="T34" i="26"/>
  <c r="Q34" i="26"/>
  <c r="AB35" i="26" s="1"/>
  <c r="AA35" i="26" s="1"/>
  <c r="I34" i="26"/>
  <c r="H34" i="26"/>
  <c r="T33" i="26"/>
  <c r="Q33" i="26"/>
  <c r="K33" i="26"/>
  <c r="T32" i="26"/>
  <c r="Q32" i="26"/>
  <c r="AB33" i="26" s="1"/>
  <c r="AA33" i="26" s="1"/>
  <c r="K32" i="26"/>
  <c r="T31" i="26"/>
  <c r="Q31" i="26"/>
  <c r="K31" i="26"/>
  <c r="T30" i="26"/>
  <c r="Q30" i="26"/>
  <c r="K30" i="26"/>
  <c r="T29" i="26"/>
  <c r="Q29" i="26"/>
  <c r="K29" i="26"/>
  <c r="T28" i="26"/>
  <c r="Q28" i="26"/>
  <c r="X28" i="26" s="1"/>
  <c r="Z28" i="26" s="1"/>
  <c r="H28" i="26"/>
  <c r="I28" i="26" s="1"/>
  <c r="T27" i="26"/>
  <c r="Q27" i="26"/>
  <c r="K27" i="26"/>
  <c r="T26" i="26"/>
  <c r="Q26" i="26"/>
  <c r="K26" i="26"/>
  <c r="T25" i="26"/>
  <c r="Q25" i="26"/>
  <c r="AB26" i="26" s="1"/>
  <c r="AA26" i="26" s="1"/>
  <c r="K25" i="26"/>
  <c r="T24" i="26"/>
  <c r="Q24" i="26"/>
  <c r="AB25" i="26" s="1"/>
  <c r="AA25" i="26" s="1"/>
  <c r="K24" i="26"/>
  <c r="T23" i="26"/>
  <c r="Q23" i="26"/>
  <c r="K23" i="26"/>
  <c r="T22" i="26"/>
  <c r="Q22" i="26"/>
  <c r="AB23" i="26" s="1"/>
  <c r="AA23" i="26" s="1"/>
  <c r="H22" i="26"/>
  <c r="T21" i="26"/>
  <c r="Q21" i="26"/>
  <c r="K21" i="26"/>
  <c r="T20" i="26"/>
  <c r="Q20" i="26"/>
  <c r="K20" i="26"/>
  <c r="T19" i="26"/>
  <c r="Q19" i="26"/>
  <c r="K19" i="26"/>
  <c r="X18" i="26"/>
  <c r="Z18" i="26" s="1"/>
  <c r="T18" i="26"/>
  <c r="Q18" i="26"/>
  <c r="K18" i="26"/>
  <c r="AB17" i="26"/>
  <c r="AA17" i="26" s="1"/>
  <c r="X17" i="26"/>
  <c r="Z17" i="26" s="1"/>
  <c r="T17" i="26"/>
  <c r="Q17" i="26"/>
  <c r="AB18" i="26" s="1"/>
  <c r="AA18" i="26" s="1"/>
  <c r="K17" i="26"/>
  <c r="T16" i="26"/>
  <c r="Q16" i="26"/>
  <c r="AB16" i="26" s="1"/>
  <c r="AA16" i="26" s="1"/>
  <c r="H16" i="26"/>
  <c r="I16" i="26" s="1"/>
  <c r="T15" i="26"/>
  <c r="Q15" i="26"/>
  <c r="AB15" i="26" s="1"/>
  <c r="AA15" i="26" s="1"/>
  <c r="K15" i="26"/>
  <c r="T14" i="26"/>
  <c r="Q14" i="26"/>
  <c r="X15" i="26" s="1"/>
  <c r="Z15" i="26" s="1"/>
  <c r="K14" i="26"/>
  <c r="T13" i="26"/>
  <c r="Q13" i="26"/>
  <c r="AB14" i="26" s="1"/>
  <c r="AA14" i="26" s="1"/>
  <c r="K13" i="26"/>
  <c r="T12" i="26"/>
  <c r="Q12" i="26"/>
  <c r="AB13" i="26" s="1"/>
  <c r="AA13" i="26" s="1"/>
  <c r="K12" i="26"/>
  <c r="T11" i="26"/>
  <c r="Q11" i="26"/>
  <c r="K11" i="26"/>
  <c r="T10" i="26"/>
  <c r="Q10" i="26"/>
  <c r="H10" i="26"/>
  <c r="X14" i="26" l="1"/>
  <c r="Z14" i="26" s="1"/>
  <c r="X22" i="26"/>
  <c r="AB27" i="26"/>
  <c r="AA27" i="26" s="1"/>
  <c r="AB28" i="26"/>
  <c r="AA28" i="26" s="1"/>
  <c r="X29" i="26"/>
  <c r="AB36" i="26"/>
  <c r="AA36" i="26" s="1"/>
  <c r="AB43" i="26"/>
  <c r="AA43" i="26" s="1"/>
  <c r="X50" i="26"/>
  <c r="AB53" i="26"/>
  <c r="AA53" i="26" s="1"/>
  <c r="AB62" i="26"/>
  <c r="AA62" i="26" s="1"/>
  <c r="X67" i="26"/>
  <c r="AB22" i="26"/>
  <c r="AA22" i="26" s="1"/>
  <c r="AB29" i="26"/>
  <c r="AA29" i="26" s="1"/>
  <c r="X52" i="26"/>
  <c r="X57" i="26"/>
  <c r="X60" i="26"/>
  <c r="X26" i="26"/>
  <c r="AB32" i="26"/>
  <c r="AA32" i="26" s="1"/>
  <c r="X33" i="26"/>
  <c r="AB39" i="26"/>
  <c r="AA39" i="26" s="1"/>
  <c r="X46" i="26"/>
  <c r="AB51" i="26"/>
  <c r="AA51" i="26" s="1"/>
  <c r="AB52" i="26"/>
  <c r="AA52" i="26" s="1"/>
  <c r="Z39" i="26"/>
  <c r="Y39" i="26"/>
  <c r="AB20" i="26"/>
  <c r="AA20" i="26" s="1"/>
  <c r="X20" i="26"/>
  <c r="Z29" i="26"/>
  <c r="Y29" i="26"/>
  <c r="AC29" i="26" s="1"/>
  <c r="AB31" i="26"/>
  <c r="AA31" i="26" s="1"/>
  <c r="X31" i="26"/>
  <c r="Z33" i="26"/>
  <c r="Y33" i="26"/>
  <c r="AC33" i="26" s="1"/>
  <c r="I46" i="26"/>
  <c r="Z46" i="26"/>
  <c r="Y46" i="26"/>
  <c r="AC46" i="26" s="1"/>
  <c r="I10" i="26"/>
  <c r="X10" i="26" s="1"/>
  <c r="Y14" i="26"/>
  <c r="AC14" i="26" s="1"/>
  <c r="Y17" i="26"/>
  <c r="AC17" i="26" s="1"/>
  <c r="AB21" i="26"/>
  <c r="AA21" i="26" s="1"/>
  <c r="X32" i="26"/>
  <c r="AB63" i="26"/>
  <c r="AA63" i="26" s="1"/>
  <c r="X63" i="26"/>
  <c r="X25" i="26"/>
  <c r="Z53" i="26"/>
  <c r="Y53" i="26"/>
  <c r="AC53" i="26" s="1"/>
  <c r="Y15" i="26"/>
  <c r="AC15" i="26" s="1"/>
  <c r="Y18" i="26"/>
  <c r="AC18" i="26" s="1"/>
  <c r="X19" i="26"/>
  <c r="AB19" i="26"/>
  <c r="AA19" i="26" s="1"/>
  <c r="X21" i="26"/>
  <c r="I22" i="26"/>
  <c r="Y28" i="26"/>
  <c r="AB30" i="26"/>
  <c r="AA30" i="26" s="1"/>
  <c r="Z36" i="26"/>
  <c r="Y36" i="26"/>
  <c r="AC36" i="26" s="1"/>
  <c r="AB38" i="26"/>
  <c r="AA38" i="26" s="1"/>
  <c r="X38" i="26"/>
  <c r="AB41" i="26"/>
  <c r="AA41" i="26" s="1"/>
  <c r="X41" i="26"/>
  <c r="AB40" i="26"/>
  <c r="AA40" i="26" s="1"/>
  <c r="X40" i="26"/>
  <c r="Z43" i="26"/>
  <c r="Y43" i="26"/>
  <c r="AC43" i="26" s="1"/>
  <c r="Z50" i="26"/>
  <c r="Y50" i="26"/>
  <c r="AC50" i="26" s="1"/>
  <c r="Z57" i="26"/>
  <c r="Y57" i="26"/>
  <c r="AC57" i="26" s="1"/>
  <c r="Z60" i="26"/>
  <c r="Y60" i="26"/>
  <c r="AC60" i="26" s="1"/>
  <c r="Z67" i="26"/>
  <c r="Y67" i="26"/>
  <c r="AC67" i="26" s="1"/>
  <c r="X13" i="26"/>
  <c r="X16" i="26"/>
  <c r="Z22" i="26"/>
  <c r="Y22" i="26"/>
  <c r="AC22" i="26" s="1"/>
  <c r="AB24" i="26"/>
  <c r="AA24" i="26" s="1"/>
  <c r="X24" i="26"/>
  <c r="Z26" i="26"/>
  <c r="Y26" i="26"/>
  <c r="AC26" i="26" s="1"/>
  <c r="AB34" i="26"/>
  <c r="AA34" i="26" s="1"/>
  <c r="X34" i="26"/>
  <c r="X35" i="26"/>
  <c r="AB42" i="26"/>
  <c r="AA42" i="26" s="1"/>
  <c r="X42" i="26"/>
  <c r="AB49" i="26"/>
  <c r="AA49" i="26" s="1"/>
  <c r="X49" i="26"/>
  <c r="AB56" i="26"/>
  <c r="AA56" i="26" s="1"/>
  <c r="X56" i="26"/>
  <c r="AB59" i="26"/>
  <c r="AA59" i="26" s="1"/>
  <c r="X59" i="26"/>
  <c r="AB58" i="26"/>
  <c r="AA58" i="26" s="1"/>
  <c r="X58" i="26"/>
  <c r="AB66" i="26"/>
  <c r="AA66" i="26" s="1"/>
  <c r="X66" i="26"/>
  <c r="X23" i="26"/>
  <c r="X27" i="26"/>
  <c r="X30" i="26"/>
  <c r="X37" i="26"/>
  <c r="X44" i="26"/>
  <c r="X47" i="26"/>
  <c r="X51" i="26"/>
  <c r="X54" i="26"/>
  <c r="X61" i="26"/>
  <c r="X64" i="26"/>
  <c r="AB64" i="26"/>
  <c r="AA64" i="26" s="1"/>
  <c r="X68" i="26"/>
  <c r="I40" i="26"/>
  <c r="X45" i="26"/>
  <c r="X48" i="26"/>
  <c r="X55" i="26"/>
  <c r="X62" i="26"/>
  <c r="I64" i="26"/>
  <c r="X65" i="26"/>
  <c r="X69" i="26"/>
  <c r="AC28" i="26" l="1"/>
  <c r="Z52" i="26"/>
  <c r="Y52" i="26"/>
  <c r="AC52" i="26" s="1"/>
  <c r="AC39" i="26"/>
  <c r="Y69" i="26"/>
  <c r="AC69" i="26" s="1"/>
  <c r="Z69" i="26"/>
  <c r="Z54" i="26"/>
  <c r="Y54" i="26"/>
  <c r="AC54" i="26" s="1"/>
  <c r="Z59" i="26"/>
  <c r="Y59" i="26"/>
  <c r="AC59" i="26" s="1"/>
  <c r="Z49" i="26"/>
  <c r="Y49" i="26"/>
  <c r="AC49" i="26" s="1"/>
  <c r="Y41" i="26"/>
  <c r="AC41" i="26" s="1"/>
  <c r="Z41" i="26"/>
  <c r="Y19" i="26"/>
  <c r="AC19" i="26" s="1"/>
  <c r="Z19" i="26"/>
  <c r="Y62" i="26"/>
  <c r="AC62" i="26" s="1"/>
  <c r="Z62" i="26"/>
  <c r="Z44" i="26"/>
  <c r="Y44" i="26"/>
  <c r="AC44" i="26" s="1"/>
  <c r="Y13" i="26"/>
  <c r="AC13" i="26" s="1"/>
  <c r="Z13" i="26"/>
  <c r="Z25" i="26"/>
  <c r="Y25" i="26"/>
  <c r="AC25" i="26" s="1"/>
  <c r="Z32" i="26"/>
  <c r="Y32" i="26"/>
  <c r="AC32" i="26" s="1"/>
  <c r="Y55" i="26"/>
  <c r="AC55" i="26" s="1"/>
  <c r="Z55" i="26"/>
  <c r="Z66" i="26"/>
  <c r="Y66" i="26"/>
  <c r="AC66" i="26" s="1"/>
  <c r="Y65" i="26"/>
  <c r="AC65" i="26" s="1"/>
  <c r="Z65" i="26"/>
  <c r="Y48" i="26"/>
  <c r="AC48" i="26" s="1"/>
  <c r="Z48" i="26"/>
  <c r="Z51" i="26"/>
  <c r="Y51" i="26"/>
  <c r="AC51" i="26" s="1"/>
  <c r="Y30" i="26"/>
  <c r="AC30" i="26" s="1"/>
  <c r="Z30" i="26"/>
  <c r="Z35" i="26"/>
  <c r="Y35" i="26"/>
  <c r="AC35" i="26" s="1"/>
  <c r="Z63" i="26"/>
  <c r="Y63" i="26"/>
  <c r="AC63" i="26" s="1"/>
  <c r="Z61" i="26"/>
  <c r="Y61" i="26"/>
  <c r="AC61" i="26" s="1"/>
  <c r="Y23" i="26"/>
  <c r="AC23" i="26" s="1"/>
  <c r="Z23" i="26"/>
  <c r="Z10" i="26"/>
  <c r="X11" i="26" s="1"/>
  <c r="Y10" i="26"/>
  <c r="Z68" i="26"/>
  <c r="Y68" i="26"/>
  <c r="AC68" i="26" s="1"/>
  <c r="Y37" i="26"/>
  <c r="AC37" i="26" s="1"/>
  <c r="Z37" i="26"/>
  <c r="Y45" i="26"/>
  <c r="AC45" i="26" s="1"/>
  <c r="Z45" i="26"/>
  <c r="Z64" i="26"/>
  <c r="Y64" i="26"/>
  <c r="AC64" i="26" s="1"/>
  <c r="Z47" i="26"/>
  <c r="Y47" i="26"/>
  <c r="AC47" i="26" s="1"/>
  <c r="Y27" i="26"/>
  <c r="AC27" i="26" s="1"/>
  <c r="Z27" i="26"/>
  <c r="Y58" i="26"/>
  <c r="AC58" i="26" s="1"/>
  <c r="Z58" i="26"/>
  <c r="Z56" i="26"/>
  <c r="Y56" i="26"/>
  <c r="AC56" i="26" s="1"/>
  <c r="Z42" i="26"/>
  <c r="Y42" i="26"/>
  <c r="AC42" i="26" s="1"/>
  <c r="Z34" i="26"/>
  <c r="Y34" i="26"/>
  <c r="AC34" i="26" s="1"/>
  <c r="Z24" i="26"/>
  <c r="Y24" i="26"/>
  <c r="AC24" i="26" s="1"/>
  <c r="Y16" i="26"/>
  <c r="AC16" i="26" s="1"/>
  <c r="Z16" i="26"/>
  <c r="Y40" i="26"/>
  <c r="AC40" i="26" s="1"/>
  <c r="Z40" i="26"/>
  <c r="Z38" i="26"/>
  <c r="Y38" i="26"/>
  <c r="AC38" i="26" s="1"/>
  <c r="Y21" i="26"/>
  <c r="AC21" i="26" s="1"/>
  <c r="Z21" i="26"/>
  <c r="Y31" i="26"/>
  <c r="AC31" i="26" s="1"/>
  <c r="Z31" i="26"/>
  <c r="Y20" i="26"/>
  <c r="AC20" i="26" s="1"/>
  <c r="Z20" i="26"/>
  <c r="Z11" i="26" l="1"/>
  <c r="X12" i="26" s="1"/>
  <c r="Y11" i="26"/>
  <c r="Y12" i="26" l="1"/>
  <c r="Z12" i="26"/>
  <c r="K52" i="26" l="1"/>
  <c r="L52" i="26" s="1"/>
  <c r="K34" i="26"/>
  <c r="L34" i="26" s="1"/>
  <c r="K64" i="26"/>
  <c r="L64" i="26" s="1"/>
  <c r="K28" i="26"/>
  <c r="L28" i="26" s="1"/>
  <c r="K16" i="26"/>
  <c r="L16" i="26" s="1"/>
  <c r="K46" i="26"/>
  <c r="L46" i="26" s="1"/>
  <c r="K58" i="26"/>
  <c r="L58" i="26" s="1"/>
  <c r="K40" i="26"/>
  <c r="L40" i="26" s="1"/>
  <c r="K22" i="26"/>
  <c r="L22" i="26" s="1"/>
  <c r="K10" i="26"/>
  <c r="L10" i="26" s="1"/>
  <c r="M40" i="26" l="1"/>
  <c r="N40" i="26"/>
  <c r="N28" i="26"/>
  <c r="M28" i="26"/>
  <c r="N58" i="26"/>
  <c r="M58" i="26"/>
  <c r="M64" i="26"/>
  <c r="N64" i="26"/>
  <c r="M22" i="26"/>
  <c r="N22" i="26"/>
  <c r="M10" i="26"/>
  <c r="AB10" i="26" s="1"/>
  <c r="N10" i="26"/>
  <c r="M46" i="26"/>
  <c r="N46" i="26"/>
  <c r="M34" i="26"/>
  <c r="N34" i="26"/>
  <c r="M16" i="26"/>
  <c r="N16" i="26"/>
  <c r="M52" i="26"/>
  <c r="N52" i="26"/>
  <c r="AA10" i="26" l="1"/>
  <c r="AC10" i="26" s="1"/>
  <c r="AB11" i="26"/>
  <c r="AA11" i="26" l="1"/>
  <c r="AC11" i="26" s="1"/>
  <c r="AB12" i="26"/>
  <c r="AA12" i="26" s="1"/>
  <c r="AC12" i="26" s="1"/>
  <c r="T69" i="25" l="1"/>
  <c r="Q69" i="25"/>
  <c r="K69" i="25"/>
  <c r="T68" i="25"/>
  <c r="Q68" i="25"/>
  <c r="K68" i="25"/>
  <c r="T67" i="25"/>
  <c r="Q67" i="25"/>
  <c r="X68" i="25" s="1"/>
  <c r="K67" i="25"/>
  <c r="T66" i="25"/>
  <c r="Q66" i="25"/>
  <c r="AB67" i="25" s="1"/>
  <c r="AA67" i="25" s="1"/>
  <c r="K66" i="25"/>
  <c r="T65" i="25"/>
  <c r="Q65" i="25"/>
  <c r="K65" i="25"/>
  <c r="T64" i="25"/>
  <c r="Q64" i="25"/>
  <c r="AB64" i="25" s="1"/>
  <c r="AA64" i="25" s="1"/>
  <c r="K64" i="25"/>
  <c r="L64" i="25" s="1"/>
  <c r="M64" i="25" s="1"/>
  <c r="H64" i="25"/>
  <c r="T63" i="25"/>
  <c r="Q63" i="25"/>
  <c r="K63" i="25"/>
  <c r="T62" i="25"/>
  <c r="Q62" i="25"/>
  <c r="K62" i="25"/>
  <c r="AB61" i="25"/>
  <c r="AA61" i="25" s="1"/>
  <c r="T61" i="25"/>
  <c r="Q61" i="25"/>
  <c r="K61" i="25"/>
  <c r="T60" i="25"/>
  <c r="Q60" i="25"/>
  <c r="X61" i="25" s="1"/>
  <c r="K60" i="25"/>
  <c r="T59" i="25"/>
  <c r="Q59" i="25"/>
  <c r="K59" i="25"/>
  <c r="T58" i="25"/>
  <c r="Q58" i="25"/>
  <c r="K58" i="25"/>
  <c r="L58" i="25" s="1"/>
  <c r="I58" i="25"/>
  <c r="H58" i="25"/>
  <c r="T57" i="25"/>
  <c r="Q57" i="25"/>
  <c r="K57" i="25"/>
  <c r="T56" i="25"/>
  <c r="Q56" i="25"/>
  <c r="AB57" i="25" s="1"/>
  <c r="AA57" i="25" s="1"/>
  <c r="K56" i="25"/>
  <c r="T55" i="25"/>
  <c r="Q55" i="25"/>
  <c r="K55" i="25"/>
  <c r="T54" i="25"/>
  <c r="Q54" i="25"/>
  <c r="AB55" i="25" s="1"/>
  <c r="AA55" i="25" s="1"/>
  <c r="K54" i="25"/>
  <c r="T53" i="25"/>
  <c r="Q53" i="25"/>
  <c r="AB54" i="25" s="1"/>
  <c r="AA54" i="25" s="1"/>
  <c r="K53" i="25"/>
  <c r="T52" i="25"/>
  <c r="Q52" i="25"/>
  <c r="K52" i="25"/>
  <c r="L52" i="25" s="1"/>
  <c r="M52" i="25" s="1"/>
  <c r="I52" i="25"/>
  <c r="H52" i="25"/>
  <c r="X51" i="25"/>
  <c r="T51" i="25"/>
  <c r="Q51" i="25"/>
  <c r="K51" i="25"/>
  <c r="T50" i="25"/>
  <c r="Q50" i="25"/>
  <c r="AB51" i="25" s="1"/>
  <c r="AA51" i="25" s="1"/>
  <c r="K50" i="25"/>
  <c r="T49" i="25"/>
  <c r="Q49" i="25"/>
  <c r="X50" i="25" s="1"/>
  <c r="K49" i="25"/>
  <c r="T48" i="25"/>
  <c r="Q48" i="25"/>
  <c r="K48" i="25"/>
  <c r="T47" i="25"/>
  <c r="Q47" i="25"/>
  <c r="K47" i="25"/>
  <c r="X46" i="25"/>
  <c r="Z46" i="25" s="1"/>
  <c r="T46" i="25"/>
  <c r="Q46" i="25"/>
  <c r="AB47" i="25" s="1"/>
  <c r="AA47" i="25" s="1"/>
  <c r="K46" i="25"/>
  <c r="L46" i="25" s="1"/>
  <c r="M46" i="25" s="1"/>
  <c r="H46" i="25"/>
  <c r="T45" i="25"/>
  <c r="Q45" i="25"/>
  <c r="K45" i="25"/>
  <c r="X44" i="25"/>
  <c r="T44" i="25"/>
  <c r="Q44" i="25"/>
  <c r="AB45" i="25" s="1"/>
  <c r="AA45" i="25" s="1"/>
  <c r="K44" i="25"/>
  <c r="AB43" i="25"/>
  <c r="AA43" i="25" s="1"/>
  <c r="T43" i="25"/>
  <c r="Q43" i="25"/>
  <c r="AB44" i="25" s="1"/>
  <c r="AA44" i="25" s="1"/>
  <c r="K43" i="25"/>
  <c r="T42" i="25"/>
  <c r="Q42" i="25"/>
  <c r="K42" i="25"/>
  <c r="T41" i="25"/>
  <c r="Q41" i="25"/>
  <c r="K41" i="25"/>
  <c r="AB40" i="25"/>
  <c r="AA40" i="25" s="1"/>
  <c r="X40" i="25"/>
  <c r="T40" i="25"/>
  <c r="Q40" i="25"/>
  <c r="K40" i="25"/>
  <c r="L40" i="25" s="1"/>
  <c r="M40" i="25" s="1"/>
  <c r="H40" i="25"/>
  <c r="T39" i="25"/>
  <c r="Q39" i="25"/>
  <c r="K39" i="25"/>
  <c r="T38" i="25"/>
  <c r="Q38" i="25"/>
  <c r="K38" i="25"/>
  <c r="AB37" i="25"/>
  <c r="AA37" i="25" s="1"/>
  <c r="X37" i="25"/>
  <c r="T37" i="25"/>
  <c r="Q37" i="25"/>
  <c r="K37" i="25"/>
  <c r="T36" i="25"/>
  <c r="Q36" i="25"/>
  <c r="K36" i="25"/>
  <c r="T35" i="25"/>
  <c r="Q35" i="25"/>
  <c r="X36" i="25" s="1"/>
  <c r="K35" i="25"/>
  <c r="T34" i="25"/>
  <c r="Q34" i="25"/>
  <c r="K34" i="25"/>
  <c r="L34" i="25" s="1"/>
  <c r="H34" i="25"/>
  <c r="I34" i="25" s="1"/>
  <c r="T33" i="25"/>
  <c r="Q33" i="25"/>
  <c r="K33" i="25"/>
  <c r="T32" i="25"/>
  <c r="Q32" i="25"/>
  <c r="X33" i="25" s="1"/>
  <c r="K32" i="25"/>
  <c r="T31" i="25"/>
  <c r="Q31" i="25"/>
  <c r="K31" i="25"/>
  <c r="T30" i="25"/>
  <c r="Q30" i="25"/>
  <c r="K30" i="25"/>
  <c r="T29" i="25"/>
  <c r="Q29" i="25"/>
  <c r="AB30" i="25" s="1"/>
  <c r="AA30" i="25" s="1"/>
  <c r="K29" i="25"/>
  <c r="T28" i="25"/>
  <c r="Q28" i="25"/>
  <c r="K28" i="25"/>
  <c r="L28" i="25" s="1"/>
  <c r="M28" i="25" s="1"/>
  <c r="H28" i="25"/>
  <c r="I28" i="25" s="1"/>
  <c r="T27" i="25"/>
  <c r="Q27" i="25"/>
  <c r="K27" i="25"/>
  <c r="T26" i="25"/>
  <c r="Q26" i="25"/>
  <c r="AB27" i="25" s="1"/>
  <c r="AA27" i="25" s="1"/>
  <c r="K26" i="25"/>
  <c r="T25" i="25"/>
  <c r="Q25" i="25"/>
  <c r="K25" i="25"/>
  <c r="T24" i="25"/>
  <c r="Q24" i="25"/>
  <c r="K24" i="25"/>
  <c r="T23" i="25"/>
  <c r="Q23" i="25"/>
  <c r="K23" i="25"/>
  <c r="X22" i="25"/>
  <c r="Z22" i="25" s="1"/>
  <c r="T22" i="25"/>
  <c r="Q22" i="25"/>
  <c r="X23" i="25" s="1"/>
  <c r="K22" i="25"/>
  <c r="L22" i="25" s="1"/>
  <c r="M22" i="25" s="1"/>
  <c r="H22" i="25"/>
  <c r="T21" i="25"/>
  <c r="Q21" i="25"/>
  <c r="K21" i="25"/>
  <c r="T20" i="25"/>
  <c r="Q20" i="25"/>
  <c r="K20" i="25"/>
  <c r="T19" i="25"/>
  <c r="Q19" i="25"/>
  <c r="X20" i="25" s="1"/>
  <c r="K19" i="25"/>
  <c r="T18" i="25"/>
  <c r="Q18" i="25"/>
  <c r="K18" i="25"/>
  <c r="T17" i="25"/>
  <c r="Q17" i="25"/>
  <c r="K17" i="25"/>
  <c r="T16" i="25"/>
  <c r="Q16" i="25"/>
  <c r="K16" i="25"/>
  <c r="L16" i="25" s="1"/>
  <c r="M16" i="25" s="1"/>
  <c r="AB16" i="25" s="1"/>
  <c r="AA16" i="25" s="1"/>
  <c r="H16" i="25"/>
  <c r="T15" i="25"/>
  <c r="Q15" i="25"/>
  <c r="K15" i="25"/>
  <c r="X14" i="25"/>
  <c r="Z14" i="25" s="1"/>
  <c r="T14" i="25"/>
  <c r="Q14" i="25"/>
  <c r="AB15" i="25" s="1"/>
  <c r="AA15" i="25" s="1"/>
  <c r="K14" i="25"/>
  <c r="AB13" i="25"/>
  <c r="AA13" i="25" s="1"/>
  <c r="T13" i="25"/>
  <c r="Q13" i="25"/>
  <c r="AB14" i="25" s="1"/>
  <c r="AA14" i="25" s="1"/>
  <c r="K13" i="25"/>
  <c r="T12" i="25"/>
  <c r="Q12" i="25"/>
  <c r="X13" i="25" s="1"/>
  <c r="Z13" i="25" s="1"/>
  <c r="K12" i="25"/>
  <c r="T11" i="25"/>
  <c r="Q11" i="25"/>
  <c r="K11" i="25"/>
  <c r="T10" i="25"/>
  <c r="Q10" i="25"/>
  <c r="K10" i="25"/>
  <c r="L10" i="25" s="1"/>
  <c r="M10" i="25" s="1"/>
  <c r="AB10" i="25" s="1"/>
  <c r="H10" i="25"/>
  <c r="AB23" i="25" l="1"/>
  <c r="AA23" i="25" s="1"/>
  <c r="AB29" i="25"/>
  <c r="AA29" i="25" s="1"/>
  <c r="X30" i="25"/>
  <c r="AB46" i="25"/>
  <c r="AA46" i="25" s="1"/>
  <c r="X47" i="25"/>
  <c r="X54" i="25"/>
  <c r="AB68" i="25"/>
  <c r="AA68" i="25" s="1"/>
  <c r="AB12" i="25"/>
  <c r="AA12" i="25" s="1"/>
  <c r="AB24" i="25"/>
  <c r="AA24" i="25" s="1"/>
  <c r="AB26" i="25"/>
  <c r="AA26" i="25" s="1"/>
  <c r="X27" i="25"/>
  <c r="AB38" i="25"/>
  <c r="AA38" i="25" s="1"/>
  <c r="AB41" i="25"/>
  <c r="AA41" i="25" s="1"/>
  <c r="X43" i="25"/>
  <c r="AB60" i="25"/>
  <c r="AA60" i="25" s="1"/>
  <c r="X64" i="25"/>
  <c r="AB22" i="25"/>
  <c r="AA22" i="25" s="1"/>
  <c r="AB33" i="25"/>
  <c r="AA33" i="25" s="1"/>
  <c r="AB36" i="25"/>
  <c r="AA36" i="25" s="1"/>
  <c r="AB50" i="25"/>
  <c r="AA50" i="25" s="1"/>
  <c r="N46" i="25"/>
  <c r="N10" i="25"/>
  <c r="N22" i="25"/>
  <c r="N16" i="25"/>
  <c r="Y20" i="25"/>
  <c r="Z20" i="25"/>
  <c r="Z36" i="25"/>
  <c r="Y36" i="25"/>
  <c r="AC36" i="25" s="1"/>
  <c r="Z33" i="25"/>
  <c r="Y33" i="25"/>
  <c r="AC33" i="25" s="1"/>
  <c r="Z43" i="25"/>
  <c r="Y43" i="25"/>
  <c r="AC43" i="25" s="1"/>
  <c r="AA10" i="25"/>
  <c r="AB17" i="25"/>
  <c r="AA17" i="25" s="1"/>
  <c r="N34" i="25"/>
  <c r="M34" i="25"/>
  <c r="Z50" i="25"/>
  <c r="Y50" i="25"/>
  <c r="N58" i="25"/>
  <c r="M58" i="25"/>
  <c r="AB11" i="25"/>
  <c r="AA11" i="25" s="1"/>
  <c r="X26" i="25"/>
  <c r="AB52" i="25"/>
  <c r="AA52" i="25" s="1"/>
  <c r="X52" i="25"/>
  <c r="X53" i="25"/>
  <c r="Z68" i="25"/>
  <c r="Y68" i="25"/>
  <c r="AC68" i="25" s="1"/>
  <c r="I16" i="25"/>
  <c r="X16" i="25" s="1"/>
  <c r="AB21" i="25"/>
  <c r="AA21" i="25" s="1"/>
  <c r="X21" i="25"/>
  <c r="I22" i="25"/>
  <c r="Y22" i="25"/>
  <c r="AC22" i="25" s="1"/>
  <c r="N28" i="25"/>
  <c r="Z30" i="25"/>
  <c r="Y30" i="25"/>
  <c r="AC30" i="25" s="1"/>
  <c r="AB32" i="25"/>
  <c r="AA32" i="25" s="1"/>
  <c r="X32" i="25"/>
  <c r="Z47" i="25"/>
  <c r="Y47" i="25"/>
  <c r="AC47" i="25" s="1"/>
  <c r="AB49" i="25"/>
  <c r="AA49" i="25" s="1"/>
  <c r="X49" i="25"/>
  <c r="Z51" i="25"/>
  <c r="Y51" i="25"/>
  <c r="AC51" i="25" s="1"/>
  <c r="X60" i="25"/>
  <c r="X67" i="25"/>
  <c r="N40" i="25"/>
  <c r="I40" i="25"/>
  <c r="X57" i="25"/>
  <c r="AB59" i="25"/>
  <c r="AA59" i="25" s="1"/>
  <c r="X59" i="25"/>
  <c r="AB58" i="25"/>
  <c r="AA58" i="25" s="1"/>
  <c r="X58" i="25"/>
  <c r="Z61" i="25"/>
  <c r="Y61" i="25"/>
  <c r="AC61" i="25" s="1"/>
  <c r="AB63" i="25"/>
  <c r="AA63" i="25" s="1"/>
  <c r="X63" i="25"/>
  <c r="Z64" i="25"/>
  <c r="Y64" i="25"/>
  <c r="AC64" i="25" s="1"/>
  <c r="AB66" i="25"/>
  <c r="AA66" i="25" s="1"/>
  <c r="X66" i="25"/>
  <c r="Y13" i="25"/>
  <c r="AC13" i="25" s="1"/>
  <c r="I10" i="25"/>
  <c r="X10" i="25" s="1"/>
  <c r="Y14" i="25"/>
  <c r="AC14" i="25" s="1"/>
  <c r="X15" i="25"/>
  <c r="AB20" i="25"/>
  <c r="AA20" i="25" s="1"/>
  <c r="AB28" i="25"/>
  <c r="AA28" i="25" s="1"/>
  <c r="X28" i="25"/>
  <c r="X29" i="25"/>
  <c r="AB35" i="25"/>
  <c r="AA35" i="25" s="1"/>
  <c r="X35" i="25"/>
  <c r="AB34" i="25"/>
  <c r="AA34" i="25" s="1"/>
  <c r="X34" i="25"/>
  <c r="Z37" i="25"/>
  <c r="Y37" i="25"/>
  <c r="AC37" i="25" s="1"/>
  <c r="AB39" i="25"/>
  <c r="AA39" i="25" s="1"/>
  <c r="X39" i="25"/>
  <c r="Z40" i="25"/>
  <c r="Y40" i="25"/>
  <c r="AC40" i="25" s="1"/>
  <c r="AB42" i="25"/>
  <c r="AA42" i="25" s="1"/>
  <c r="X42" i="25"/>
  <c r="Z44" i="25"/>
  <c r="Y44" i="25"/>
  <c r="AC44" i="25" s="1"/>
  <c r="AB53" i="25"/>
  <c r="AA53" i="25" s="1"/>
  <c r="AB62" i="25"/>
  <c r="AA62" i="25" s="1"/>
  <c r="N64" i="25"/>
  <c r="I64" i="25"/>
  <c r="AB65" i="25"/>
  <c r="AA65" i="25" s="1"/>
  <c r="AB69" i="25"/>
  <c r="AA69" i="25" s="1"/>
  <c r="X12" i="25"/>
  <c r="Z23" i="25"/>
  <c r="Y23" i="25"/>
  <c r="AC23" i="25" s="1"/>
  <c r="AB25" i="25"/>
  <c r="AA25" i="25" s="1"/>
  <c r="X25" i="25"/>
  <c r="Z27" i="25"/>
  <c r="Y27" i="25"/>
  <c r="AC27" i="25" s="1"/>
  <c r="AB31" i="25"/>
  <c r="AA31" i="25" s="1"/>
  <c r="I46" i="25"/>
  <c r="Y46" i="25"/>
  <c r="AB48" i="25"/>
  <c r="AA48" i="25" s="1"/>
  <c r="N52" i="25"/>
  <c r="Z54" i="25"/>
  <c r="Y54" i="25"/>
  <c r="AC54" i="25" s="1"/>
  <c r="AB56" i="25"/>
  <c r="AA56" i="25" s="1"/>
  <c r="X56" i="25"/>
  <c r="X24" i="25"/>
  <c r="X31" i="25"/>
  <c r="X38" i="25"/>
  <c r="X41" i="25"/>
  <c r="X45" i="25"/>
  <c r="X48" i="25"/>
  <c r="X55" i="25"/>
  <c r="X62" i="25"/>
  <c r="X65" i="25"/>
  <c r="X69" i="25"/>
  <c r="AC46" i="25" l="1"/>
  <c r="AC50" i="25"/>
  <c r="AB18" i="25"/>
  <c r="Z10" i="25"/>
  <c r="X11" i="25" s="1"/>
  <c r="Y10" i="25"/>
  <c r="AC10" i="25" s="1"/>
  <c r="Y21" i="25"/>
  <c r="AC21" i="25" s="1"/>
  <c r="Z21" i="25"/>
  <c r="Y69" i="25"/>
  <c r="AC69" i="25" s="1"/>
  <c r="Z69" i="25"/>
  <c r="Y48" i="25"/>
  <c r="AC48" i="25" s="1"/>
  <c r="Z48" i="25"/>
  <c r="Y31" i="25"/>
  <c r="AC31" i="25" s="1"/>
  <c r="Z31" i="25"/>
  <c r="Z35" i="25"/>
  <c r="Y35" i="25"/>
  <c r="AC35" i="25" s="1"/>
  <c r="Y15" i="25"/>
  <c r="AC15" i="25" s="1"/>
  <c r="Z15" i="25"/>
  <c r="Z67" i="25"/>
  <c r="Y67" i="25"/>
  <c r="AC67" i="25" s="1"/>
  <c r="Y49" i="25"/>
  <c r="AC49" i="25" s="1"/>
  <c r="Z49" i="25"/>
  <c r="Z32" i="25"/>
  <c r="Y32" i="25"/>
  <c r="AC32" i="25" s="1"/>
  <c r="Z53" i="25"/>
  <c r="Y53" i="25"/>
  <c r="AC53" i="25" s="1"/>
  <c r="Y55" i="25"/>
  <c r="AC55" i="25" s="1"/>
  <c r="Z55" i="25"/>
  <c r="Y38" i="25"/>
  <c r="AC38" i="25" s="1"/>
  <c r="Z38" i="25"/>
  <c r="Y65" i="25"/>
  <c r="AC65" i="25" s="1"/>
  <c r="Z65" i="25"/>
  <c r="Y45" i="25"/>
  <c r="AC45" i="25" s="1"/>
  <c r="Z45" i="25"/>
  <c r="Y24" i="25"/>
  <c r="AC24" i="25" s="1"/>
  <c r="Z24" i="25"/>
  <c r="Z25" i="25"/>
  <c r="Y25" i="25"/>
  <c r="AC25" i="25" s="1"/>
  <c r="Z12" i="25"/>
  <c r="Y12" i="25"/>
  <c r="AC12" i="25" s="1"/>
  <c r="Y66" i="25"/>
  <c r="AC66" i="25" s="1"/>
  <c r="Z66" i="25"/>
  <c r="Y63" i="25"/>
  <c r="AC63" i="25" s="1"/>
  <c r="Z63" i="25"/>
  <c r="Y58" i="25"/>
  <c r="AC58" i="25" s="1"/>
  <c r="Z58" i="25"/>
  <c r="Z57" i="25"/>
  <c r="Y57" i="25"/>
  <c r="AC57" i="25" s="1"/>
  <c r="Z60" i="25"/>
  <c r="Y60" i="25"/>
  <c r="AC60" i="25" s="1"/>
  <c r="Z16" i="25"/>
  <c r="X17" i="25" s="1"/>
  <c r="Y16" i="25"/>
  <c r="AC16" i="25" s="1"/>
  <c r="Z52" i="25"/>
  <c r="Y52" i="25"/>
  <c r="AC52" i="25" s="1"/>
  <c r="Y28" i="25"/>
  <c r="AC28" i="25" s="1"/>
  <c r="Z28" i="25"/>
  <c r="Y59" i="25"/>
  <c r="AC59" i="25" s="1"/>
  <c r="Z59" i="25"/>
  <c r="Z26" i="25"/>
  <c r="Y26" i="25"/>
  <c r="AC26" i="25" s="1"/>
  <c r="Y62" i="25"/>
  <c r="AC62" i="25" s="1"/>
  <c r="Z62" i="25"/>
  <c r="Y41" i="25"/>
  <c r="AC41" i="25" s="1"/>
  <c r="Z41" i="25"/>
  <c r="Z56" i="25"/>
  <c r="Y56" i="25"/>
  <c r="AC56" i="25" s="1"/>
  <c r="Z42" i="25"/>
  <c r="Y42" i="25"/>
  <c r="AC42" i="25" s="1"/>
  <c r="Z39" i="25"/>
  <c r="Y39" i="25"/>
  <c r="AC39" i="25" s="1"/>
  <c r="Y34" i="25"/>
  <c r="AC34" i="25" s="1"/>
  <c r="Z34" i="25"/>
  <c r="Z29" i="25"/>
  <c r="Y29" i="25"/>
  <c r="AC29" i="25" s="1"/>
  <c r="AC20" i="25"/>
  <c r="AA18" i="25" l="1"/>
  <c r="AB19" i="25"/>
  <c r="AA19" i="25" s="1"/>
  <c r="Z17" i="25"/>
  <c r="X18" i="25" s="1"/>
  <c r="Y17" i="25"/>
  <c r="AC17" i="25" s="1"/>
  <c r="Y11" i="25"/>
  <c r="AC11" i="25" s="1"/>
  <c r="Z11" i="25"/>
  <c r="Y18" i="25" l="1"/>
  <c r="AC18" i="25" s="1"/>
  <c r="Z18" i="25"/>
  <c r="X19" i="25" s="1"/>
  <c r="Z19" i="25" l="1"/>
  <c r="Y19" i="25"/>
  <c r="AC19" i="25" s="1"/>
  <c r="T69" i="24" l="1"/>
  <c r="Q69" i="24"/>
  <c r="K69" i="24"/>
  <c r="T68" i="24"/>
  <c r="Q68" i="24"/>
  <c r="AB69" i="24" s="1"/>
  <c r="AA69" i="24" s="1"/>
  <c r="K68" i="24"/>
  <c r="T67" i="24"/>
  <c r="Q67" i="24"/>
  <c r="AB68" i="24" s="1"/>
  <c r="AA68" i="24" s="1"/>
  <c r="K67" i="24"/>
  <c r="T66" i="24"/>
  <c r="Q66" i="24"/>
  <c r="AB67" i="24" s="1"/>
  <c r="AA67" i="24" s="1"/>
  <c r="K66" i="24"/>
  <c r="T65" i="24"/>
  <c r="Q65" i="24"/>
  <c r="K65" i="24"/>
  <c r="T64" i="24"/>
  <c r="Q64" i="24"/>
  <c r="AB65" i="24" s="1"/>
  <c r="AA65" i="24" s="1"/>
  <c r="H64" i="24"/>
  <c r="T63" i="24"/>
  <c r="Q63" i="24"/>
  <c r="K63" i="24"/>
  <c r="T62" i="24"/>
  <c r="Q62" i="24"/>
  <c r="K62" i="24"/>
  <c r="T61" i="24"/>
  <c r="Q61" i="24"/>
  <c r="K61" i="24"/>
  <c r="T60" i="24"/>
  <c r="Q60" i="24"/>
  <c r="AB61" i="24" s="1"/>
  <c r="AA61" i="24" s="1"/>
  <c r="K60" i="24"/>
  <c r="T59" i="24"/>
  <c r="Q59" i="24"/>
  <c r="AB60" i="24" s="1"/>
  <c r="AA60" i="24" s="1"/>
  <c r="K59" i="24"/>
  <c r="T58" i="24"/>
  <c r="Q58" i="24"/>
  <c r="H58" i="24"/>
  <c r="I58" i="24" s="1"/>
  <c r="T57" i="24"/>
  <c r="Q57" i="24"/>
  <c r="K57" i="24"/>
  <c r="T56" i="24"/>
  <c r="Q56" i="24"/>
  <c r="AB57" i="24" s="1"/>
  <c r="AA57" i="24" s="1"/>
  <c r="K56" i="24"/>
  <c r="T55" i="24"/>
  <c r="Q55" i="24"/>
  <c r="K55" i="24"/>
  <c r="T54" i="24"/>
  <c r="Q54" i="24"/>
  <c r="K54" i="24"/>
  <c r="T53" i="24"/>
  <c r="Q53" i="24"/>
  <c r="AB54" i="24" s="1"/>
  <c r="AA54" i="24" s="1"/>
  <c r="K53" i="24"/>
  <c r="X52" i="24"/>
  <c r="Z52" i="24" s="1"/>
  <c r="T52" i="24"/>
  <c r="Q52" i="24"/>
  <c r="X53" i="24" s="1"/>
  <c r="H52" i="24"/>
  <c r="I52" i="24" s="1"/>
  <c r="T51" i="24"/>
  <c r="Q51" i="24"/>
  <c r="K51" i="24"/>
  <c r="T50" i="24"/>
  <c r="Q50" i="24"/>
  <c r="AB51" i="24" s="1"/>
  <c r="AA51" i="24" s="1"/>
  <c r="K50" i="24"/>
  <c r="T49" i="24"/>
  <c r="Q49" i="24"/>
  <c r="AB50" i="24" s="1"/>
  <c r="AA50" i="24" s="1"/>
  <c r="K49" i="24"/>
  <c r="T48" i="24"/>
  <c r="Q48" i="24"/>
  <c r="K48" i="24"/>
  <c r="T47" i="24"/>
  <c r="Q47" i="24"/>
  <c r="AB48" i="24" s="1"/>
  <c r="AA48" i="24" s="1"/>
  <c r="K47" i="24"/>
  <c r="T46" i="24"/>
  <c r="Q46" i="24"/>
  <c r="AB47" i="24" s="1"/>
  <c r="AA47" i="24" s="1"/>
  <c r="H46" i="24"/>
  <c r="T45" i="24"/>
  <c r="Q45" i="24"/>
  <c r="K45" i="24"/>
  <c r="T44" i="24"/>
  <c r="Q44" i="24"/>
  <c r="K44" i="24"/>
  <c r="T43" i="24"/>
  <c r="Q43" i="24"/>
  <c r="AB44" i="24" s="1"/>
  <c r="AA44" i="24" s="1"/>
  <c r="K43" i="24"/>
  <c r="T42" i="24"/>
  <c r="Q42" i="24"/>
  <c r="X43" i="24" s="1"/>
  <c r="K42" i="24"/>
  <c r="T41" i="24"/>
  <c r="Q41" i="24"/>
  <c r="K41" i="24"/>
  <c r="T40" i="24"/>
  <c r="Q40" i="24"/>
  <c r="AB41" i="24" s="1"/>
  <c r="AA41" i="24" s="1"/>
  <c r="H40" i="24"/>
  <c r="T39" i="24"/>
  <c r="Q39" i="24"/>
  <c r="K39" i="24"/>
  <c r="T38" i="24"/>
  <c r="Q38" i="24"/>
  <c r="K38" i="24"/>
  <c r="T37" i="24"/>
  <c r="Q37" i="24"/>
  <c r="K37" i="24"/>
  <c r="AB36" i="24"/>
  <c r="AA36" i="24" s="1"/>
  <c r="X36" i="24"/>
  <c r="T36" i="24"/>
  <c r="Q36" i="24"/>
  <c r="AB37" i="24" s="1"/>
  <c r="AA37" i="24" s="1"/>
  <c r="K36" i="24"/>
  <c r="T35" i="24"/>
  <c r="Q35" i="24"/>
  <c r="K35" i="24"/>
  <c r="T34" i="24"/>
  <c r="Q34" i="24"/>
  <c r="H34" i="24"/>
  <c r="I34" i="24" s="1"/>
  <c r="AB33" i="24"/>
  <c r="AA33" i="24" s="1"/>
  <c r="X33" i="24"/>
  <c r="T33" i="24"/>
  <c r="Q33" i="24"/>
  <c r="K33" i="24"/>
  <c r="T32" i="24"/>
  <c r="Q32" i="24"/>
  <c r="K32" i="24"/>
  <c r="T31" i="24"/>
  <c r="Q31" i="24"/>
  <c r="K31" i="24"/>
  <c r="T30" i="24"/>
  <c r="Q30" i="24"/>
  <c r="AB31" i="24" s="1"/>
  <c r="AA31" i="24" s="1"/>
  <c r="K30" i="24"/>
  <c r="T29" i="24"/>
  <c r="Q29" i="24"/>
  <c r="K29" i="24"/>
  <c r="T28" i="24"/>
  <c r="Q28" i="24"/>
  <c r="AB28" i="24" s="1"/>
  <c r="AA28" i="24" s="1"/>
  <c r="I28" i="24"/>
  <c r="H28" i="24"/>
  <c r="T27" i="24"/>
  <c r="Q27" i="24"/>
  <c r="K27" i="24"/>
  <c r="T26" i="24"/>
  <c r="Q26" i="24"/>
  <c r="AB27" i="24" s="1"/>
  <c r="AA27" i="24" s="1"/>
  <c r="K26" i="24"/>
  <c r="T25" i="24"/>
  <c r="Q25" i="24"/>
  <c r="AB26" i="24" s="1"/>
  <c r="AA26" i="24" s="1"/>
  <c r="K25" i="24"/>
  <c r="T24" i="24"/>
  <c r="Q24" i="24"/>
  <c r="K24" i="24"/>
  <c r="T23" i="24"/>
  <c r="Q23" i="24"/>
  <c r="K23" i="24"/>
  <c r="AB22" i="24"/>
  <c r="AA22" i="24" s="1"/>
  <c r="X22" i="24"/>
  <c r="T22" i="24"/>
  <c r="Q22" i="24"/>
  <c r="AB23" i="24" s="1"/>
  <c r="AA23" i="24" s="1"/>
  <c r="H22" i="24"/>
  <c r="T21" i="24"/>
  <c r="Q21" i="24"/>
  <c r="K21" i="24"/>
  <c r="T20" i="24"/>
  <c r="Q20" i="24"/>
  <c r="K20" i="24"/>
  <c r="X19" i="24"/>
  <c r="Z19" i="24" s="1"/>
  <c r="T19" i="24"/>
  <c r="Q19" i="24"/>
  <c r="K19" i="24"/>
  <c r="T18" i="24"/>
  <c r="Q18" i="24"/>
  <c r="AB19" i="24" s="1"/>
  <c r="AA19" i="24" s="1"/>
  <c r="K18" i="24"/>
  <c r="T17" i="24"/>
  <c r="Q17" i="24"/>
  <c r="AB18" i="24" s="1"/>
  <c r="AA18" i="24" s="1"/>
  <c r="K17" i="24"/>
  <c r="T16" i="24"/>
  <c r="Q16" i="24"/>
  <c r="AB16" i="24" s="1"/>
  <c r="AA16" i="24" s="1"/>
  <c r="I16" i="24"/>
  <c r="H16" i="24"/>
  <c r="T15" i="24"/>
  <c r="Q15" i="24"/>
  <c r="K15" i="24"/>
  <c r="T14" i="24"/>
  <c r="Q14" i="24"/>
  <c r="AB15" i="24" s="1"/>
  <c r="AA15" i="24" s="1"/>
  <c r="K14" i="24"/>
  <c r="T13" i="24"/>
  <c r="Q13" i="24"/>
  <c r="K13" i="24"/>
  <c r="T12" i="24"/>
  <c r="Q12" i="24"/>
  <c r="AB13" i="24" s="1"/>
  <c r="AA13" i="24" s="1"/>
  <c r="K12" i="24"/>
  <c r="T11" i="24"/>
  <c r="Q11" i="24"/>
  <c r="K11" i="24"/>
  <c r="T10" i="24"/>
  <c r="Q10" i="24"/>
  <c r="G10" i="24"/>
  <c r="H10" i="24" s="1"/>
  <c r="AB43" i="24" l="1"/>
  <c r="AA43" i="24" s="1"/>
  <c r="X50" i="24"/>
  <c r="AB53" i="24"/>
  <c r="AA53" i="24" s="1"/>
  <c r="AB62" i="24"/>
  <c r="AA62" i="24" s="1"/>
  <c r="X67" i="24"/>
  <c r="X57" i="24"/>
  <c r="X60" i="24"/>
  <c r="X26" i="24"/>
  <c r="X29" i="24"/>
  <c r="AB45" i="24"/>
  <c r="AA45" i="24" s="1"/>
  <c r="X46" i="24"/>
  <c r="Y52" i="24"/>
  <c r="AB55" i="24"/>
  <c r="AA55" i="24" s="1"/>
  <c r="AB20" i="24"/>
  <c r="AA20" i="24" s="1"/>
  <c r="AB24" i="24"/>
  <c r="AA24" i="24" s="1"/>
  <c r="AB29" i="24"/>
  <c r="AA29" i="24" s="1"/>
  <c r="AB38" i="24"/>
  <c r="AA38" i="24" s="1"/>
  <c r="AB46" i="24"/>
  <c r="AA46" i="24" s="1"/>
  <c r="AB52" i="24"/>
  <c r="AA52" i="24" s="1"/>
  <c r="AC52" i="24" s="1"/>
  <c r="I46" i="24"/>
  <c r="X13" i="24"/>
  <c r="X16" i="24"/>
  <c r="Y19" i="24"/>
  <c r="AC19" i="24" s="1"/>
  <c r="X20" i="24"/>
  <c r="AB25" i="24"/>
  <c r="AA25" i="24" s="1"/>
  <c r="X25" i="24"/>
  <c r="AB39" i="24"/>
  <c r="AA39" i="24" s="1"/>
  <c r="X39" i="24"/>
  <c r="AB63" i="24"/>
  <c r="AA63" i="24" s="1"/>
  <c r="X63" i="24"/>
  <c r="X14" i="24"/>
  <c r="AB14" i="24"/>
  <c r="AA14" i="24" s="1"/>
  <c r="X17" i="24"/>
  <c r="AB17" i="24"/>
  <c r="AA17" i="24" s="1"/>
  <c r="I22" i="24"/>
  <c r="Z22" i="24"/>
  <c r="Y22" i="24"/>
  <c r="AC22" i="24" s="1"/>
  <c r="Z33" i="24"/>
  <c r="Y33" i="24"/>
  <c r="AC33" i="24" s="1"/>
  <c r="Z36" i="24"/>
  <c r="Y36" i="24"/>
  <c r="AC36" i="24" s="1"/>
  <c r="Z43" i="24"/>
  <c r="Y43" i="24"/>
  <c r="AC43" i="24" s="1"/>
  <c r="Z50" i="24"/>
  <c r="Y50" i="24"/>
  <c r="AC50" i="24" s="1"/>
  <c r="Z57" i="24"/>
  <c r="Y57" i="24"/>
  <c r="AC57" i="24" s="1"/>
  <c r="Z60" i="24"/>
  <c r="Y60" i="24"/>
  <c r="AC60" i="24" s="1"/>
  <c r="Z67" i="24"/>
  <c r="Y67" i="24"/>
  <c r="AC67" i="24" s="1"/>
  <c r="Z26" i="24"/>
  <c r="Y26" i="24"/>
  <c r="AC26" i="24" s="1"/>
  <c r="Z29" i="24"/>
  <c r="Y29" i="24"/>
  <c r="Z46" i="24"/>
  <c r="Y46" i="24"/>
  <c r="AC46" i="24" s="1"/>
  <c r="Z53" i="24"/>
  <c r="Y53" i="24"/>
  <c r="AC53" i="24" s="1"/>
  <c r="I10" i="24"/>
  <c r="X10" i="24" s="1"/>
  <c r="X15" i="24"/>
  <c r="X18" i="24"/>
  <c r="AB21" i="24"/>
  <c r="AA21" i="24" s="1"/>
  <c r="X21" i="24"/>
  <c r="AB32" i="24"/>
  <c r="AA32" i="24" s="1"/>
  <c r="X32" i="24"/>
  <c r="AB35" i="24"/>
  <c r="AA35" i="24" s="1"/>
  <c r="X35" i="24"/>
  <c r="AB34" i="24"/>
  <c r="AA34" i="24" s="1"/>
  <c r="X34" i="24"/>
  <c r="AB42" i="24"/>
  <c r="AA42" i="24" s="1"/>
  <c r="X42" i="24"/>
  <c r="AB49" i="24"/>
  <c r="AA49" i="24" s="1"/>
  <c r="X49" i="24"/>
  <c r="AB56" i="24"/>
  <c r="AA56" i="24" s="1"/>
  <c r="X56" i="24"/>
  <c r="AB59" i="24"/>
  <c r="AA59" i="24" s="1"/>
  <c r="X59" i="24"/>
  <c r="AB58" i="24"/>
  <c r="AA58" i="24" s="1"/>
  <c r="X58" i="24"/>
  <c r="AB66" i="24"/>
  <c r="AA66" i="24" s="1"/>
  <c r="X66" i="24"/>
  <c r="X23" i="24"/>
  <c r="X27" i="24"/>
  <c r="X30" i="24"/>
  <c r="AB30" i="24"/>
  <c r="AA30" i="24" s="1"/>
  <c r="X37" i="24"/>
  <c r="X40" i="24"/>
  <c r="AB40" i="24"/>
  <c r="AA40" i="24" s="1"/>
  <c r="X44" i="24"/>
  <c r="X47" i="24"/>
  <c r="X51" i="24"/>
  <c r="X54" i="24"/>
  <c r="X61" i="24"/>
  <c r="X64" i="24"/>
  <c r="AB64" i="24"/>
  <c r="AA64" i="24" s="1"/>
  <c r="X68" i="24"/>
  <c r="X24" i="24"/>
  <c r="X31" i="24"/>
  <c r="X38" i="24"/>
  <c r="I40" i="24"/>
  <c r="X41" i="24"/>
  <c r="X45" i="24"/>
  <c r="X48" i="24"/>
  <c r="X55" i="24"/>
  <c r="X62" i="24"/>
  <c r="I64" i="24"/>
  <c r="X65" i="24"/>
  <c r="X69" i="24"/>
  <c r="X28" i="24"/>
  <c r="AC29" i="24" l="1"/>
  <c r="Y10" i="24"/>
  <c r="Z10" i="24"/>
  <c r="X11" i="24" s="1"/>
  <c r="Y24" i="24"/>
  <c r="AC24" i="24" s="1"/>
  <c r="Z24" i="24"/>
  <c r="Z59" i="24"/>
  <c r="Y59" i="24"/>
  <c r="AC59" i="24" s="1"/>
  <c r="Y34" i="24"/>
  <c r="AC34" i="24" s="1"/>
  <c r="Z34" i="24"/>
  <c r="Z39" i="24"/>
  <c r="Y39" i="24"/>
  <c r="AC39" i="24" s="1"/>
  <c r="Z20" i="24"/>
  <c r="Y20" i="24"/>
  <c r="AC20" i="24" s="1"/>
  <c r="Y69" i="24"/>
  <c r="AC69" i="24" s="1"/>
  <c r="Z69" i="24"/>
  <c r="Y55" i="24"/>
  <c r="AC55" i="24" s="1"/>
  <c r="Z55" i="24"/>
  <c r="Z68" i="24"/>
  <c r="Y68" i="24"/>
  <c r="AC68" i="24" s="1"/>
  <c r="Z54" i="24"/>
  <c r="Y54" i="24"/>
  <c r="AC54" i="24" s="1"/>
  <c r="Z30" i="24"/>
  <c r="Y30" i="24"/>
  <c r="AC30" i="24" s="1"/>
  <c r="Z15" i="24"/>
  <c r="Y15" i="24"/>
  <c r="AC15" i="24" s="1"/>
  <c r="Y14" i="24"/>
  <c r="AC14" i="24" s="1"/>
  <c r="Z14" i="24"/>
  <c r="Z63" i="24"/>
  <c r="Y63" i="24"/>
  <c r="AC63" i="24" s="1"/>
  <c r="Z28" i="24"/>
  <c r="Y28" i="24"/>
  <c r="AC28" i="24" s="1"/>
  <c r="Y41" i="24"/>
  <c r="AC41" i="24" s="1"/>
  <c r="Z41" i="24"/>
  <c r="Z61" i="24"/>
  <c r="Y61" i="24"/>
  <c r="AC61" i="24" s="1"/>
  <c r="Z66" i="24"/>
  <c r="Y66" i="24"/>
  <c r="AC66" i="24" s="1"/>
  <c r="Z32" i="24"/>
  <c r="Y32" i="24"/>
  <c r="AC32" i="24" s="1"/>
  <c r="Y65" i="24"/>
  <c r="AC65" i="24" s="1"/>
  <c r="Z65" i="24"/>
  <c r="Y38" i="24"/>
  <c r="AC38" i="24" s="1"/>
  <c r="Z38" i="24"/>
  <c r="Z51" i="24"/>
  <c r="Y51" i="24"/>
  <c r="AC51" i="24" s="1"/>
  <c r="Z40" i="24"/>
  <c r="Y40" i="24"/>
  <c r="AC40" i="24" s="1"/>
  <c r="Z27" i="24"/>
  <c r="Y27" i="24"/>
  <c r="AC27" i="24" s="1"/>
  <c r="Y58" i="24"/>
  <c r="AC58" i="24" s="1"/>
  <c r="Z58" i="24"/>
  <c r="Z56" i="24"/>
  <c r="Y56" i="24"/>
  <c r="AC56" i="24" s="1"/>
  <c r="Z42" i="24"/>
  <c r="Y42" i="24"/>
  <c r="AC42" i="24" s="1"/>
  <c r="Z35" i="24"/>
  <c r="Y35" i="24"/>
  <c r="AC35" i="24" s="1"/>
  <c r="Y21" i="24"/>
  <c r="AC21" i="24" s="1"/>
  <c r="Z21" i="24"/>
  <c r="Z25" i="24"/>
  <c r="Y25" i="24"/>
  <c r="AC25" i="24" s="1"/>
  <c r="Z16" i="24"/>
  <c r="Y16" i="24"/>
  <c r="AC16" i="24" s="1"/>
  <c r="Y62" i="24"/>
  <c r="AC62" i="24" s="1"/>
  <c r="Z62" i="24"/>
  <c r="Z44" i="24"/>
  <c r="Y44" i="24"/>
  <c r="AC44" i="24" s="1"/>
  <c r="Z49" i="24"/>
  <c r="Y49" i="24"/>
  <c r="AC49" i="24" s="1"/>
  <c r="Y18" i="24"/>
  <c r="AC18" i="24" s="1"/>
  <c r="Z18" i="24"/>
  <c r="Y48" i="24"/>
  <c r="AC48" i="24" s="1"/>
  <c r="Z48" i="24"/>
  <c r="Y45" i="24"/>
  <c r="AC45" i="24" s="1"/>
  <c r="Z45" i="24"/>
  <c r="Y31" i="24"/>
  <c r="AC31" i="24" s="1"/>
  <c r="Z31" i="24"/>
  <c r="Z64" i="24"/>
  <c r="Y64" i="24"/>
  <c r="AC64" i="24" s="1"/>
  <c r="Z47" i="24"/>
  <c r="Y47" i="24"/>
  <c r="AC47" i="24" s="1"/>
  <c r="Z37" i="24"/>
  <c r="Y37" i="24"/>
  <c r="AC37" i="24" s="1"/>
  <c r="Z23" i="24"/>
  <c r="Y23" i="24"/>
  <c r="AC23" i="24" s="1"/>
  <c r="Y17" i="24"/>
  <c r="AC17" i="24" s="1"/>
  <c r="Z17" i="24"/>
  <c r="Z13" i="24"/>
  <c r="Y13" i="24"/>
  <c r="AC13" i="24" s="1"/>
  <c r="Y11" i="24" l="1"/>
  <c r="Z11" i="24"/>
  <c r="X12" i="24" s="1"/>
  <c r="Z12" i="24" l="1"/>
  <c r="Y12" i="24"/>
  <c r="K46" i="24" l="1"/>
  <c r="L46" i="24" s="1"/>
  <c r="K16" i="24"/>
  <c r="L16" i="24" s="1"/>
  <c r="K58" i="24"/>
  <c r="L58" i="24" s="1"/>
  <c r="K34" i="24"/>
  <c r="L34" i="24" s="1"/>
  <c r="K22" i="24"/>
  <c r="L22" i="24" s="1"/>
  <c r="K10" i="24"/>
  <c r="L10" i="24" s="1"/>
  <c r="K40" i="24"/>
  <c r="L40" i="24" s="1"/>
  <c r="K28" i="24"/>
  <c r="L28" i="24" s="1"/>
  <c r="K64" i="24"/>
  <c r="L64" i="24" s="1"/>
  <c r="K52" i="24"/>
  <c r="L52" i="24" s="1"/>
  <c r="N34" i="24" l="1"/>
  <c r="M34" i="24"/>
  <c r="M40" i="24"/>
  <c r="N40" i="24"/>
  <c r="N58" i="24"/>
  <c r="M58" i="24"/>
  <c r="M28" i="24"/>
  <c r="N28" i="24"/>
  <c r="M52" i="24"/>
  <c r="N52" i="24"/>
  <c r="M10" i="24"/>
  <c r="AB10" i="24" s="1"/>
  <c r="N10" i="24"/>
  <c r="N16" i="24"/>
  <c r="M16" i="24"/>
  <c r="M64" i="24"/>
  <c r="N64" i="24"/>
  <c r="M22" i="24"/>
  <c r="N22" i="24"/>
  <c r="M46" i="24"/>
  <c r="N46" i="24"/>
  <c r="AB12" i="24" l="1"/>
  <c r="AA12" i="24" s="1"/>
  <c r="AC12" i="24" s="1"/>
  <c r="AA10" i="24"/>
  <c r="AC10" i="24" s="1"/>
  <c r="AB11" i="24"/>
  <c r="AA11" i="24" s="1"/>
  <c r="AC11" i="24" s="1"/>
  <c r="H10" i="23" l="1"/>
  <c r="I10" i="23" s="1"/>
  <c r="K10" i="23"/>
  <c r="L10" i="23" s="1"/>
  <c r="M10" i="23" s="1"/>
  <c r="Q10" i="23"/>
  <c r="T10" i="23"/>
  <c r="K11" i="23"/>
  <c r="Q11" i="23"/>
  <c r="X12" i="23" s="1"/>
  <c r="T11" i="23"/>
  <c r="K12" i="23"/>
  <c r="Q12" i="23"/>
  <c r="T12" i="23"/>
  <c r="K13" i="23"/>
  <c r="Q13" i="23"/>
  <c r="AB13" i="23" s="1"/>
  <c r="AA13" i="23" s="1"/>
  <c r="T13" i="23"/>
  <c r="K14" i="23"/>
  <c r="Q14" i="23"/>
  <c r="T14" i="23"/>
  <c r="K15" i="23"/>
  <c r="Q15" i="23"/>
  <c r="T15" i="23"/>
  <c r="H16" i="23"/>
  <c r="I16" i="23" s="1"/>
  <c r="K16" i="23"/>
  <c r="L16" i="23" s="1"/>
  <c r="M16" i="23" s="1"/>
  <c r="Q16" i="23"/>
  <c r="AB16" i="23" s="1"/>
  <c r="AA16" i="23" s="1"/>
  <c r="T16" i="23"/>
  <c r="K17" i="23"/>
  <c r="Q17" i="23"/>
  <c r="T17" i="23"/>
  <c r="K18" i="23"/>
  <c r="Q18" i="23"/>
  <c r="X19" i="23" s="1"/>
  <c r="T18" i="23"/>
  <c r="K19" i="23"/>
  <c r="Q19" i="23"/>
  <c r="X20" i="23" s="1"/>
  <c r="Y20" i="23" s="1"/>
  <c r="T19" i="23"/>
  <c r="K20" i="23"/>
  <c r="Q20" i="23"/>
  <c r="AB20" i="23" s="1"/>
  <c r="AA20" i="23" s="1"/>
  <c r="T20" i="23"/>
  <c r="K21" i="23"/>
  <c r="Q21" i="23"/>
  <c r="T21" i="23"/>
  <c r="H22" i="23"/>
  <c r="K22" i="23"/>
  <c r="L22" i="23" s="1"/>
  <c r="M22" i="23" s="1"/>
  <c r="Q22" i="23"/>
  <c r="T22" i="23"/>
  <c r="X22" i="23"/>
  <c r="AB22" i="23"/>
  <c r="AA22" i="23" s="1"/>
  <c r="K23" i="23"/>
  <c r="Q23" i="23"/>
  <c r="T23" i="23"/>
  <c r="X23" i="23"/>
  <c r="Y23" i="23" s="1"/>
  <c r="AB23" i="23"/>
  <c r="AA23" i="23" s="1"/>
  <c r="K24" i="23"/>
  <c r="Q24" i="23"/>
  <c r="T24" i="23"/>
  <c r="K25" i="23"/>
  <c r="Q25" i="23"/>
  <c r="T25" i="23"/>
  <c r="K26" i="23"/>
  <c r="Q26" i="23"/>
  <c r="T26" i="23"/>
  <c r="X26" i="23"/>
  <c r="AB26" i="23"/>
  <c r="AA26" i="23" s="1"/>
  <c r="K27" i="23"/>
  <c r="Q27" i="23"/>
  <c r="T27" i="23"/>
  <c r="X27" i="23"/>
  <c r="Y27" i="23" s="1"/>
  <c r="AB27" i="23"/>
  <c r="AA27" i="23" s="1"/>
  <c r="H28" i="23"/>
  <c r="I28" i="23"/>
  <c r="K28" i="23"/>
  <c r="L28" i="23" s="1"/>
  <c r="M28" i="23" s="1"/>
  <c r="Q28" i="23"/>
  <c r="X28" i="23" s="1"/>
  <c r="Z28" i="23" s="1"/>
  <c r="T28" i="23"/>
  <c r="K29" i="23"/>
  <c r="Q29" i="23"/>
  <c r="AB29" i="23" s="1"/>
  <c r="AA29" i="23" s="1"/>
  <c r="T29" i="23"/>
  <c r="K30" i="23"/>
  <c r="Q30" i="23"/>
  <c r="T30" i="23"/>
  <c r="AB30" i="23"/>
  <c r="AA30" i="23" s="1"/>
  <c r="K31" i="23"/>
  <c r="Q31" i="23"/>
  <c r="T31" i="23"/>
  <c r="K32" i="23"/>
  <c r="Q32" i="23"/>
  <c r="X33" i="23" s="1"/>
  <c r="T32" i="23"/>
  <c r="K33" i="23"/>
  <c r="Q33" i="23"/>
  <c r="T33" i="23"/>
  <c r="AB33" i="23"/>
  <c r="AA33" i="23" s="1"/>
  <c r="H34" i="23"/>
  <c r="I34" i="23" s="1"/>
  <c r="K34" i="23"/>
  <c r="L34" i="23" s="1"/>
  <c r="M34" i="23" s="1"/>
  <c r="Q34" i="23"/>
  <c r="T34" i="23"/>
  <c r="K35" i="23"/>
  <c r="Q35" i="23"/>
  <c r="AB36" i="23" s="1"/>
  <c r="AA36" i="23" s="1"/>
  <c r="T35" i="23"/>
  <c r="K36" i="23"/>
  <c r="Q36" i="23"/>
  <c r="T36" i="23"/>
  <c r="K37" i="23"/>
  <c r="Q37" i="23"/>
  <c r="AB37" i="23" s="1"/>
  <c r="AA37" i="23" s="1"/>
  <c r="T37" i="23"/>
  <c r="X37" i="23"/>
  <c r="K38" i="23"/>
  <c r="Q38" i="23"/>
  <c r="T38" i="23"/>
  <c r="K39" i="23"/>
  <c r="Q39" i="23"/>
  <c r="T39" i="23"/>
  <c r="H40" i="23"/>
  <c r="K40" i="23"/>
  <c r="L40" i="23" s="1"/>
  <c r="M40" i="23" s="1"/>
  <c r="Q40" i="23"/>
  <c r="AB40" i="23" s="1"/>
  <c r="AA40" i="23" s="1"/>
  <c r="T40" i="23"/>
  <c r="X40" i="23"/>
  <c r="K41" i="23"/>
  <c r="Q41" i="23"/>
  <c r="T41" i="23"/>
  <c r="K42" i="23"/>
  <c r="Q42" i="23"/>
  <c r="AB43" i="23" s="1"/>
  <c r="AA43" i="23" s="1"/>
  <c r="T42" i="23"/>
  <c r="K43" i="23"/>
  <c r="Q43" i="23"/>
  <c r="T43" i="23"/>
  <c r="K44" i="23"/>
  <c r="Q44" i="23"/>
  <c r="AB44" i="23" s="1"/>
  <c r="AA44" i="23" s="1"/>
  <c r="T44" i="23"/>
  <c r="X44" i="23"/>
  <c r="K45" i="23"/>
  <c r="Q45" i="23"/>
  <c r="T45" i="23"/>
  <c r="H46" i="23"/>
  <c r="I46" i="23" s="1"/>
  <c r="K46" i="23"/>
  <c r="L46" i="23" s="1"/>
  <c r="M46" i="23" s="1"/>
  <c r="Q46" i="23"/>
  <c r="X46" i="23" s="1"/>
  <c r="T46" i="23"/>
  <c r="AB46" i="23"/>
  <c r="AA46" i="23" s="1"/>
  <c r="K47" i="23"/>
  <c r="Q47" i="23"/>
  <c r="T47" i="23"/>
  <c r="AB47" i="23"/>
  <c r="AA47" i="23" s="1"/>
  <c r="K48" i="23"/>
  <c r="Q48" i="23"/>
  <c r="T48" i="23"/>
  <c r="K49" i="23"/>
  <c r="Q49" i="23"/>
  <c r="AB49" i="23" s="1"/>
  <c r="AA49" i="23" s="1"/>
  <c r="T49" i="23"/>
  <c r="K50" i="23"/>
  <c r="Q50" i="23"/>
  <c r="AB51" i="23" s="1"/>
  <c r="AA51" i="23" s="1"/>
  <c r="T50" i="23"/>
  <c r="AB50" i="23"/>
  <c r="AA50" i="23" s="1"/>
  <c r="K51" i="23"/>
  <c r="Q51" i="23"/>
  <c r="T51" i="23"/>
  <c r="X51" i="23"/>
  <c r="Y51" i="23" s="1"/>
  <c r="H52" i="23"/>
  <c r="I52" i="23"/>
  <c r="K52" i="23"/>
  <c r="L52" i="23" s="1"/>
  <c r="N52" i="23" s="1"/>
  <c r="Q52" i="23"/>
  <c r="AB52" i="23" s="1"/>
  <c r="AA52" i="23" s="1"/>
  <c r="T52" i="23"/>
  <c r="K53" i="23"/>
  <c r="Q53" i="23"/>
  <c r="T53" i="23"/>
  <c r="K54" i="23"/>
  <c r="Q54" i="23"/>
  <c r="T54" i="23"/>
  <c r="K55" i="23"/>
  <c r="Q55" i="23"/>
  <c r="T55" i="23"/>
  <c r="K56" i="23"/>
  <c r="Q56" i="23"/>
  <c r="T56" i="23"/>
  <c r="X56" i="23"/>
  <c r="Y56" i="23" s="1"/>
  <c r="AB56" i="23"/>
  <c r="AA56" i="23" s="1"/>
  <c r="K57" i="23"/>
  <c r="Q57" i="23"/>
  <c r="T57" i="23"/>
  <c r="X57" i="23"/>
  <c r="Z57" i="23" s="1"/>
  <c r="AB57" i="23"/>
  <c r="AA57" i="23" s="1"/>
  <c r="H58" i="23"/>
  <c r="I58" i="23"/>
  <c r="K58" i="23"/>
  <c r="L58" i="23" s="1"/>
  <c r="M58" i="23" s="1"/>
  <c r="Q58" i="23"/>
  <c r="T58" i="23"/>
  <c r="K59" i="23"/>
  <c r="Q59" i="23"/>
  <c r="AB60" i="23" s="1"/>
  <c r="AA60" i="23" s="1"/>
  <c r="T59" i="23"/>
  <c r="K60" i="23"/>
  <c r="Q60" i="23"/>
  <c r="T60" i="23"/>
  <c r="X60" i="23"/>
  <c r="Z60" i="23" s="1"/>
  <c r="K61" i="23"/>
  <c r="Q61" i="23"/>
  <c r="X61" i="23" s="1"/>
  <c r="T61" i="23"/>
  <c r="AB61" i="23"/>
  <c r="AA61" i="23" s="1"/>
  <c r="K62" i="23"/>
  <c r="Q62" i="23"/>
  <c r="X63" i="23" s="1"/>
  <c r="T62" i="23"/>
  <c r="X62" i="23"/>
  <c r="Y62" i="23" s="1"/>
  <c r="AB62" i="23"/>
  <c r="AA62" i="23" s="1"/>
  <c r="K63" i="23"/>
  <c r="Q63" i="23"/>
  <c r="T63" i="23"/>
  <c r="H64" i="23"/>
  <c r="I64" i="23" s="1"/>
  <c r="K64" i="23"/>
  <c r="L64" i="23" s="1"/>
  <c r="Q64" i="23"/>
  <c r="AB64" i="23" s="1"/>
  <c r="AA64" i="23" s="1"/>
  <c r="T64" i="23"/>
  <c r="K65" i="23"/>
  <c r="Q65" i="23"/>
  <c r="X66" i="23" s="1"/>
  <c r="T65" i="23"/>
  <c r="AB65" i="23"/>
  <c r="AA65" i="23" s="1"/>
  <c r="K66" i="23"/>
  <c r="Q66" i="23"/>
  <c r="T66" i="23"/>
  <c r="K67" i="23"/>
  <c r="Q67" i="23"/>
  <c r="T67" i="23"/>
  <c r="K68" i="23"/>
  <c r="Q68" i="23"/>
  <c r="AB69" i="23" s="1"/>
  <c r="AA69" i="23" s="1"/>
  <c r="T68" i="23"/>
  <c r="K69" i="23"/>
  <c r="Q69" i="23"/>
  <c r="T69" i="23"/>
  <c r="Z46" i="23" l="1"/>
  <c r="Y46" i="23"/>
  <c r="Z33" i="23"/>
  <c r="Y33" i="23"/>
  <c r="Z61" i="23"/>
  <c r="Y61" i="23"/>
  <c r="X69" i="23"/>
  <c r="Y69" i="23" s="1"/>
  <c r="AB68" i="23"/>
  <c r="AA68" i="23" s="1"/>
  <c r="X64" i="23"/>
  <c r="AB59" i="23"/>
  <c r="AA59" i="23" s="1"/>
  <c r="X50" i="23"/>
  <c r="X29" i="23"/>
  <c r="AB19" i="23"/>
  <c r="AA19" i="23" s="1"/>
  <c r="X16" i="23"/>
  <c r="Y16" i="23" s="1"/>
  <c r="X13" i="23"/>
  <c r="Y13" i="23" s="1"/>
  <c r="AB12" i="23"/>
  <c r="AA12" i="23" s="1"/>
  <c r="Y60" i="23"/>
  <c r="Z51" i="23"/>
  <c r="X49" i="23"/>
  <c r="X65" i="23"/>
  <c r="Y65" i="23" s="1"/>
  <c r="AC61" i="23"/>
  <c r="X67" i="23"/>
  <c r="X59" i="23"/>
  <c r="X43" i="23"/>
  <c r="X36" i="23"/>
  <c r="X30" i="23"/>
  <c r="Y30" i="23" s="1"/>
  <c r="AC56" i="23"/>
  <c r="M52" i="23"/>
  <c r="AC33" i="23"/>
  <c r="AC62" i="23"/>
  <c r="AC46" i="23"/>
  <c r="AC65" i="23"/>
  <c r="M64" i="23"/>
  <c r="N64" i="23"/>
  <c r="AC30" i="23"/>
  <c r="AC20" i="23"/>
  <c r="AC16" i="23"/>
  <c r="Y63" i="23"/>
  <c r="Z63" i="23"/>
  <c r="Z67" i="23"/>
  <c r="Y67" i="23"/>
  <c r="Z49" i="23"/>
  <c r="Y49" i="23"/>
  <c r="AC49" i="23" s="1"/>
  <c r="AC69" i="23"/>
  <c r="Z66" i="23"/>
  <c r="Y66" i="23"/>
  <c r="AC60" i="23"/>
  <c r="X31" i="23"/>
  <c r="AB31" i="23"/>
  <c r="AA31" i="23" s="1"/>
  <c r="X32" i="23"/>
  <c r="AB32" i="23"/>
  <c r="AA32" i="23" s="1"/>
  <c r="X17" i="23"/>
  <c r="AB17" i="23"/>
  <c r="AA17" i="23" s="1"/>
  <c r="X18" i="23"/>
  <c r="AB18" i="23"/>
  <c r="AA18" i="23" s="1"/>
  <c r="X68" i="23"/>
  <c r="AC51" i="23"/>
  <c r="X48" i="23"/>
  <c r="AB48" i="23"/>
  <c r="AA48" i="23" s="1"/>
  <c r="Z29" i="23"/>
  <c r="Y29" i="23"/>
  <c r="AC29" i="23" s="1"/>
  <c r="N28" i="23"/>
  <c r="I22" i="23"/>
  <c r="N22" i="23"/>
  <c r="Z19" i="23"/>
  <c r="Y19" i="23"/>
  <c r="AC19" i="23" s="1"/>
  <c r="X14" i="23"/>
  <c r="AB14" i="23"/>
  <c r="AA14" i="23" s="1"/>
  <c r="X15" i="23"/>
  <c r="AB15" i="23"/>
  <c r="AA15" i="23" s="1"/>
  <c r="AC13" i="23"/>
  <c r="X10" i="23"/>
  <c r="AB10" i="23"/>
  <c r="AA10" i="23" s="1"/>
  <c r="X55" i="23"/>
  <c r="AB55" i="23"/>
  <c r="AA55" i="23" s="1"/>
  <c r="Z22" i="23"/>
  <c r="Y22" i="23"/>
  <c r="AC22" i="23" s="1"/>
  <c r="X21" i="23"/>
  <c r="AB21" i="23"/>
  <c r="AA21" i="23" s="1"/>
  <c r="AB67" i="23"/>
  <c r="AA67" i="23" s="1"/>
  <c r="Z62" i="23"/>
  <c r="X54" i="23"/>
  <c r="X53" i="23"/>
  <c r="X52" i="23"/>
  <c r="N46" i="23"/>
  <c r="X45" i="23"/>
  <c r="AB45" i="23"/>
  <c r="AA45" i="23" s="1"/>
  <c r="Y44" i="23"/>
  <c r="AC44" i="23" s="1"/>
  <c r="Z44" i="23"/>
  <c r="X41" i="23"/>
  <c r="AB41" i="23"/>
  <c r="AA41" i="23" s="1"/>
  <c r="X42" i="23"/>
  <c r="AB42" i="23"/>
  <c r="AA42" i="23" s="1"/>
  <c r="Y40" i="23"/>
  <c r="AC40" i="23" s="1"/>
  <c r="Z40" i="23"/>
  <c r="X38" i="23"/>
  <c r="AB38" i="23"/>
  <c r="AA38" i="23" s="1"/>
  <c r="X39" i="23"/>
  <c r="AB39" i="23"/>
  <c r="AA39" i="23" s="1"/>
  <c r="Y37" i="23"/>
  <c r="AC37" i="23" s="1"/>
  <c r="Z37" i="23"/>
  <c r="X34" i="23"/>
  <c r="AB34" i="23"/>
  <c r="AA34" i="23" s="1"/>
  <c r="X35" i="23"/>
  <c r="AB35" i="23"/>
  <c r="AA35" i="23" s="1"/>
  <c r="Y28" i="23"/>
  <c r="Z12" i="23"/>
  <c r="Y12" i="23"/>
  <c r="AC12" i="23" s="1"/>
  <c r="I40" i="23"/>
  <c r="N40" i="23"/>
  <c r="Z26" i="23"/>
  <c r="Y26" i="23"/>
  <c r="AC26" i="23" s="1"/>
  <c r="Z69" i="23"/>
  <c r="Z65" i="23"/>
  <c r="X58" i="23"/>
  <c r="AB58" i="23"/>
  <c r="AA58" i="23" s="1"/>
  <c r="Z56" i="23"/>
  <c r="AB66" i="23"/>
  <c r="AA66" i="23" s="1"/>
  <c r="AB63" i="23"/>
  <c r="AA63" i="23" s="1"/>
  <c r="N58" i="23"/>
  <c r="Y57" i="23"/>
  <c r="AC57" i="23" s="1"/>
  <c r="AB54" i="23"/>
  <c r="AA54" i="23" s="1"/>
  <c r="AB53" i="23"/>
  <c r="AA53" i="23" s="1"/>
  <c r="X47" i="23"/>
  <c r="AC27" i="23"/>
  <c r="X24" i="23"/>
  <c r="AB24" i="23"/>
  <c r="AA24" i="23" s="1"/>
  <c r="X25" i="23"/>
  <c r="AB25" i="23"/>
  <c r="AA25" i="23" s="1"/>
  <c r="AC23" i="23"/>
  <c r="N34" i="23"/>
  <c r="Z30" i="23"/>
  <c r="AB28" i="23"/>
  <c r="AA28" i="23" s="1"/>
  <c r="Z27" i="23"/>
  <c r="Z23" i="23"/>
  <c r="Z20" i="23"/>
  <c r="Z16" i="23"/>
  <c r="Z13" i="23"/>
  <c r="N10" i="23"/>
  <c r="N16" i="23"/>
  <c r="Z59" i="23" l="1"/>
  <c r="Y59" i="23"/>
  <c r="AC59" i="23" s="1"/>
  <c r="Z50" i="23"/>
  <c r="Y50" i="23"/>
  <c r="AC50" i="23" s="1"/>
  <c r="Z36" i="23"/>
  <c r="Y36" i="23"/>
  <c r="AC36" i="23" s="1"/>
  <c r="Z64" i="23"/>
  <c r="Y64" i="23"/>
  <c r="AC64" i="23" s="1"/>
  <c r="Z43" i="23"/>
  <c r="Y43" i="23"/>
  <c r="AC43" i="23" s="1"/>
  <c r="AC67" i="23"/>
  <c r="Z58" i="23"/>
  <c r="Y58" i="23"/>
  <c r="AC58" i="23" s="1"/>
  <c r="Y24" i="23"/>
  <c r="AC24" i="23" s="1"/>
  <c r="Z24" i="23"/>
  <c r="AC28" i="23"/>
  <c r="Y34" i="23"/>
  <c r="AC34" i="23" s="1"/>
  <c r="Z34" i="23"/>
  <c r="Y39" i="23"/>
  <c r="AC39" i="23" s="1"/>
  <c r="Z39" i="23"/>
  <c r="Y41" i="23"/>
  <c r="AC41" i="23" s="1"/>
  <c r="Z41" i="23"/>
  <c r="Y45" i="23"/>
  <c r="AC45" i="23" s="1"/>
  <c r="Z45" i="23"/>
  <c r="Y54" i="23"/>
  <c r="AC54" i="23" s="1"/>
  <c r="Z54" i="23"/>
  <c r="Y21" i="23"/>
  <c r="AC21" i="23" s="1"/>
  <c r="Z21" i="23"/>
  <c r="Y55" i="23"/>
  <c r="AC55" i="23" s="1"/>
  <c r="Z55" i="23"/>
  <c r="Y10" i="23"/>
  <c r="AC10" i="23" s="1"/>
  <c r="Z10" i="23"/>
  <c r="X11" i="23" s="1"/>
  <c r="Z68" i="23"/>
  <c r="Y68" i="23"/>
  <c r="AC68" i="23" s="1"/>
  <c r="Y17" i="23"/>
  <c r="AC17" i="23" s="1"/>
  <c r="Z17" i="23"/>
  <c r="Y31" i="23"/>
  <c r="AC31" i="23" s="1"/>
  <c r="Z31" i="23"/>
  <c r="Z53" i="23"/>
  <c r="Y53" i="23"/>
  <c r="AC53" i="23" s="1"/>
  <c r="AB11" i="23"/>
  <c r="AA11" i="23" s="1"/>
  <c r="Y14" i="23"/>
  <c r="AC14" i="23" s="1"/>
  <c r="Z14" i="23"/>
  <c r="Z15" i="23"/>
  <c r="Y15" i="23"/>
  <c r="AC15" i="23" s="1"/>
  <c r="Z25" i="23"/>
  <c r="Y25" i="23"/>
  <c r="AC25" i="23" s="1"/>
  <c r="Y47" i="23"/>
  <c r="AC47" i="23" s="1"/>
  <c r="Z47" i="23"/>
  <c r="Y35" i="23"/>
  <c r="AC35" i="23" s="1"/>
  <c r="Z35" i="23"/>
  <c r="Y38" i="23"/>
  <c r="AC38" i="23" s="1"/>
  <c r="Z38" i="23"/>
  <c r="Y42" i="23"/>
  <c r="AC42" i="23" s="1"/>
  <c r="Z42" i="23"/>
  <c r="Z52" i="23"/>
  <c r="Y52" i="23"/>
  <c r="AC52" i="23" s="1"/>
  <c r="Z48" i="23"/>
  <c r="Y48" i="23"/>
  <c r="AC48" i="23" s="1"/>
  <c r="Z18" i="23"/>
  <c r="Y18" i="23"/>
  <c r="AC18" i="23" s="1"/>
  <c r="Z32" i="23"/>
  <c r="Y32" i="23"/>
  <c r="AC32" i="23" s="1"/>
  <c r="AC66" i="23"/>
  <c r="AC63" i="23"/>
  <c r="Z11" i="23" l="1"/>
  <c r="Y11" i="23"/>
  <c r="AC11" i="23" s="1"/>
  <c r="T69" i="22" l="1"/>
  <c r="Q69" i="22"/>
  <c r="K69" i="22"/>
  <c r="T68" i="22"/>
  <c r="Q68" i="22"/>
  <c r="AB69" i="22" s="1"/>
  <c r="AA69" i="22" s="1"/>
  <c r="K68" i="22"/>
  <c r="T67" i="22"/>
  <c r="Q67" i="22"/>
  <c r="AB68" i="22" s="1"/>
  <c r="AA68" i="22" s="1"/>
  <c r="K67" i="22"/>
  <c r="T66" i="22"/>
  <c r="Q66" i="22"/>
  <c r="AB67" i="22" s="1"/>
  <c r="AA67" i="22" s="1"/>
  <c r="K66" i="22"/>
  <c r="T65" i="22"/>
  <c r="Q65" i="22"/>
  <c r="K65" i="22"/>
  <c r="T64" i="22"/>
  <c r="Q64" i="22"/>
  <c r="AB64" i="22" s="1"/>
  <c r="AA64" i="22" s="1"/>
  <c r="I64" i="22"/>
  <c r="H64" i="22"/>
  <c r="T63" i="22"/>
  <c r="Q63" i="22"/>
  <c r="K63" i="22"/>
  <c r="T62" i="22"/>
  <c r="Q62" i="22"/>
  <c r="K62" i="22"/>
  <c r="T61" i="22"/>
  <c r="Q61" i="22"/>
  <c r="K61" i="22"/>
  <c r="T60" i="22"/>
  <c r="Q60" i="22"/>
  <c r="K60" i="22"/>
  <c r="T59" i="22"/>
  <c r="Q59" i="22"/>
  <c r="K59" i="22"/>
  <c r="T58" i="22"/>
  <c r="Q58" i="22"/>
  <c r="H58" i="22"/>
  <c r="T57" i="22"/>
  <c r="Q57" i="22"/>
  <c r="K57" i="22"/>
  <c r="T56" i="22"/>
  <c r="Q56" i="22"/>
  <c r="K56" i="22"/>
  <c r="T55" i="22"/>
  <c r="Q55" i="22"/>
  <c r="K55" i="22"/>
  <c r="T54" i="22"/>
  <c r="Q54" i="22"/>
  <c r="K54" i="22"/>
  <c r="T53" i="22"/>
  <c r="Q53" i="22"/>
  <c r="K53" i="22"/>
  <c r="T52" i="22"/>
  <c r="Q52" i="22"/>
  <c r="AB52" i="22" s="1"/>
  <c r="AA52" i="22" s="1"/>
  <c r="H52" i="22"/>
  <c r="I52" i="22" s="1"/>
  <c r="T51" i="22"/>
  <c r="Q51" i="22"/>
  <c r="K51" i="22"/>
  <c r="T50" i="22"/>
  <c r="Q50" i="22"/>
  <c r="K50" i="22"/>
  <c r="T49" i="22"/>
  <c r="Q49" i="22"/>
  <c r="X50" i="22" s="1"/>
  <c r="K49" i="22"/>
  <c r="T48" i="22"/>
  <c r="Q48" i="22"/>
  <c r="K48" i="22"/>
  <c r="T47" i="22"/>
  <c r="Q47" i="22"/>
  <c r="X48" i="22" s="1"/>
  <c r="K47" i="22"/>
  <c r="X46" i="22"/>
  <c r="T46" i="22"/>
  <c r="Q46" i="22"/>
  <c r="H46" i="22"/>
  <c r="X45" i="22"/>
  <c r="T45" i="22"/>
  <c r="Q45" i="22"/>
  <c r="K45" i="22"/>
  <c r="T44" i="22"/>
  <c r="Q44" i="22"/>
  <c r="K44" i="22"/>
  <c r="T43" i="22"/>
  <c r="Q43" i="22"/>
  <c r="K43" i="22"/>
  <c r="T42" i="22"/>
  <c r="Q42" i="22"/>
  <c r="X43" i="22" s="1"/>
  <c r="K42" i="22"/>
  <c r="T41" i="22"/>
  <c r="Q41" i="22"/>
  <c r="K41" i="22"/>
  <c r="T40" i="22"/>
  <c r="Q40" i="22"/>
  <c r="AB40" i="22" s="1"/>
  <c r="AA40" i="22" s="1"/>
  <c r="I40" i="22"/>
  <c r="H40" i="22"/>
  <c r="T39" i="22"/>
  <c r="Q39" i="22"/>
  <c r="K39" i="22"/>
  <c r="T38" i="22"/>
  <c r="Q38" i="22"/>
  <c r="K38" i="22"/>
  <c r="T37" i="22"/>
  <c r="Q37" i="22"/>
  <c r="K37" i="22"/>
  <c r="T36" i="22"/>
  <c r="Q36" i="22"/>
  <c r="K36" i="22"/>
  <c r="T35" i="22"/>
  <c r="Q35" i="22"/>
  <c r="K35" i="22"/>
  <c r="T34" i="22"/>
  <c r="Q34" i="22"/>
  <c r="H34" i="22"/>
  <c r="T33" i="22"/>
  <c r="Q33" i="22"/>
  <c r="K33" i="22"/>
  <c r="T32" i="22"/>
  <c r="Q32" i="22"/>
  <c r="K32" i="22"/>
  <c r="T31" i="22"/>
  <c r="Q31" i="22"/>
  <c r="K31" i="22"/>
  <c r="T30" i="22"/>
  <c r="Q30" i="22"/>
  <c r="K30" i="22"/>
  <c r="T29" i="22"/>
  <c r="Q29" i="22"/>
  <c r="K29" i="22"/>
  <c r="T28" i="22"/>
  <c r="Q28" i="22"/>
  <c r="AB28" i="22" s="1"/>
  <c r="AA28" i="22" s="1"/>
  <c r="I28" i="22"/>
  <c r="H28" i="22"/>
  <c r="T27" i="22"/>
  <c r="Q27" i="22"/>
  <c r="K27" i="22"/>
  <c r="T26" i="22"/>
  <c r="Q26" i="22"/>
  <c r="K26" i="22"/>
  <c r="T25" i="22"/>
  <c r="Q25" i="22"/>
  <c r="X26" i="22" s="1"/>
  <c r="K25" i="22"/>
  <c r="T24" i="22"/>
  <c r="Q24" i="22"/>
  <c r="K24" i="22"/>
  <c r="T23" i="22"/>
  <c r="Q23" i="22"/>
  <c r="X24" i="22" s="1"/>
  <c r="K23" i="22"/>
  <c r="X22" i="22"/>
  <c r="T22" i="22"/>
  <c r="Q22" i="22"/>
  <c r="H22" i="22"/>
  <c r="AB21" i="22"/>
  <c r="AA21" i="22" s="1"/>
  <c r="T21" i="22"/>
  <c r="Q21" i="22"/>
  <c r="K21" i="22"/>
  <c r="T20" i="22"/>
  <c r="Q20" i="22"/>
  <c r="X21" i="22" s="1"/>
  <c r="K20" i="22"/>
  <c r="T19" i="22"/>
  <c r="Q19" i="22"/>
  <c r="K19" i="22"/>
  <c r="AB18" i="22"/>
  <c r="AA18" i="22" s="1"/>
  <c r="T18" i="22"/>
  <c r="Q18" i="22"/>
  <c r="X19" i="22" s="1"/>
  <c r="Z19" i="22" s="1"/>
  <c r="K18" i="22"/>
  <c r="T17" i="22"/>
  <c r="Q17" i="22"/>
  <c r="K17" i="22"/>
  <c r="T16" i="22"/>
  <c r="Q16" i="22"/>
  <c r="H16" i="22"/>
  <c r="AB15" i="22"/>
  <c r="AA15" i="22" s="1"/>
  <c r="X15" i="22"/>
  <c r="T15" i="22"/>
  <c r="Q15" i="22"/>
  <c r="K15" i="22"/>
  <c r="T14" i="22"/>
  <c r="Q14" i="22"/>
  <c r="K14" i="22"/>
  <c r="T13" i="22"/>
  <c r="Q13" i="22"/>
  <c r="K13" i="22"/>
  <c r="T12" i="22"/>
  <c r="Q12" i="22"/>
  <c r="K12" i="22"/>
  <c r="T11" i="22"/>
  <c r="Q11" i="22"/>
  <c r="K11" i="22"/>
  <c r="T10" i="22"/>
  <c r="Q10" i="22"/>
  <c r="G10" i="22"/>
  <c r="H10" i="22" s="1"/>
  <c r="I10" i="22" s="1"/>
  <c r="X11" i="22" s="1"/>
  <c r="X28" i="22" l="1"/>
  <c r="X33" i="22"/>
  <c r="X41" i="22"/>
  <c r="AB45" i="22"/>
  <c r="AA45" i="22" s="1"/>
  <c r="X52" i="22"/>
  <c r="X67" i="22"/>
  <c r="AB19" i="22"/>
  <c r="AA19" i="22" s="1"/>
  <c r="X18" i="22"/>
  <c r="X57" i="22"/>
  <c r="X65" i="22"/>
  <c r="Y65" i="22" s="1"/>
  <c r="Z11" i="22"/>
  <c r="X12" i="22" s="1"/>
  <c r="Y11" i="22"/>
  <c r="AB14" i="22"/>
  <c r="AA14" i="22" s="1"/>
  <c r="X14" i="22"/>
  <c r="Y43" i="22"/>
  <c r="Z43" i="22"/>
  <c r="Y46" i="22"/>
  <c r="Z46" i="22"/>
  <c r="Y48" i="22"/>
  <c r="Z48" i="22"/>
  <c r="Y50" i="22"/>
  <c r="Z50" i="22"/>
  <c r="Y41" i="22"/>
  <c r="Z41" i="22"/>
  <c r="Y45" i="22"/>
  <c r="Z45" i="22"/>
  <c r="Z18" i="22"/>
  <c r="Y18" i="22"/>
  <c r="AC18" i="22" s="1"/>
  <c r="Y22" i="22"/>
  <c r="Z22" i="22"/>
  <c r="Y24" i="22"/>
  <c r="Z24" i="22"/>
  <c r="Y26" i="22"/>
  <c r="Z26" i="22"/>
  <c r="Z15" i="22"/>
  <c r="Y15" i="22"/>
  <c r="AC15" i="22" s="1"/>
  <c r="AB17" i="22"/>
  <c r="AA17" i="22" s="1"/>
  <c r="X17" i="22"/>
  <c r="AB16" i="22"/>
  <c r="AA16" i="22" s="1"/>
  <c r="X16" i="22"/>
  <c r="Z21" i="22"/>
  <c r="Y21" i="22"/>
  <c r="AC21" i="22" s="1"/>
  <c r="AB30" i="22"/>
  <c r="AA30" i="22" s="1"/>
  <c r="X30" i="22"/>
  <c r="AB29" i="22"/>
  <c r="AA29" i="22" s="1"/>
  <c r="AB32" i="22"/>
  <c r="AA32" i="22" s="1"/>
  <c r="X32" i="22"/>
  <c r="AB31" i="22"/>
  <c r="AA31" i="22" s="1"/>
  <c r="AB33" i="22"/>
  <c r="AA33" i="22" s="1"/>
  <c r="AB35" i="22"/>
  <c r="AA35" i="22" s="1"/>
  <c r="X35" i="22"/>
  <c r="AB34" i="22"/>
  <c r="AA34" i="22" s="1"/>
  <c r="AB37" i="22"/>
  <c r="AA37" i="22" s="1"/>
  <c r="X37" i="22"/>
  <c r="AB36" i="22"/>
  <c r="AA36" i="22" s="1"/>
  <c r="AB39" i="22"/>
  <c r="AA39" i="22" s="1"/>
  <c r="X39" i="22"/>
  <c r="AB38" i="22"/>
  <c r="AA38" i="22" s="1"/>
  <c r="AB54" i="22"/>
  <c r="AA54" i="22" s="1"/>
  <c r="X54" i="22"/>
  <c r="AB53" i="22"/>
  <c r="AA53" i="22" s="1"/>
  <c r="AB56" i="22"/>
  <c r="AA56" i="22" s="1"/>
  <c r="X56" i="22"/>
  <c r="AB55" i="22"/>
  <c r="AA55" i="22" s="1"/>
  <c r="AB57" i="22"/>
  <c r="AA57" i="22" s="1"/>
  <c r="AB59" i="22"/>
  <c r="AA59" i="22" s="1"/>
  <c r="X59" i="22"/>
  <c r="AB58" i="22"/>
  <c r="AA58" i="22" s="1"/>
  <c r="AB61" i="22"/>
  <c r="AA61" i="22" s="1"/>
  <c r="X61" i="22"/>
  <c r="AB60" i="22"/>
  <c r="AA60" i="22" s="1"/>
  <c r="AB63" i="22"/>
  <c r="AA63" i="22" s="1"/>
  <c r="X63" i="22"/>
  <c r="AB62" i="22"/>
  <c r="AA62" i="22" s="1"/>
  <c r="Z65" i="22"/>
  <c r="AB23" i="22"/>
  <c r="AA23" i="22" s="1"/>
  <c r="X23" i="22"/>
  <c r="AB22" i="22"/>
  <c r="AA22" i="22" s="1"/>
  <c r="AB25" i="22"/>
  <c r="AA25" i="22" s="1"/>
  <c r="X25" i="22"/>
  <c r="AB24" i="22"/>
  <c r="AA24" i="22" s="1"/>
  <c r="AB27" i="22"/>
  <c r="AA27" i="22" s="1"/>
  <c r="X27" i="22"/>
  <c r="AB26" i="22"/>
  <c r="AA26" i="22" s="1"/>
  <c r="I34" i="22"/>
  <c r="AB42" i="22"/>
  <c r="AA42" i="22" s="1"/>
  <c r="X42" i="22"/>
  <c r="AB41" i="22"/>
  <c r="AA41" i="22" s="1"/>
  <c r="AB44" i="22"/>
  <c r="AA44" i="22" s="1"/>
  <c r="X44" i="22"/>
  <c r="AB43" i="22"/>
  <c r="AA43" i="22" s="1"/>
  <c r="AB47" i="22"/>
  <c r="AA47" i="22" s="1"/>
  <c r="X47" i="22"/>
  <c r="AB46" i="22"/>
  <c r="AA46" i="22" s="1"/>
  <c r="AB49" i="22"/>
  <c r="AA49" i="22" s="1"/>
  <c r="X49" i="22"/>
  <c r="AB48" i="22"/>
  <c r="AA48" i="22" s="1"/>
  <c r="AB51" i="22"/>
  <c r="AA51" i="22" s="1"/>
  <c r="X51" i="22"/>
  <c r="AB50" i="22"/>
  <c r="AA50" i="22" s="1"/>
  <c r="I58" i="22"/>
  <c r="AB66" i="22"/>
  <c r="AA66" i="22" s="1"/>
  <c r="X66" i="22"/>
  <c r="AB65" i="22"/>
  <c r="AA65" i="22" s="1"/>
  <c r="AC65" i="22" s="1"/>
  <c r="Z67" i="22"/>
  <c r="Y67" i="22"/>
  <c r="AC67" i="22" s="1"/>
  <c r="Y19" i="22"/>
  <c r="AC19" i="22" s="1"/>
  <c r="I22" i="22"/>
  <c r="X10" i="22"/>
  <c r="I16" i="22"/>
  <c r="AB20" i="22"/>
  <c r="AA20" i="22" s="1"/>
  <c r="X20" i="22"/>
  <c r="X29" i="22"/>
  <c r="X31" i="22"/>
  <c r="X34" i="22"/>
  <c r="X36" i="22"/>
  <c r="X38" i="22"/>
  <c r="I46" i="22"/>
  <c r="X53" i="22"/>
  <c r="X55" i="22"/>
  <c r="X58" i="22"/>
  <c r="X60" i="22"/>
  <c r="X62" i="22"/>
  <c r="X40" i="22"/>
  <c r="X64" i="22"/>
  <c r="X68" i="22"/>
  <c r="X69" i="22"/>
  <c r="AC45" i="22" l="1"/>
  <c r="Y33" i="22"/>
  <c r="AC33" i="22" s="1"/>
  <c r="Z33" i="22"/>
  <c r="Y57" i="22"/>
  <c r="AC57" i="22" s="1"/>
  <c r="Z57" i="22"/>
  <c r="Z52" i="22"/>
  <c r="Y52" i="22"/>
  <c r="AC52" i="22" s="1"/>
  <c r="Z28" i="22"/>
  <c r="Y28" i="22"/>
  <c r="AC28" i="22" s="1"/>
  <c r="Y69" i="22"/>
  <c r="AC69" i="22" s="1"/>
  <c r="Z69" i="22"/>
  <c r="Y53" i="22"/>
  <c r="AC53" i="22" s="1"/>
  <c r="Z53" i="22"/>
  <c r="Z20" i="22"/>
  <c r="Y20" i="22"/>
  <c r="AC20" i="22" s="1"/>
  <c r="Z51" i="22"/>
  <c r="Y51" i="22"/>
  <c r="AC51" i="22" s="1"/>
  <c r="Z42" i="22"/>
  <c r="Y42" i="22"/>
  <c r="AC42" i="22" s="1"/>
  <c r="Z25" i="22"/>
  <c r="Y25" i="22"/>
  <c r="AC25" i="22" s="1"/>
  <c r="Z30" i="22"/>
  <c r="Y30" i="22"/>
  <c r="AC30" i="22" s="1"/>
  <c r="Z68" i="22"/>
  <c r="Y68" i="22"/>
  <c r="AC68" i="22" s="1"/>
  <c r="Y60" i="22"/>
  <c r="AC60" i="22" s="1"/>
  <c r="Z60" i="22"/>
  <c r="Y34" i="22"/>
  <c r="AC34" i="22" s="1"/>
  <c r="Z34" i="22"/>
  <c r="Z44" i="22"/>
  <c r="Y44" i="22"/>
  <c r="AC44" i="22" s="1"/>
  <c r="Z27" i="22"/>
  <c r="Y27" i="22"/>
  <c r="AC27" i="22" s="1"/>
  <c r="Z59" i="22"/>
  <c r="Y59" i="22"/>
  <c r="AC59" i="22" s="1"/>
  <c r="Z56" i="22"/>
  <c r="Y56" i="22"/>
  <c r="AC56" i="22" s="1"/>
  <c r="Z35" i="22"/>
  <c r="Y35" i="22"/>
  <c r="AC35" i="22" s="1"/>
  <c r="Z32" i="22"/>
  <c r="Y32" i="22"/>
  <c r="AC32" i="22" s="1"/>
  <c r="Y16" i="22"/>
  <c r="AC16" i="22" s="1"/>
  <c r="Z16" i="22"/>
  <c r="AC26" i="22"/>
  <c r="AC22" i="22"/>
  <c r="AC41" i="22"/>
  <c r="AC48" i="22"/>
  <c r="AC43" i="22"/>
  <c r="Z54" i="22"/>
  <c r="Y54" i="22"/>
  <c r="AC54" i="22" s="1"/>
  <c r="Z14" i="22"/>
  <c r="Y14" i="22"/>
  <c r="AC14" i="22" s="1"/>
  <c r="Z64" i="22"/>
  <c r="Y64" i="22"/>
  <c r="AC64" i="22" s="1"/>
  <c r="Y58" i="22"/>
  <c r="AC58" i="22" s="1"/>
  <c r="Z58" i="22"/>
  <c r="Y31" i="22"/>
  <c r="AC31" i="22" s="1"/>
  <c r="Z31" i="22"/>
  <c r="Z47" i="22"/>
  <c r="Y47" i="22"/>
  <c r="AC47" i="22" s="1"/>
  <c r="Z61" i="22"/>
  <c r="Y61" i="22"/>
  <c r="AC61" i="22" s="1"/>
  <c r="Z37" i="22"/>
  <c r="Y37" i="22"/>
  <c r="AC37" i="22" s="1"/>
  <c r="Y62" i="22"/>
  <c r="AC62" i="22" s="1"/>
  <c r="Z62" i="22"/>
  <c r="Y36" i="22"/>
  <c r="AC36" i="22" s="1"/>
  <c r="Z36" i="22"/>
  <c r="Z40" i="22"/>
  <c r="Y40" i="22"/>
  <c r="AC40" i="22" s="1"/>
  <c r="Y55" i="22"/>
  <c r="AC55" i="22" s="1"/>
  <c r="Z55" i="22"/>
  <c r="Y38" i="22"/>
  <c r="AC38" i="22" s="1"/>
  <c r="Z38" i="22"/>
  <c r="Y29" i="22"/>
  <c r="AC29" i="22" s="1"/>
  <c r="Z29" i="22"/>
  <c r="Z10" i="22"/>
  <c r="Y10" i="22"/>
  <c r="Z66" i="22"/>
  <c r="Y66" i="22"/>
  <c r="AC66" i="22" s="1"/>
  <c r="Z49" i="22"/>
  <c r="Y49" i="22"/>
  <c r="AC49" i="22" s="1"/>
  <c r="Z23" i="22"/>
  <c r="Y23" i="22"/>
  <c r="AC23" i="22" s="1"/>
  <c r="Z63" i="22"/>
  <c r="Y63" i="22"/>
  <c r="AC63" i="22" s="1"/>
  <c r="Z39" i="22"/>
  <c r="Y39" i="22"/>
  <c r="AC39" i="22" s="1"/>
  <c r="Z17" i="22"/>
  <c r="Y17" i="22"/>
  <c r="AC17" i="22" s="1"/>
  <c r="AC24" i="22"/>
  <c r="AC50" i="22"/>
  <c r="AC46" i="22"/>
  <c r="Z12" i="22"/>
  <c r="X13" i="22" s="1"/>
  <c r="Y12" i="22"/>
  <c r="Y13" i="22" l="1"/>
  <c r="Z13" i="22"/>
  <c r="K28" i="22" l="1"/>
  <c r="L28" i="22" s="1"/>
  <c r="K10" i="22"/>
  <c r="L10" i="22" s="1"/>
  <c r="K64" i="22"/>
  <c r="L64" i="22" s="1"/>
  <c r="K58" i="22"/>
  <c r="L58" i="22" s="1"/>
  <c r="K16" i="22"/>
  <c r="L16" i="22" s="1"/>
  <c r="K46" i="22"/>
  <c r="L46" i="22" s="1"/>
  <c r="K22" i="22"/>
  <c r="L22" i="22" s="1"/>
  <c r="K40" i="22"/>
  <c r="L40" i="22" s="1"/>
  <c r="K34" i="22"/>
  <c r="L34" i="22" s="1"/>
  <c r="K52" i="22"/>
  <c r="L52" i="22" s="1"/>
  <c r="M22" i="22" l="1"/>
  <c r="N22" i="22"/>
  <c r="M64" i="22"/>
  <c r="N64" i="22"/>
  <c r="M58" i="22"/>
  <c r="N58" i="22"/>
  <c r="M52" i="22"/>
  <c r="N52" i="22"/>
  <c r="M46" i="22"/>
  <c r="N46" i="22"/>
  <c r="M10" i="22"/>
  <c r="AB10" i="22" s="1"/>
  <c r="N10" i="22"/>
  <c r="M40" i="22"/>
  <c r="N40" i="22"/>
  <c r="M34" i="22"/>
  <c r="N34" i="22"/>
  <c r="M16" i="22"/>
  <c r="N16" i="22"/>
  <c r="M28" i="22"/>
  <c r="N28" i="22"/>
  <c r="AA10" i="22" l="1"/>
  <c r="AC10" i="22" s="1"/>
  <c r="AB11" i="22"/>
  <c r="AA11" i="22" l="1"/>
  <c r="AC11" i="22" s="1"/>
  <c r="AB12" i="22"/>
  <c r="AA12" i="22" l="1"/>
  <c r="AC12" i="22" s="1"/>
  <c r="AB13" i="22"/>
  <c r="AA13" i="22" s="1"/>
  <c r="AC13" i="22" s="1"/>
  <c r="G10" i="21" l="1"/>
  <c r="H10" i="21" s="1"/>
  <c r="Q10" i="21"/>
  <c r="T10" i="21"/>
  <c r="K11" i="21"/>
  <c r="Q11" i="21"/>
  <c r="T11" i="21"/>
  <c r="K12" i="21"/>
  <c r="Q12" i="21"/>
  <c r="T12" i="21"/>
  <c r="X12" i="21"/>
  <c r="AB12" i="21"/>
  <c r="AA12" i="21" s="1"/>
  <c r="K13" i="21"/>
  <c r="Q13" i="21"/>
  <c r="T13" i="21"/>
  <c r="X13" i="21"/>
  <c r="Y13" i="21" s="1"/>
  <c r="AB13" i="21"/>
  <c r="AA13" i="21" s="1"/>
  <c r="K14" i="21"/>
  <c r="Q14" i="21"/>
  <c r="T14" i="21"/>
  <c r="K15" i="21"/>
  <c r="Q15" i="21"/>
  <c r="T15" i="21"/>
  <c r="H16" i="21"/>
  <c r="I16" i="21" s="1"/>
  <c r="Q16" i="21"/>
  <c r="AB16" i="21" s="1"/>
  <c r="AA16" i="21" s="1"/>
  <c r="T16" i="21"/>
  <c r="X16" i="21"/>
  <c r="Y16" i="21" s="1"/>
  <c r="K17" i="21"/>
  <c r="Q17" i="21"/>
  <c r="T17" i="21"/>
  <c r="K18" i="21"/>
  <c r="Q18" i="21"/>
  <c r="T18" i="21"/>
  <c r="K19" i="21"/>
  <c r="Q19" i="21"/>
  <c r="T19" i="21"/>
  <c r="X19" i="21"/>
  <c r="AB19" i="21"/>
  <c r="AA19" i="21" s="1"/>
  <c r="K20" i="21"/>
  <c r="Q20" i="21"/>
  <c r="AB20" i="21" s="1"/>
  <c r="AA20" i="21" s="1"/>
  <c r="T20" i="21"/>
  <c r="X20" i="21"/>
  <c r="Y20" i="21" s="1"/>
  <c r="K21" i="21"/>
  <c r="Q21" i="21"/>
  <c r="T21" i="21"/>
  <c r="H22" i="21"/>
  <c r="Q22" i="21"/>
  <c r="AB22" i="21" s="1"/>
  <c r="AA22" i="21" s="1"/>
  <c r="T22" i="21"/>
  <c r="X22" i="21"/>
  <c r="K23" i="21"/>
  <c r="Q23" i="21"/>
  <c r="X23" i="21" s="1"/>
  <c r="T23" i="21"/>
  <c r="K24" i="21"/>
  <c r="Q24" i="21"/>
  <c r="T24" i="21"/>
  <c r="K25" i="21"/>
  <c r="Q25" i="21"/>
  <c r="T25" i="21"/>
  <c r="K26" i="21"/>
  <c r="Q26" i="21"/>
  <c r="X26" i="21" s="1"/>
  <c r="T26" i="21"/>
  <c r="AB26" i="21"/>
  <c r="AA26" i="21" s="1"/>
  <c r="K27" i="21"/>
  <c r="Q27" i="21"/>
  <c r="T27" i="21"/>
  <c r="H28" i="21"/>
  <c r="I28" i="21" s="1"/>
  <c r="Q28" i="21"/>
  <c r="T28" i="21"/>
  <c r="X28" i="21"/>
  <c r="Z28" i="21" s="1"/>
  <c r="AB28" i="21"/>
  <c r="AA28" i="21" s="1"/>
  <c r="K29" i="21"/>
  <c r="Q29" i="21"/>
  <c r="AB29" i="21" s="1"/>
  <c r="AA29" i="21" s="1"/>
  <c r="T29" i="21"/>
  <c r="K30" i="21"/>
  <c r="Q30" i="21"/>
  <c r="T30" i="21"/>
  <c r="K31" i="21"/>
  <c r="Q31" i="21"/>
  <c r="T31" i="21"/>
  <c r="K32" i="21"/>
  <c r="Q32" i="21"/>
  <c r="T32" i="21"/>
  <c r="K33" i="21"/>
  <c r="Q33" i="21"/>
  <c r="T33" i="21"/>
  <c r="X33" i="21"/>
  <c r="AB33" i="21"/>
  <c r="AA33" i="21" s="1"/>
  <c r="H34" i="21"/>
  <c r="I34" i="21"/>
  <c r="Q34" i="21"/>
  <c r="T34" i="21"/>
  <c r="K35" i="21"/>
  <c r="Q35" i="21"/>
  <c r="T35" i="21"/>
  <c r="K36" i="21"/>
  <c r="Q36" i="21"/>
  <c r="T36" i="21"/>
  <c r="X36" i="21"/>
  <c r="AB36" i="21"/>
  <c r="AA36" i="21" s="1"/>
  <c r="K37" i="21"/>
  <c r="Q37" i="21"/>
  <c r="X37" i="21" s="1"/>
  <c r="T37" i="21"/>
  <c r="K38" i="21"/>
  <c r="Q38" i="21"/>
  <c r="T38" i="21"/>
  <c r="K39" i="21"/>
  <c r="Q39" i="21"/>
  <c r="T39" i="21"/>
  <c r="H40" i="21"/>
  <c r="I40" i="21" s="1"/>
  <c r="Q40" i="21"/>
  <c r="X40" i="21" s="1"/>
  <c r="T40" i="21"/>
  <c r="K41" i="21"/>
  <c r="Q41" i="21"/>
  <c r="T41" i="21"/>
  <c r="K42" i="21"/>
  <c r="Q42" i="21"/>
  <c r="T42" i="21"/>
  <c r="K43" i="21"/>
  <c r="Q43" i="21"/>
  <c r="X43" i="21" s="1"/>
  <c r="T43" i="21"/>
  <c r="AB43" i="21"/>
  <c r="AA43" i="21" s="1"/>
  <c r="K44" i="21"/>
  <c r="Q44" i="21"/>
  <c r="T44" i="21"/>
  <c r="K45" i="21"/>
  <c r="Q45" i="21"/>
  <c r="T45" i="21"/>
  <c r="H46" i="21"/>
  <c r="Q46" i="21"/>
  <c r="AB46" i="21" s="1"/>
  <c r="AA46" i="21" s="1"/>
  <c r="T46" i="21"/>
  <c r="K47" i="21"/>
  <c r="Q47" i="21"/>
  <c r="T47" i="21"/>
  <c r="K48" i="21"/>
  <c r="Q48" i="21"/>
  <c r="X49" i="21" s="1"/>
  <c r="Z49" i="21" s="1"/>
  <c r="T48" i="21"/>
  <c r="K49" i="21"/>
  <c r="Q49" i="21"/>
  <c r="X50" i="21" s="1"/>
  <c r="T49" i="21"/>
  <c r="K50" i="21"/>
  <c r="Q50" i="21"/>
  <c r="AB50" i="21" s="1"/>
  <c r="AA50" i="21" s="1"/>
  <c r="T50" i="21"/>
  <c r="K51" i="21"/>
  <c r="Q51" i="21"/>
  <c r="T51" i="21"/>
  <c r="H52" i="21"/>
  <c r="I52" i="21"/>
  <c r="Q52" i="21"/>
  <c r="X52" i="21" s="1"/>
  <c r="T52" i="21"/>
  <c r="AB52" i="21"/>
  <c r="AA52" i="21" s="1"/>
  <c r="K53" i="21"/>
  <c r="Q53" i="21"/>
  <c r="T53" i="21"/>
  <c r="X53" i="21"/>
  <c r="K54" i="21"/>
  <c r="Q54" i="21"/>
  <c r="T54" i="21"/>
  <c r="K55" i="21"/>
  <c r="Q55" i="21"/>
  <c r="AB56" i="21" s="1"/>
  <c r="AA56" i="21" s="1"/>
  <c r="T55" i="21"/>
  <c r="K56" i="21"/>
  <c r="Q56" i="21"/>
  <c r="T56" i="21"/>
  <c r="X56" i="21"/>
  <c r="Y56" i="21" s="1"/>
  <c r="K57" i="21"/>
  <c r="Q57" i="21"/>
  <c r="T57" i="21"/>
  <c r="X57" i="21"/>
  <c r="Z57" i="21" s="1"/>
  <c r="AB57" i="21"/>
  <c r="AA57" i="21" s="1"/>
  <c r="H58" i="21"/>
  <c r="I58" i="21"/>
  <c r="Q58" i="21"/>
  <c r="X58" i="21" s="1"/>
  <c r="Z58" i="21" s="1"/>
  <c r="T58" i="21"/>
  <c r="K59" i="21"/>
  <c r="Q59" i="21"/>
  <c r="X60" i="21" s="1"/>
  <c r="T59" i="21"/>
  <c r="AB59" i="21"/>
  <c r="AA59" i="21" s="1"/>
  <c r="K60" i="21"/>
  <c r="Q60" i="21"/>
  <c r="T60" i="21"/>
  <c r="K61" i="21"/>
  <c r="Q61" i="21"/>
  <c r="T61" i="21"/>
  <c r="K62" i="21"/>
  <c r="Q62" i="21"/>
  <c r="AB63" i="21" s="1"/>
  <c r="AA63" i="21" s="1"/>
  <c r="T62" i="21"/>
  <c r="K63" i="21"/>
  <c r="Q63" i="21"/>
  <c r="T63" i="21"/>
  <c r="X63" i="21"/>
  <c r="Y63" i="21" s="1"/>
  <c r="H64" i="21"/>
  <c r="I64" i="21"/>
  <c r="Q64" i="21"/>
  <c r="AB64" i="21" s="1"/>
  <c r="AA64" i="21" s="1"/>
  <c r="T64" i="21"/>
  <c r="K65" i="21"/>
  <c r="Q65" i="21"/>
  <c r="AB66" i="21" s="1"/>
  <c r="AA66" i="21" s="1"/>
  <c r="T65" i="21"/>
  <c r="K66" i="21"/>
  <c r="Q66" i="21"/>
  <c r="T66" i="21"/>
  <c r="X66" i="21"/>
  <c r="Y66" i="21" s="1"/>
  <c r="K67" i="21"/>
  <c r="Q67" i="21"/>
  <c r="X68" i="21" s="1"/>
  <c r="T67" i="21"/>
  <c r="K68" i="21"/>
  <c r="Q68" i="21"/>
  <c r="X69" i="21" s="1"/>
  <c r="T68" i="21"/>
  <c r="K69" i="21"/>
  <c r="Q69" i="21"/>
  <c r="T69" i="21"/>
  <c r="Z52" i="21" l="1"/>
  <c r="Y52" i="21"/>
  <c r="X67" i="21"/>
  <c r="X61" i="21"/>
  <c r="Y58" i="21"/>
  <c r="AB53" i="21"/>
  <c r="AA53" i="21" s="1"/>
  <c r="AB49" i="21"/>
  <c r="AA49" i="21" s="1"/>
  <c r="AC49" i="21" s="1"/>
  <c r="X46" i="21"/>
  <c r="X44" i="21"/>
  <c r="X29" i="21"/>
  <c r="X27" i="21"/>
  <c r="X62" i="21"/>
  <c r="Y49" i="21"/>
  <c r="X47" i="21"/>
  <c r="X30" i="21"/>
  <c r="Y28" i="21"/>
  <c r="X59" i="21"/>
  <c r="Y59" i="21" s="1"/>
  <c r="AB58" i="21"/>
  <c r="AA58" i="21" s="1"/>
  <c r="AC66" i="21"/>
  <c r="AC63" i="21"/>
  <c r="AC28" i="21"/>
  <c r="AC56" i="21"/>
  <c r="AC52" i="21"/>
  <c r="Y68" i="21"/>
  <c r="Z68" i="21"/>
  <c r="Z69" i="21"/>
  <c r="Y69" i="21"/>
  <c r="Y67" i="21"/>
  <c r="Z67" i="21"/>
  <c r="AC59" i="21"/>
  <c r="Y61" i="21"/>
  <c r="Z61" i="21"/>
  <c r="AC58" i="21"/>
  <c r="Z62" i="21"/>
  <c r="Y62" i="21"/>
  <c r="Y60" i="21"/>
  <c r="Z60" i="21"/>
  <c r="Y36" i="21"/>
  <c r="AC36" i="21" s="1"/>
  <c r="Z36" i="21"/>
  <c r="AB65" i="21"/>
  <c r="AA65" i="21" s="1"/>
  <c r="AB62" i="21"/>
  <c r="AA62" i="21" s="1"/>
  <c r="Y44" i="21"/>
  <c r="Z44" i="21"/>
  <c r="Y27" i="21"/>
  <c r="Z27" i="21"/>
  <c r="X21" i="21"/>
  <c r="AB21" i="21"/>
  <c r="AA21" i="21" s="1"/>
  <c r="AC20" i="21"/>
  <c r="X18" i="21"/>
  <c r="AB18" i="21"/>
  <c r="AA18" i="21" s="1"/>
  <c r="AC16" i="21"/>
  <c r="X14" i="21"/>
  <c r="AB14" i="21"/>
  <c r="AA14" i="21" s="1"/>
  <c r="X15" i="21"/>
  <c r="AB15" i="21"/>
  <c r="AA15" i="21" s="1"/>
  <c r="AC13" i="21"/>
  <c r="X65" i="21"/>
  <c r="X39" i="21"/>
  <c r="AB39" i="21"/>
  <c r="AA39" i="21" s="1"/>
  <c r="AB68" i="21"/>
  <c r="AA68" i="21" s="1"/>
  <c r="X64" i="21"/>
  <c r="Z63" i="21"/>
  <c r="AB61" i="21"/>
  <c r="AA61" i="21" s="1"/>
  <c r="Z59" i="21"/>
  <c r="Z56" i="21"/>
  <c r="X54" i="21"/>
  <c r="AB54" i="21"/>
  <c r="AA54" i="21" s="1"/>
  <c r="X55" i="21"/>
  <c r="AB55" i="21"/>
  <c r="AA55" i="21" s="1"/>
  <c r="Y53" i="21"/>
  <c r="AC53" i="21" s="1"/>
  <c r="Z53" i="21"/>
  <c r="Y46" i="21"/>
  <c r="AC46" i="21" s="1"/>
  <c r="Z46" i="21"/>
  <c r="I46" i="21"/>
  <c r="Y29" i="21"/>
  <c r="AC29" i="21" s="1"/>
  <c r="Z29" i="21"/>
  <c r="Y22" i="21"/>
  <c r="AC22" i="21" s="1"/>
  <c r="Z22" i="21"/>
  <c r="I22" i="21"/>
  <c r="Y19" i="21"/>
  <c r="AC19" i="21" s="1"/>
  <c r="Z19" i="21"/>
  <c r="Y12" i="21"/>
  <c r="AC12" i="21" s="1"/>
  <c r="Z12" i="21"/>
  <c r="Y43" i="21"/>
  <c r="AC43" i="21" s="1"/>
  <c r="Z43" i="21"/>
  <c r="Y33" i="21"/>
  <c r="AC33" i="21" s="1"/>
  <c r="Z33" i="21"/>
  <c r="Y26" i="21"/>
  <c r="AC26" i="21" s="1"/>
  <c r="Z26" i="21"/>
  <c r="AB69" i="21"/>
  <c r="AA69" i="21" s="1"/>
  <c r="Y37" i="21"/>
  <c r="Z37" i="21"/>
  <c r="Z66" i="21"/>
  <c r="AB67" i="21"/>
  <c r="AA67" i="21" s="1"/>
  <c r="AB60" i="21"/>
  <c r="AA60" i="21" s="1"/>
  <c r="Y57" i="21"/>
  <c r="AC57" i="21" s="1"/>
  <c r="X51" i="21"/>
  <c r="AB51" i="21"/>
  <c r="AA51" i="21" s="1"/>
  <c r="Y50" i="21"/>
  <c r="AC50" i="21" s="1"/>
  <c r="Z50" i="21"/>
  <c r="Y47" i="21"/>
  <c r="Z47" i="21"/>
  <c r="X42" i="21"/>
  <c r="AB42" i="21"/>
  <c r="AA42" i="21" s="1"/>
  <c r="Y40" i="21"/>
  <c r="Z40" i="21"/>
  <c r="X34" i="21"/>
  <c r="AB34" i="21"/>
  <c r="AA34" i="21" s="1"/>
  <c r="X35" i="21"/>
  <c r="AB35" i="21"/>
  <c r="AA35" i="21" s="1"/>
  <c r="X32" i="21"/>
  <c r="AB32" i="21"/>
  <c r="AA32" i="21" s="1"/>
  <c r="Y30" i="21"/>
  <c r="Z30" i="21"/>
  <c r="X25" i="21"/>
  <c r="AB25" i="21"/>
  <c r="AA25" i="21" s="1"/>
  <c r="Y23" i="21"/>
  <c r="Z23" i="21"/>
  <c r="X17" i="21"/>
  <c r="I10" i="21"/>
  <c r="X10" i="21" s="1"/>
  <c r="Z20" i="21"/>
  <c r="Z16" i="21"/>
  <c r="Z13" i="21"/>
  <c r="AB48" i="21"/>
  <c r="AA48" i="21" s="1"/>
  <c r="X48" i="21"/>
  <c r="AB45" i="21"/>
  <c r="AA45" i="21" s="1"/>
  <c r="X45" i="21"/>
  <c r="AB41" i="21"/>
  <c r="AA41" i="21" s="1"/>
  <c r="X41" i="21"/>
  <c r="AB38" i="21"/>
  <c r="AA38" i="21" s="1"/>
  <c r="X38" i="21"/>
  <c r="AB31" i="21"/>
  <c r="AA31" i="21" s="1"/>
  <c r="X31" i="21"/>
  <c r="AB24" i="21"/>
  <c r="AA24" i="21" s="1"/>
  <c r="X24" i="21"/>
  <c r="AB17" i="21"/>
  <c r="AA17" i="21" s="1"/>
  <c r="AB47" i="21"/>
  <c r="AA47" i="21" s="1"/>
  <c r="AB44" i="21"/>
  <c r="AA44" i="21" s="1"/>
  <c r="AB40" i="21"/>
  <c r="AA40" i="21" s="1"/>
  <c r="AB37" i="21"/>
  <c r="AA37" i="21" s="1"/>
  <c r="AB30" i="21"/>
  <c r="AA30" i="21" s="1"/>
  <c r="AB27" i="21"/>
  <c r="AA27" i="21" s="1"/>
  <c r="AB23" i="21"/>
  <c r="AA23" i="21" s="1"/>
  <c r="AC23" i="21" l="1"/>
  <c r="AC30" i="21"/>
  <c r="AC40" i="21"/>
  <c r="AC47" i="21"/>
  <c r="AC62" i="21"/>
  <c r="AC69" i="21"/>
  <c r="Y10" i="21"/>
  <c r="Z10" i="21"/>
  <c r="X11" i="21" s="1"/>
  <c r="Y38" i="21"/>
  <c r="AC38" i="21" s="1"/>
  <c r="Z38" i="21"/>
  <c r="Y54" i="21"/>
  <c r="AC54" i="21" s="1"/>
  <c r="Z54" i="21"/>
  <c r="Z39" i="21"/>
  <c r="Y39" i="21"/>
  <c r="AC39" i="21" s="1"/>
  <c r="Z15" i="21"/>
  <c r="Y15" i="21"/>
  <c r="AC15" i="21" s="1"/>
  <c r="Y21" i="21"/>
  <c r="AC21" i="21" s="1"/>
  <c r="Z21" i="21"/>
  <c r="AC44" i="21"/>
  <c r="Y24" i="21"/>
  <c r="AC24" i="21" s="1"/>
  <c r="Z24" i="21"/>
  <c r="Z35" i="21"/>
  <c r="Y35" i="21"/>
  <c r="AC35" i="21" s="1"/>
  <c r="Y51" i="21"/>
  <c r="AC51" i="21" s="1"/>
  <c r="Z51" i="21"/>
  <c r="Y45" i="21"/>
  <c r="AC45" i="21" s="1"/>
  <c r="Z45" i="21"/>
  <c r="Y31" i="21"/>
  <c r="AC31" i="21" s="1"/>
  <c r="Z31" i="21"/>
  <c r="Y17" i="21"/>
  <c r="AC17" i="21" s="1"/>
  <c r="Z17" i="21"/>
  <c r="Z25" i="21"/>
  <c r="Y25" i="21"/>
  <c r="AC25" i="21" s="1"/>
  <c r="Z32" i="21"/>
  <c r="Y32" i="21"/>
  <c r="AC32" i="21" s="1"/>
  <c r="Y34" i="21"/>
  <c r="AC34" i="21" s="1"/>
  <c r="Z34" i="21"/>
  <c r="Z42" i="21"/>
  <c r="Y42" i="21"/>
  <c r="AC42" i="21" s="1"/>
  <c r="AC37" i="21"/>
  <c r="Y64" i="21"/>
  <c r="AC64" i="21" s="1"/>
  <c r="Z64" i="21"/>
  <c r="Z65" i="21"/>
  <c r="Y65" i="21"/>
  <c r="AC65" i="21" s="1"/>
  <c r="Z18" i="21"/>
  <c r="Y18" i="21"/>
  <c r="AC18" i="21" s="1"/>
  <c r="AC61" i="21"/>
  <c r="Y41" i="21"/>
  <c r="AC41" i="21" s="1"/>
  <c r="Z41" i="21"/>
  <c r="Y48" i="21"/>
  <c r="AC48" i="21" s="1"/>
  <c r="Z48" i="21"/>
  <c r="Y55" i="21"/>
  <c r="AC55" i="21" s="1"/>
  <c r="Z55" i="21"/>
  <c r="Y14" i="21"/>
  <c r="AC14" i="21" s="1"/>
  <c r="Z14" i="21"/>
  <c r="AC27" i="21"/>
  <c r="AC60" i="21"/>
  <c r="AC67" i="21"/>
  <c r="AC68" i="21"/>
  <c r="Z11" i="21" l="1"/>
  <c r="Y11" i="21"/>
  <c r="K28" i="21" l="1"/>
  <c r="L28" i="21" s="1"/>
  <c r="K16" i="21"/>
  <c r="L16" i="21" s="1"/>
  <c r="K58" i="21"/>
  <c r="L58" i="21" s="1"/>
  <c r="K64" i="21"/>
  <c r="L64" i="21" s="1"/>
  <c r="K52" i="21"/>
  <c r="L52" i="21" s="1"/>
  <c r="K40" i="21"/>
  <c r="L40" i="21" s="1"/>
  <c r="K34" i="21"/>
  <c r="L34" i="21" s="1"/>
  <c r="K46" i="21"/>
  <c r="L46" i="21" s="1"/>
  <c r="K22" i="21"/>
  <c r="L22" i="21" s="1"/>
  <c r="K10" i="21"/>
  <c r="L10" i="21" s="1"/>
  <c r="M46" i="21" l="1"/>
  <c r="N46" i="21"/>
  <c r="M64" i="21"/>
  <c r="N64" i="21"/>
  <c r="M34" i="21"/>
  <c r="N34" i="21"/>
  <c r="M58" i="21"/>
  <c r="N58" i="21"/>
  <c r="M10" i="21"/>
  <c r="AB10" i="21" s="1"/>
  <c r="N10" i="21"/>
  <c r="M40" i="21"/>
  <c r="N40" i="21"/>
  <c r="M16" i="21"/>
  <c r="N16" i="21"/>
  <c r="M22" i="21"/>
  <c r="N22" i="21"/>
  <c r="N52" i="21"/>
  <c r="M52" i="21"/>
  <c r="M28" i="21"/>
  <c r="N28" i="21"/>
  <c r="AA10" i="21" l="1"/>
  <c r="AC10" i="21" s="1"/>
  <c r="AB11" i="21"/>
  <c r="AA11" i="21" s="1"/>
  <c r="AC11" i="21" s="1"/>
  <c r="H10" i="1"/>
  <c r="I10" i="1" s="1"/>
  <c r="T10" i="1"/>
  <c r="Q10" i="1"/>
  <c r="K62" i="1"/>
  <c r="K59" i="1"/>
  <c r="K57" i="1"/>
  <c r="K31" i="1"/>
  <c r="K69" i="1"/>
  <c r="K49" i="1"/>
  <c r="K60" i="1"/>
  <c r="K54" i="1"/>
  <c r="K30" i="1"/>
  <c r="K38" i="1"/>
  <c r="K48" i="1"/>
  <c r="K63" i="1"/>
  <c r="K56" i="1"/>
  <c r="K24" i="1"/>
  <c r="K65" i="1"/>
  <c r="K50" i="1"/>
  <c r="K66" i="1"/>
  <c r="K37" i="1"/>
  <c r="K19" i="1"/>
  <c r="K55" i="1"/>
  <c r="K18" i="1"/>
  <c r="K32" i="1"/>
  <c r="K26" i="1"/>
  <c r="K42" i="1"/>
  <c r="K20" i="1"/>
  <c r="K36" i="1"/>
  <c r="K67" i="1"/>
  <c r="K68" i="1"/>
  <c r="K43" i="1"/>
  <c r="K25" i="1"/>
  <c r="K61" i="1"/>
  <c r="K44" i="1"/>
  <c r="K39" i="1"/>
  <c r="K21" i="1"/>
  <c r="K23" i="1"/>
  <c r="K27" i="1"/>
  <c r="K33" i="1"/>
  <c r="K47" i="1"/>
  <c r="K41" i="1"/>
  <c r="K35" i="1"/>
  <c r="K51" i="1"/>
  <c r="K29" i="1"/>
  <c r="K45" i="1"/>
  <c r="K17" i="1"/>
  <c r="K53" i="1"/>
  <c r="F221" i="13" l="1"/>
  <c r="F211" i="13"/>
  <c r="F212" i="13"/>
  <c r="F213" i="13"/>
  <c r="F214" i="13"/>
  <c r="F215" i="13"/>
  <c r="F216" i="13"/>
  <c r="F217" i="13"/>
  <c r="F218" i="13"/>
  <c r="F219" i="13"/>
  <c r="F220" i="13"/>
  <c r="F210" i="13"/>
  <c r="B221" i="13" a="1"/>
  <c r="K12" i="1"/>
  <c r="K13" i="1"/>
  <c r="K14" i="1"/>
  <c r="K11" i="1"/>
  <c r="K15"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66" i="1"/>
  <c r="Z66" i="1"/>
  <c r="X67" i="1" s="1"/>
  <c r="Y47" i="1"/>
  <c r="Z47" i="1"/>
  <c r="X48" i="1" s="1"/>
  <c r="Y48" i="1" s="1"/>
  <c r="X43" i="1"/>
  <c r="Y35" i="1"/>
  <c r="Z35" i="1"/>
  <c r="X36" i="1" s="1"/>
  <c r="Y36" i="1" s="1"/>
  <c r="X32" i="1"/>
  <c r="Y32" i="1" s="1"/>
  <c r="X31" i="1"/>
  <c r="Y17" i="1"/>
  <c r="Z17" i="1"/>
  <c r="X18" i="1" s="1"/>
  <c r="Y18" i="1" s="1"/>
  <c r="Z48" i="1" l="1"/>
  <c r="X49" i="1" s="1"/>
  <c r="Z49" i="1" s="1"/>
  <c r="Z36" i="1"/>
  <c r="X37" i="1" s="1"/>
  <c r="Z37" i="1" s="1"/>
  <c r="X38" i="1" s="1"/>
  <c r="Y56" i="1"/>
  <c r="Z56" i="1"/>
  <c r="X57" i="1" s="1"/>
  <c r="X62" i="1"/>
  <c r="X63" i="1"/>
  <c r="Y25" i="1"/>
  <c r="Y43" i="1"/>
  <c r="Z43" i="1"/>
  <c r="X44" i="1" s="1"/>
  <c r="Y44" i="1" s="1"/>
  <c r="X26" i="1"/>
  <c r="Z67" i="1"/>
  <c r="Y67" i="1"/>
  <c r="Y31" i="1"/>
  <c r="Z31" i="1"/>
  <c r="Z32" i="1"/>
  <c r="X33" i="1" s="1"/>
  <c r="Z18" i="1"/>
  <c r="X19" i="1" s="1"/>
  <c r="Y19" i="1" s="1"/>
  <c r="Q12" i="1"/>
  <c r="Y49" i="1" l="1"/>
  <c r="Y37" i="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8" i="1" l="1"/>
  <c r="AA28" i="1" s="1"/>
  <c r="AB58" i="1"/>
  <c r="AB40" i="1"/>
  <c r="AA40" i="1" s="1"/>
  <c r="AB52" i="1"/>
  <c r="AA52" i="1" s="1"/>
  <c r="AB17" i="1"/>
  <c r="AB16" i="1"/>
  <c r="AA16" i="1" s="1"/>
  <c r="AB22" i="1"/>
  <c r="AA22" i="1" s="1"/>
  <c r="AB46" i="1"/>
  <c r="AA46" i="1" s="1"/>
  <c r="AB35" i="1"/>
  <c r="AB34" i="1"/>
  <c r="AA34" i="1" s="1"/>
  <c r="AB29" i="1" l="1"/>
  <c r="AB59" i="1"/>
  <c r="AA59" i="1" s="1"/>
  <c r="AB47" i="1"/>
  <c r="AA47" i="1" s="1"/>
  <c r="AB53" i="1"/>
  <c r="AA53" i="1" s="1"/>
  <c r="AB41" i="1"/>
  <c r="AA41" i="1" s="1"/>
  <c r="AB23" i="1"/>
  <c r="AA23" i="1" s="1"/>
  <c r="J40" i="19"/>
  <c r="V30" i="19"/>
  <c r="AH20" i="19"/>
  <c r="J30" i="19"/>
  <c r="V20" i="19"/>
  <c r="AH10" i="19"/>
  <c r="P10" i="19"/>
  <c r="AB50" i="19"/>
  <c r="J50" i="19"/>
  <c r="AB40" i="19"/>
  <c r="P30" i="19"/>
  <c r="V50" i="19"/>
  <c r="P50" i="19"/>
  <c r="AB10" i="19"/>
  <c r="AH30" i="19"/>
  <c r="AH40" i="19"/>
  <c r="J10" i="19"/>
  <c r="AB20" i="19"/>
  <c r="AH50" i="19"/>
  <c r="AC34" i="1"/>
  <c r="V10" i="19"/>
  <c r="P20" i="19"/>
  <c r="J20" i="19"/>
  <c r="P40" i="19"/>
  <c r="V40" i="19"/>
  <c r="AB30" i="19"/>
  <c r="J11" i="19"/>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J47" i="19"/>
  <c r="V27" i="19"/>
  <c r="AH7" i="19"/>
  <c r="P47" i="19"/>
  <c r="AB27" i="19"/>
  <c r="J17" i="19"/>
  <c r="V47" i="19"/>
  <c r="J37" i="19"/>
  <c r="AC16" i="1"/>
  <c r="AB37" i="19"/>
  <c r="J27" i="19"/>
  <c r="V7" i="19"/>
  <c r="AH37" i="19"/>
  <c r="P27" i="19"/>
  <c r="AB7" i="19"/>
  <c r="P17" i="19"/>
  <c r="V17" i="19"/>
  <c r="AH47" i="19"/>
  <c r="P37" i="19"/>
  <c r="AB17" i="19"/>
  <c r="J7" i="19"/>
  <c r="V37" i="19"/>
  <c r="AH17" i="19"/>
  <c r="P7" i="19"/>
  <c r="AH27" i="19"/>
  <c r="AB47" i="19"/>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C28" i="1"/>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C22" i="1"/>
  <c r="AH8" i="19"/>
  <c r="P18" i="19"/>
  <c r="AB28" i="19"/>
  <c r="P38" i="19"/>
  <c r="AB48" i="19"/>
  <c r="J28" i="19"/>
  <c r="V38" i="19"/>
  <c r="AH38" i="19"/>
  <c r="V8" i="19"/>
  <c r="J48" i="19"/>
  <c r="AH28" i="19"/>
  <c r="P48" i="19"/>
  <c r="AH48" i="19"/>
  <c r="V28" i="19"/>
  <c r="AB38" i="19"/>
  <c r="AB18" i="19"/>
  <c r="AH18" i="19"/>
  <c r="AB8" i="19"/>
  <c r="V48" i="19"/>
  <c r="J8" i="19"/>
  <c r="V18" i="19"/>
  <c r="P28" i="19"/>
  <c r="P8" i="19"/>
  <c r="J18" i="19"/>
  <c r="J38" i="19"/>
  <c r="AB36" i="1"/>
  <c r="AA35" i="1"/>
  <c r="AB42" i="1"/>
  <c r="AA42" i="1" s="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18" i="1"/>
  <c r="AA17" i="1"/>
  <c r="AB60" i="1"/>
  <c r="AA29" i="1"/>
  <c r="AB30" i="1"/>
  <c r="AB54" i="1" l="1"/>
  <c r="AA54" i="1" s="1"/>
  <c r="AA65" i="1"/>
  <c r="K45" i="19" s="1"/>
  <c r="AB66" i="1"/>
  <c r="AB24" i="1"/>
  <c r="AA24" i="1" s="1"/>
  <c r="AB49" i="1"/>
  <c r="AA49" i="1" s="1"/>
  <c r="AK42" i="19" s="1"/>
  <c r="AB43" i="1"/>
  <c r="AA43" i="1" s="1"/>
  <c r="W37" i="19"/>
  <c r="AI7" i="19"/>
  <c r="W17" i="19"/>
  <c r="W27" i="19"/>
  <c r="Q47" i="19"/>
  <c r="W7" i="19"/>
  <c r="AI17" i="19"/>
  <c r="K47" i="19"/>
  <c r="AI47" i="19"/>
  <c r="Q27" i="19"/>
  <c r="AC27" i="19"/>
  <c r="AC47" i="19"/>
  <c r="AC37" i="19"/>
  <c r="AI37" i="19"/>
  <c r="AC17" i="1"/>
  <c r="AC17" i="19"/>
  <c r="K37" i="19"/>
  <c r="AC7" i="19"/>
  <c r="W47" i="19"/>
  <c r="Q37" i="19"/>
  <c r="AI27" i="19"/>
  <c r="Q7" i="19"/>
  <c r="K27" i="19"/>
  <c r="K17" i="19"/>
  <c r="K7" i="19"/>
  <c r="Q17" i="19"/>
  <c r="AB68" i="1"/>
  <c r="K35" i="19"/>
  <c r="AC25" i="19"/>
  <c r="AI45" i="19"/>
  <c r="W45" i="19"/>
  <c r="Q35" i="19"/>
  <c r="AC15" i="19"/>
  <c r="Q15" i="19"/>
  <c r="AC35" i="19"/>
  <c r="Q55" i="19"/>
  <c r="AI25" i="19"/>
  <c r="AC65" i="1"/>
  <c r="W15" i="19"/>
  <c r="K15" i="19"/>
  <c r="W25" i="19"/>
  <c r="Q25" i="19"/>
  <c r="W55" i="19"/>
  <c r="K2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C40" i="19"/>
  <c r="W10" i="19"/>
  <c r="AC50" i="19"/>
  <c r="Q10" i="19"/>
  <c r="Q30" i="19"/>
  <c r="W50" i="19"/>
  <c r="K40" i="19"/>
  <c r="Q50" i="19"/>
  <c r="W20" i="19"/>
  <c r="AC35" i="1"/>
  <c r="K10" i="19"/>
  <c r="Q40" i="19"/>
  <c r="K30" i="19"/>
  <c r="AI50" i="19"/>
  <c r="AI20" i="19"/>
  <c r="K50" i="19"/>
  <c r="AI40" i="19"/>
  <c r="W40" i="19"/>
  <c r="K20" i="19"/>
  <c r="AC10" i="19"/>
  <c r="AI10" i="19"/>
  <c r="AC20" i="19"/>
  <c r="AI30" i="19"/>
  <c r="AC30" i="19"/>
  <c r="W30" i="19"/>
  <c r="Q20" i="19"/>
  <c r="AB25"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AB45" i="1"/>
  <c r="AA45" i="1" s="1"/>
  <c r="AB44" i="1"/>
  <c r="AA44" i="1" s="1"/>
  <c r="AA36" i="1"/>
  <c r="AB37" i="1"/>
  <c r="AB13" i="1"/>
  <c r="AA13" i="1" s="1"/>
  <c r="AB14"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C23" i="1"/>
  <c r="Q45" i="19" l="1"/>
  <c r="AC45" i="19"/>
  <c r="AC55" i="19"/>
  <c r="AI35" i="19"/>
  <c r="K55" i="19"/>
  <c r="AA66" i="1"/>
  <c r="AB67" i="1"/>
  <c r="AA67" i="1" s="1"/>
  <c r="M55" i="19" s="1"/>
  <c r="M12" i="19"/>
  <c r="AE12" i="19"/>
  <c r="S52" i="19"/>
  <c r="AE52" i="19"/>
  <c r="AE22" i="19"/>
  <c r="Y12" i="19"/>
  <c r="M22" i="19"/>
  <c r="S22" i="19"/>
  <c r="M32" i="19"/>
  <c r="Y32" i="19"/>
  <c r="AK52" i="19"/>
  <c r="AK12" i="19"/>
  <c r="M52" i="19"/>
  <c r="AK22" i="19"/>
  <c r="AE42" i="19"/>
  <c r="S32" i="19"/>
  <c r="Y52" i="19"/>
  <c r="AE32" i="19"/>
  <c r="AC49" i="1"/>
  <c r="S42" i="19"/>
  <c r="M42" i="19"/>
  <c r="AK32" i="19"/>
  <c r="Y22" i="19"/>
  <c r="Y42" i="19"/>
  <c r="S12" i="19"/>
  <c r="AA14" i="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E35" i="19" l="1"/>
  <c r="AE45" i="19"/>
  <c r="AK25" i="19"/>
  <c r="M25" i="19"/>
  <c r="AE55" i="19"/>
  <c r="Y25" i="19"/>
  <c r="AE25" i="19"/>
  <c r="M35" i="19"/>
  <c r="S55" i="19"/>
  <c r="AK55" i="19"/>
  <c r="AK35" i="19"/>
  <c r="M15" i="19"/>
  <c r="AK15" i="19"/>
  <c r="Y55" i="19"/>
  <c r="AE15" i="19"/>
  <c r="M45" i="19"/>
  <c r="Y15" i="19"/>
  <c r="S45" i="19"/>
  <c r="AC67" i="1"/>
  <c r="S15" i="19"/>
  <c r="Y45" i="19"/>
  <c r="S25" i="19"/>
  <c r="AK45" i="19"/>
  <c r="S35" i="19"/>
  <c r="Y35" i="19"/>
  <c r="R15" i="19"/>
  <c r="AJ15" i="19"/>
  <c r="R55" i="19"/>
  <c r="L15" i="19"/>
  <c r="AD25" i="19"/>
  <c r="AJ25" i="19"/>
  <c r="AD15" i="19"/>
  <c r="AJ35" i="19"/>
  <c r="AJ55" i="19"/>
  <c r="X55" i="19"/>
  <c r="L45" i="19"/>
  <c r="X35" i="19"/>
  <c r="AD35" i="19"/>
  <c r="AC66" i="1"/>
  <c r="X25" i="19"/>
  <c r="R25" i="19"/>
  <c r="AD55" i="19"/>
  <c r="X45" i="19"/>
  <c r="X15" i="19"/>
  <c r="L35" i="19"/>
  <c r="L25" i="19"/>
  <c r="R35" i="19"/>
  <c r="AJ45" i="19"/>
  <c r="L55" i="19"/>
  <c r="AD45" i="19"/>
  <c r="R45" i="19"/>
  <c r="AA38" i="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B223" i="13"/>
  <c r="B222" i="13"/>
  <c r="H210" i="13" s="1"/>
  <c r="K40" i="1" l="1"/>
  <c r="L40" i="1" s="1"/>
  <c r="K46" i="1"/>
  <c r="L46" i="1" s="1"/>
  <c r="K10" i="1"/>
  <c r="L10" i="1" s="1"/>
  <c r="K28" i="1"/>
  <c r="L28" i="1" s="1"/>
  <c r="K34" i="1"/>
  <c r="L34" i="1" s="1"/>
  <c r="K22" i="1"/>
  <c r="L22" i="1" s="1"/>
  <c r="K64" i="1"/>
  <c r="L64" i="1" s="1"/>
  <c r="K58" i="1"/>
  <c r="L58" i="1" s="1"/>
  <c r="K16" i="1"/>
  <c r="L16" i="1" s="1"/>
  <c r="K52" i="1"/>
  <c r="L52" i="1" s="1"/>
  <c r="AF26" i="18" l="1"/>
  <c r="N34" i="18"/>
  <c r="Z10" i="18"/>
  <c r="M58" i="1"/>
  <c r="N18" i="18"/>
  <c r="AF10" i="18"/>
  <c r="T26" i="18"/>
  <c r="AF18" i="18"/>
  <c r="Z26" i="18"/>
  <c r="AL34" i="18"/>
  <c r="AF42" i="18"/>
  <c r="N26" i="18"/>
  <c r="T34" i="18"/>
  <c r="AL18" i="18"/>
  <c r="T42" i="18"/>
  <c r="N10" i="18"/>
  <c r="Z34" i="18"/>
  <c r="Z42" i="18"/>
  <c r="T18" i="18"/>
  <c r="AF34" i="18"/>
  <c r="Z18" i="18"/>
  <c r="AL26" i="18"/>
  <c r="N42" i="18"/>
  <c r="AL42" i="18"/>
  <c r="N58" i="1"/>
  <c r="AL10" i="18"/>
  <c r="T10" i="18"/>
  <c r="P16" i="18"/>
  <c r="AH16" i="18"/>
  <c r="P40" i="18"/>
  <c r="V16" i="18"/>
  <c r="V32" i="18"/>
  <c r="N28" i="1"/>
  <c r="J40" i="18"/>
  <c r="M28" i="1"/>
  <c r="V8" i="18"/>
  <c r="AB16" i="18"/>
  <c r="AH24" i="18"/>
  <c r="V40" i="18"/>
  <c r="AH8" i="18"/>
  <c r="AH40" i="18"/>
  <c r="J16" i="18"/>
  <c r="P32" i="18"/>
  <c r="V24" i="18"/>
  <c r="P24" i="18"/>
  <c r="J32" i="18"/>
  <c r="AH32" i="18"/>
  <c r="J8" i="18"/>
  <c r="AB32" i="18"/>
  <c r="AB8" i="18"/>
  <c r="J24" i="18"/>
  <c r="P8" i="18"/>
  <c r="AB40" i="18"/>
  <c r="AB24" i="18"/>
  <c r="AJ26" i="18"/>
  <c r="R18" i="18"/>
  <c r="X34" i="18"/>
  <c r="AJ10" i="18"/>
  <c r="AD26" i="18"/>
  <c r="AD42" i="18"/>
  <c r="X42" i="18"/>
  <c r="AD34" i="18"/>
  <c r="AD10" i="18"/>
  <c r="AJ34" i="18"/>
  <c r="X10" i="18"/>
  <c r="R26" i="18"/>
  <c r="AD18" i="18"/>
  <c r="M52" i="1"/>
  <c r="L10" i="18"/>
  <c r="L18" i="18"/>
  <c r="R34" i="18"/>
  <c r="L34" i="18"/>
  <c r="AJ42" i="18"/>
  <c r="R10" i="18"/>
  <c r="L26" i="18"/>
  <c r="L42" i="18"/>
  <c r="N52" i="1"/>
  <c r="R42" i="18"/>
  <c r="AJ18" i="18"/>
  <c r="X18" i="18"/>
  <c r="X26" i="18"/>
  <c r="M64" i="1"/>
  <c r="AB64" i="1" s="1"/>
  <c r="AA64" i="1" s="1"/>
  <c r="AH20" i="18"/>
  <c r="AB20" i="18"/>
  <c r="P44" i="18"/>
  <c r="J28" i="18"/>
  <c r="AB12" i="18"/>
  <c r="P20" i="18"/>
  <c r="AH12" i="18"/>
  <c r="J20" i="18"/>
  <c r="J44" i="18"/>
  <c r="AB28" i="18"/>
  <c r="AB36" i="18"/>
  <c r="P36" i="18"/>
  <c r="J12" i="18"/>
  <c r="AB44" i="18"/>
  <c r="AH36" i="18"/>
  <c r="V44" i="18"/>
  <c r="J36" i="18"/>
  <c r="V12" i="18"/>
  <c r="V28" i="18"/>
  <c r="AH44" i="18"/>
  <c r="P28" i="18"/>
  <c r="P12" i="18"/>
  <c r="N64" i="1"/>
  <c r="AH28" i="18"/>
  <c r="V20" i="18"/>
  <c r="V36" i="18"/>
  <c r="AB38" i="18"/>
  <c r="AB22" i="18"/>
  <c r="P22" i="18"/>
  <c r="V30" i="18"/>
  <c r="AB30" i="18"/>
  <c r="AB14" i="18"/>
  <c r="M10" i="1"/>
  <c r="AB10" i="1" s="1"/>
  <c r="AH30" i="18"/>
  <c r="J30" i="18"/>
  <c r="J22" i="18"/>
  <c r="P38" i="18"/>
  <c r="V38" i="18"/>
  <c r="AB6" i="18"/>
  <c r="N10" i="1"/>
  <c r="AH14" i="18"/>
  <c r="AH38" i="18"/>
  <c r="J14" i="18"/>
  <c r="P30" i="18"/>
  <c r="P14" i="18"/>
  <c r="V14" i="18"/>
  <c r="J38" i="18"/>
  <c r="AH6" i="18"/>
  <c r="V6" i="18"/>
  <c r="J6" i="18"/>
  <c r="AH22" i="18"/>
  <c r="P6" i="18"/>
  <c r="V22" i="18"/>
  <c r="AF22" i="18"/>
  <c r="Z6" i="18"/>
  <c r="N6" i="18"/>
  <c r="M22" i="1"/>
  <c r="AF6" i="18"/>
  <c r="AF14" i="18"/>
  <c r="AF38" i="18"/>
  <c r="T14" i="18"/>
  <c r="AL38" i="18"/>
  <c r="T30" i="18"/>
  <c r="N38" i="18"/>
  <c r="N22" i="1"/>
  <c r="AL30" i="18"/>
  <c r="Z30" i="18"/>
  <c r="AL22" i="18"/>
  <c r="N30" i="18"/>
  <c r="T6" i="18"/>
  <c r="AF30" i="18"/>
  <c r="Z22" i="18"/>
  <c r="N14" i="18"/>
  <c r="T22" i="18"/>
  <c r="N22" i="18"/>
  <c r="Z38" i="18"/>
  <c r="Z14" i="18"/>
  <c r="T38" i="18"/>
  <c r="AL14" i="18"/>
  <c r="AL6" i="18"/>
  <c r="AH42" i="18"/>
  <c r="V18" i="18"/>
  <c r="AB26" i="18"/>
  <c r="AB34" i="18"/>
  <c r="AH26" i="18"/>
  <c r="AB42" i="18"/>
  <c r="V26" i="18"/>
  <c r="AH18" i="18"/>
  <c r="V42" i="18"/>
  <c r="J34" i="18"/>
  <c r="P26" i="18"/>
  <c r="J10" i="18"/>
  <c r="V10" i="18"/>
  <c r="AH34" i="18"/>
  <c r="P10" i="18"/>
  <c r="V34" i="18"/>
  <c r="P42" i="18"/>
  <c r="J26" i="18"/>
  <c r="P18" i="18"/>
  <c r="J42" i="18"/>
  <c r="AB18" i="18"/>
  <c r="AB10" i="18"/>
  <c r="J18" i="18"/>
  <c r="N46" i="1"/>
  <c r="AH10" i="18"/>
  <c r="M46" i="1"/>
  <c r="P34" i="18"/>
  <c r="AD38" i="18"/>
  <c r="L14" i="18"/>
  <c r="N16" i="1"/>
  <c r="AD6" i="18"/>
  <c r="AD22" i="18"/>
  <c r="X38" i="18"/>
  <c r="M16" i="1"/>
  <c r="L30" i="18"/>
  <c r="L22" i="18"/>
  <c r="R38" i="18"/>
  <c r="R6" i="18"/>
  <c r="AJ14" i="18"/>
  <c r="X14" i="18"/>
  <c r="R14" i="18"/>
  <c r="L6" i="18"/>
  <c r="R30" i="18"/>
  <c r="X22" i="18"/>
  <c r="AJ6" i="18"/>
  <c r="AD14" i="18"/>
  <c r="X6" i="18"/>
  <c r="R22" i="18"/>
  <c r="AD30" i="18"/>
  <c r="AJ38" i="18"/>
  <c r="AJ22" i="18"/>
  <c r="X30" i="18"/>
  <c r="L38" i="18"/>
  <c r="AJ30" i="18"/>
  <c r="AD32" i="18"/>
  <c r="AJ32" i="18"/>
  <c r="AD24" i="18"/>
  <c r="AD8" i="18"/>
  <c r="L24" i="18"/>
  <c r="X40" i="18"/>
  <c r="X24" i="18"/>
  <c r="L16" i="18"/>
  <c r="R24" i="18"/>
  <c r="L8" i="18"/>
  <c r="AJ8" i="18"/>
  <c r="N34" i="1"/>
  <c r="AJ24" i="18"/>
  <c r="L32" i="18"/>
  <c r="AD16" i="18"/>
  <c r="X8" i="18"/>
  <c r="M34" i="1"/>
  <c r="R40" i="18"/>
  <c r="L40" i="18"/>
  <c r="X16" i="18"/>
  <c r="AJ16" i="18"/>
  <c r="R32" i="18"/>
  <c r="AD40" i="18"/>
  <c r="X32" i="18"/>
  <c r="R16" i="18"/>
  <c r="R8" i="18"/>
  <c r="AJ40" i="18"/>
  <c r="AL40" i="18"/>
  <c r="Z16" i="18"/>
  <c r="T8" i="18"/>
  <c r="T24" i="18"/>
  <c r="AF16" i="18"/>
  <c r="AL24" i="18"/>
  <c r="Z32" i="18"/>
  <c r="N8" i="18"/>
  <c r="N32" i="18"/>
  <c r="M40" i="1"/>
  <c r="N16" i="18"/>
  <c r="N40" i="1"/>
  <c r="Z8" i="18"/>
  <c r="Z40" i="18"/>
  <c r="AL8" i="18"/>
  <c r="AF8" i="18"/>
  <c r="N40" i="18"/>
  <c r="AL16" i="18"/>
  <c r="AF24" i="18"/>
  <c r="T40" i="18"/>
  <c r="N24" i="18"/>
  <c r="T32" i="18"/>
  <c r="T16" i="18"/>
  <c r="AF40" i="18"/>
  <c r="AL32" i="18"/>
  <c r="Z24" i="18"/>
  <c r="AF32" i="18"/>
  <c r="AB11" i="1" l="1"/>
  <c r="AA10" i="1"/>
  <c r="V25" i="19"/>
  <c r="AH15" i="19"/>
  <c r="V45" i="19"/>
  <c r="V35" i="19"/>
  <c r="J15" i="19"/>
  <c r="J55" i="19"/>
  <c r="AB45" i="19"/>
  <c r="AH25" i="19"/>
  <c r="AB55" i="19"/>
  <c r="AH55" i="19"/>
  <c r="AC64" i="1"/>
  <c r="AB15" i="19"/>
  <c r="AB25" i="19"/>
  <c r="P15" i="19"/>
  <c r="P45" i="19"/>
  <c r="J45" i="19"/>
  <c r="V15" i="19"/>
  <c r="P25" i="19"/>
  <c r="J35" i="19"/>
  <c r="P35" i="19"/>
  <c r="AH45" i="19"/>
  <c r="AH35" i="19"/>
  <c r="J25" i="19"/>
  <c r="V55" i="19"/>
  <c r="AB35" i="19"/>
  <c r="P55" i="19"/>
  <c r="P16" i="19" l="1"/>
  <c r="V26" i="19"/>
  <c r="P6" i="19"/>
  <c r="AH36" i="19"/>
  <c r="AH6" i="19"/>
  <c r="P26" i="19"/>
  <c r="V46" i="19"/>
  <c r="V16" i="19"/>
  <c r="AH46" i="19"/>
  <c r="V36" i="19"/>
  <c r="AB46" i="19"/>
  <c r="AC10" i="1"/>
  <c r="AB36" i="19"/>
  <c r="J6" i="19"/>
  <c r="AB6" i="19"/>
  <c r="P46" i="19"/>
  <c r="P36" i="19"/>
  <c r="AB26" i="19"/>
  <c r="J36" i="19"/>
  <c r="AH16" i="19"/>
  <c r="AB16" i="19"/>
  <c r="J26" i="19"/>
  <c r="AH26" i="19"/>
  <c r="V6" i="19"/>
  <c r="J16" i="19"/>
  <c r="J46" i="19"/>
  <c r="AB12" i="1"/>
  <c r="AA12" i="1" s="1"/>
  <c r="AA11" i="1"/>
  <c r="AC11" i="1" l="1"/>
  <c r="W36" i="19"/>
  <c r="Q6" i="19"/>
  <c r="AC36" i="19"/>
  <c r="K6" i="19"/>
  <c r="K16" i="19"/>
  <c r="Q16" i="19"/>
  <c r="AI36" i="19"/>
  <c r="Q26" i="19"/>
  <c r="AI6" i="19"/>
  <c r="K46" i="19"/>
  <c r="AI16" i="19"/>
  <c r="AI46" i="19"/>
  <c r="Q36" i="19"/>
  <c r="AC46" i="19"/>
  <c r="W6" i="19"/>
  <c r="W16" i="19"/>
  <c r="AI26" i="19"/>
  <c r="K36" i="19"/>
  <c r="AC6" i="19"/>
  <c r="W26" i="19"/>
  <c r="Q46" i="19"/>
  <c r="K26" i="19"/>
  <c r="AC26" i="19"/>
  <c r="W46" i="19"/>
  <c r="AC16" i="19"/>
  <c r="L36" i="19"/>
  <c r="X6" i="19"/>
  <c r="AJ6" i="19"/>
  <c r="L16" i="19"/>
  <c r="X26" i="19"/>
  <c r="L6" i="19"/>
  <c r="AJ46" i="19"/>
  <c r="R46" i="19"/>
  <c r="R26" i="19"/>
  <c r="R6" i="19"/>
  <c r="AD6" i="19"/>
  <c r="X16" i="19"/>
  <c r="R36" i="19"/>
  <c r="AD36" i="19"/>
  <c r="AD16" i="19"/>
  <c r="AJ36" i="19"/>
  <c r="L26" i="19"/>
  <c r="X36" i="19"/>
  <c r="AD46" i="19"/>
  <c r="L46" i="19"/>
  <c r="AD26" i="19"/>
  <c r="X46" i="19"/>
  <c r="AJ16" i="19"/>
  <c r="AJ26" i="19"/>
  <c r="AC12" i="1"/>
  <c r="R16" i="19"/>
  <c r="K64" i="36" l="1"/>
  <c r="L64" i="36" s="1"/>
  <c r="K28" i="36"/>
  <c r="L28" i="36" s="1"/>
  <c r="K22" i="36"/>
  <c r="L22" i="36" s="1"/>
  <c r="K40" i="36"/>
  <c r="L40" i="36" s="1"/>
  <c r="K58" i="36"/>
  <c r="L58" i="36" s="1"/>
  <c r="K16" i="36"/>
  <c r="L16" i="36" s="1"/>
  <c r="K52" i="36"/>
  <c r="L52" i="36" s="1"/>
  <c r="K46" i="36"/>
  <c r="L46" i="36" s="1"/>
  <c r="K34" i="36"/>
  <c r="L34" i="36" s="1"/>
  <c r="K10" i="36"/>
  <c r="L10" i="36" s="1"/>
  <c r="M46" i="36" l="1"/>
  <c r="N46" i="36"/>
  <c r="M52" i="36"/>
  <c r="N52" i="36"/>
  <c r="M22" i="36"/>
  <c r="N22" i="36"/>
  <c r="N40" i="36"/>
  <c r="M40" i="36"/>
  <c r="M10" i="36"/>
  <c r="AB10" i="36" s="1"/>
  <c r="N10" i="36"/>
  <c r="M16" i="36"/>
  <c r="AB16" i="36" s="1"/>
  <c r="AA16" i="36" s="1"/>
  <c r="AC16" i="36" s="1"/>
  <c r="N16" i="36"/>
  <c r="M28" i="36"/>
  <c r="N28" i="36"/>
  <c r="M34" i="36"/>
  <c r="N34" i="36"/>
  <c r="M58" i="36"/>
  <c r="N58" i="36"/>
  <c r="M64" i="36"/>
  <c r="N64" i="36"/>
  <c r="AB17" i="36" l="1"/>
  <c r="AA17" i="36" s="1"/>
  <c r="AC17" i="36" s="1"/>
  <c r="AA10" i="36"/>
  <c r="AC10" i="36" s="1"/>
  <c r="AB11" i="36"/>
  <c r="AA11" i="36" s="1"/>
  <c r="AC11" i="36" s="1"/>
  <c r="AB12" i="36"/>
  <c r="AA12" i="36" s="1"/>
  <c r="AC12" i="36" s="1"/>
</calcChain>
</file>

<file path=xl/sharedStrings.xml><?xml version="1.0" encoding="utf-8"?>
<sst xmlns="http://schemas.openxmlformats.org/spreadsheetml/2006/main" count="1565" uniqueCount="417">
  <si>
    <t>Matriz Mapa de Riesgos</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</si>
  <si>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</si>
  <si>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</si>
  <si>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</si>
  <si>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</si>
  <si>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</si>
  <si>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</si>
  <si>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</si>
  <si>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</si>
  <si>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</si>
  <si>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</si>
  <si>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</si>
  <si>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</si>
  <si>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</si>
  <si>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</si>
  <si>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</si>
  <si>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</si>
  <si>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</si>
  <si>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</si>
  <si>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</si>
  <si>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</si>
  <si>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</si>
  <si>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</si>
  <si>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</si>
  <si>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</si>
  <si>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</si>
  <si>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</si>
  <si>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</si>
  <si>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</si>
  <si>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</si>
  <si>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</si>
  <si>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</si>
  <si>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</si>
  <si>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Afectación</t>
  </si>
  <si>
    <t>Esta casilla no se diligencia, depende de la selección en la columna R.</t>
  </si>
  <si>
    <r>
      <t xml:space="preserve">ATRIBUTOS EFICIENCIA
</t>
    </r>
    <r>
      <rPr>
        <sz val="9"/>
        <rFont val="Arial Narrow"/>
        <family val="2"/>
      </rPr>
      <t>Tipo</t>
    </r>
  </si>
  <si>
    <t>Utilice la lista de despligue que se encuentra parametrizada, le aparecerán las opciones: i)Preventivo, ii)Detectivo, iii)Correctivo.</t>
  </si>
  <si>
    <r>
      <t xml:space="preserve">ATRIBUTOS EFICIENCIA
</t>
    </r>
    <r>
      <rPr>
        <sz val="9"/>
        <rFont val="Arial Narrow"/>
        <family val="2"/>
      </rPr>
      <t>Implementación</t>
    </r>
  </si>
  <si>
    <t>Utilice la lista de despligue que se encuentra parametrizada, le aparecerán las opciones: i)Automático, ii)Manual.</t>
  </si>
  <si>
    <r>
      <t xml:space="preserve">ATRIBUTOS EFICIENCIA
</t>
    </r>
    <r>
      <rPr>
        <sz val="9"/>
        <rFont val="Arial Narrow"/>
        <family val="2"/>
      </rPr>
      <t>Calificación</t>
    </r>
  </si>
  <si>
    <t xml:space="preserve">La matriz automáticamente hará el cálculo para el control analizado (Columna T) </t>
  </si>
  <si>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</si>
  <si>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</si>
  <si>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</si>
  <si>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</si>
  <si>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</si>
  <si>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</si>
  <si>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</si>
  <si>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</si>
  <si>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</si>
  <si>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</si>
  <si>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9"/>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</si>
  <si>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</si>
  <si>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</si>
  <si>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</si>
  <si>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</si>
  <si>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</si>
  <si>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</si>
  <si>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</si>
  <si>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</si>
  <si>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t xml:space="preserve">Formato Mapa Riesgos </t>
  </si>
  <si>
    <t>Proceso:</t>
  </si>
  <si>
    <t>Objetivo:</t>
  </si>
  <si>
    <t>Alcance:</t>
  </si>
  <si>
    <t>Identificación del riesgo</t>
  </si>
  <si>
    <t>Análisis del riesgo inherente</t>
  </si>
  <si>
    <t>Evaluación del riesgo - Valoración de los controles</t>
  </si>
  <si>
    <t>Evaluación del riesgo - Nivel del riesgo residual</t>
  </si>
  <si>
    <t>Plan de Acción</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</si>
  <si>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</si>
  <si>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</si>
  <si>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</si>
  <si>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</si>
  <si>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</si>
  <si>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</si>
  <si>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</si>
  <si>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</si>
  <si>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</si>
  <si>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</si>
  <si>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</si>
  <si>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</si>
  <si>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</si>
  <si>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</si>
  <si>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</si>
  <si>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</si>
  <si>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</si>
  <si>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</si>
  <si>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</si>
  <si>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</si>
  <si>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</si>
  <si>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</si>
  <si>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</si>
  <si>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t>Reputacional</t>
  </si>
  <si>
    <t>Ejecucion y Administracion de procesos</t>
  </si>
  <si>
    <t xml:space="preserve">     El riesgo afecta la imagen de la entidad con algunos usuarios de relevancia frente al logro de los objetivos</t>
  </si>
  <si>
    <t>Preventivo</t>
  </si>
  <si>
    <t>Manual</t>
  </si>
  <si>
    <t>Documentado</t>
  </si>
  <si>
    <t>Continua</t>
  </si>
  <si>
    <t>Con Registro</t>
  </si>
  <si>
    <t>Reducir (mitigar)</t>
  </si>
  <si>
    <t>Detectivo</t>
  </si>
  <si>
    <t>Correctivo</t>
  </si>
  <si>
    <t>Aleatoria</t>
  </si>
  <si>
    <t xml:space="preserve">     El riesgo afecta la imagen de la entidad a nivel nacional, con efecto publicitarios sostenible a nivel país</t>
  </si>
  <si>
    <t>Económico y Reputacional</t>
  </si>
  <si>
    <t>Usuarios, productos y practicas , organizacionales</t>
  </si>
  <si>
    <t xml:space="preserve">     El riesgo afecta la imagen de de la entidad con efecto publicitario sostenido a nivel de sector administrativo, nivel departamental o municipal</t>
  </si>
  <si>
    <t>Evitar</t>
  </si>
  <si>
    <t>Automático</t>
  </si>
  <si>
    <t xml:space="preserve">     El riesgo afecta la imagen de alguna área de la organización</t>
  </si>
  <si>
    <t>Sin Documentar</t>
  </si>
  <si>
    <t xml:space="preserve"> Inadecuada gestión de bienes muebles </t>
  </si>
  <si>
    <t xml:space="preserve">     Entre 10 y 50 SMLMV </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</si>
  <si>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</si>
  <si>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</si>
  <si>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</si>
  <si>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</si>
  <si>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</si>
  <si>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</si>
  <si>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</si>
  <si>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</si>
  <si>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</si>
  <si>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</si>
  <si>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</si>
  <si>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</si>
  <si>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</si>
  <si>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</si>
  <si>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</si>
  <si>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</si>
  <si>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</si>
  <si>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</si>
  <si>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</si>
  <si>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</si>
  <si>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</si>
  <si>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</si>
  <si>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</si>
  <si>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</si>
  <si>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</si>
  <si>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</si>
  <si>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</si>
  <si>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</si>
  <si>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</si>
  <si>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</si>
  <si>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</si>
  <si>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</si>
  <si>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</si>
  <si>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</si>
  <si>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</si>
  <si>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</si>
  <si>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</si>
  <si>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</si>
  <si>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</si>
  <si>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</si>
  <si>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</si>
  <si>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</si>
  <si>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</si>
  <si>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</si>
  <si>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</si>
  <si>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</si>
  <si>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</si>
  <si>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</si>
  <si>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</si>
  <si>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</si>
  <si>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</si>
  <si>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</si>
  <si>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</si>
  <si>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</si>
  <si>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</si>
  <si>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Pérdida_Reputacional</t>
  </si>
  <si>
    <t xml:space="preserve">     El riesgo afecta la imagen de la entidad internamente, de conocimiento general, nivel interno, de junta dircetiva y accionistas y/o de provedores</t>
  </si>
  <si>
    <t xml:space="preserve">     Entre 50 y 100 SMLMV </t>
  </si>
  <si>
    <t xml:space="preserve">     Entre 100 y 500 SMLMV </t>
  </si>
  <si>
    <t xml:space="preserve">     Mayor a 500 SMLMV </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</si>
  <si>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</si>
  <si>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</si>
  <si>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</si>
  <si>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</si>
  <si>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</si>
  <si>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</si>
  <si>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</si>
  <si>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</si>
  <si>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</si>
  <si>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</si>
  <si>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</si>
  <si>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</si>
  <si>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</si>
  <si>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</si>
  <si>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</si>
  <si>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</si>
  <si>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</si>
  <si>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</si>
  <si>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</si>
  <si>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</si>
  <si>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</si>
  <si>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</si>
  <si>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</si>
  <si>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</si>
  <si>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</si>
  <si>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</si>
  <si>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</si>
  <si>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</si>
  <si>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Reducir (compartir)</t>
  </si>
  <si>
    <t>Plan de accion (solo para la opción reducir)</t>
  </si>
  <si>
    <t>Finalizado</t>
  </si>
  <si>
    <t>En curso</t>
  </si>
  <si>
    <t>Daños Activos Fisicos</t>
  </si>
  <si>
    <t>Fallas Tecnologicas</t>
  </si>
  <si>
    <t>Fraude Externo</t>
  </si>
  <si>
    <t>Fraude Interno</t>
  </si>
  <si>
    <t>Relaciones Laborales</t>
  </si>
  <si>
    <t>Registro Sustancial</t>
  </si>
  <si>
    <t>Registro Material</t>
  </si>
  <si>
    <t>Sin registro</t>
  </si>
  <si>
    <t>Reducir</t>
  </si>
  <si>
    <t>Cuatrimestral</t>
  </si>
  <si>
    <t xml:space="preserve">Posibilidad de pérdida reputacional y económica por inadecuado control de bienes muebles debido a la falta de gestión del inventario. </t>
  </si>
  <si>
    <t xml:space="preserve">Asegurar la adecuada administración de los bienes muebles, inmuebles y de consumo y la prestación de los servicios generales. </t>
  </si>
  <si>
    <t xml:space="preserve">Inicia con la elaboración de planes de mantenimiento, anual de Inventarios, aseo y cafeteria, Institucional de Gestión Ambiental, desarrolla las actividades de manejo y control de los bienes muebles e inmuebles y finaliza con los Planes de Mejoramiento, Acciones Correctivas y Acciones Preventivas. </t>
  </si>
  <si>
    <t>ADMINISTRATIVO</t>
  </si>
  <si>
    <t xml:space="preserve">Falta de gestión del inventario. </t>
  </si>
  <si>
    <t xml:space="preserve">El profesional especializado del proceso Administrativo revisa y verifica trimestralmente  la ejecucion del cronograma entregado por el contratista  de apoyo del almacen.  </t>
  </si>
  <si>
    <t>El profesional especializado del proceso Administrativo revisa y verifica los bienes que se incluirán en la resolución de entrega a título gratuito y/o expide las actas de destrucción de bienes dados de baja con daño parcial o total.</t>
  </si>
  <si>
    <t>El técnico administrativo y/o el contratista del proceso Administrativo verifica el listado de  los bienes existentes en la bodega de usados del almacén general para solicitar el concepto técnico a la dependencia competente en el formato Concepto Técnico.</t>
  </si>
  <si>
    <t>Mayo 2022</t>
  </si>
  <si>
    <t>Febrero 2022</t>
  </si>
  <si>
    <t>Coordinadores grupos</t>
  </si>
  <si>
    <t>Consolidar una herramienta (matriz de seguimiento)para registrar las  actividades desarrolladas por el proceso de asistencia técnica (participación ciudadana, educación, accesibilidad y empleabilidad) en cada una de las entidades territoriales abordadas.</t>
  </si>
  <si>
    <t>Los contratistas, técnicos, profesionales universitarios y especializados del proceso  verifican las actividades  de asistencia técnica  en las diferentes entidades públicas y privadas en las matrices de empleo, accesibilidad y formato variables.</t>
  </si>
  <si>
    <t xml:space="preserve">Proceso de Asistencias tecnica y Oficina Asesora de Planeación </t>
  </si>
  <si>
    <t>Revisar y ajustar si es necesario el formato de distribución de material.</t>
  </si>
  <si>
    <t>El profesional especializado del proceso de asistencia técnica revisa y consolida en la matriz de Distribución de material, las instituciones y el material especializado que se entregará a nivel nacional, así como el respectivo seguimiento.</t>
  </si>
  <si>
    <t>Posibilidad de pérdida reputacional por  incumplimiento de las asesorías y asistencias técnicas brindadas por el INCI y/o la entrega de material especializado a instituciones del país  debido a  dificultades en la gestión con las entidades publicas y privadas.</t>
  </si>
  <si>
    <t>Debilidades en la gestión con las entidades u organizaciones objetivo de asistencia técnica por parte del INCI.</t>
  </si>
  <si>
    <t>Incumplimiento de las asesorías y asistencias técnicas y la entrega del material especializado.</t>
  </si>
  <si>
    <t xml:space="preserve"> El proceso inicia con el reconocimiento de las condiciones de atención para las personas con discapacidad visual y termina con la evaluación de las acciones desarrolladas </t>
  </si>
  <si>
    <t xml:space="preserve">Desarrollar acciones  que favorezcan los procesos de inclusión social de la población con discapacidad visual, mediante la asistencia técnica, el fortalecimiento en espacios de participación, la gestión del conocimiento y la distribución de material en formatos accesibles acorde con lo establecido en el plan de acción anual. </t>
  </si>
  <si>
    <t xml:space="preserve">ASISTENCIA TÉCNICA </t>
  </si>
  <si>
    <t>CENTRO CULTURAL</t>
  </si>
  <si>
    <t xml:space="preserve">Asesorar y brindar servicios que permitan a las personas con discapacidad visual del país, acceder a la información, el conocimiento y a la cultura.   </t>
  </si>
  <si>
    <t xml:space="preserve">El proceso inicia con las solicitudes de los servicios por parte de entidades públicas, privadas y las personas con discapacidad visual, termina con la evaluación de los mismos. </t>
  </si>
  <si>
    <t>Errores en la producción de documentos digitales accesibles para las personas con discapacidad visual.</t>
  </si>
  <si>
    <t xml:space="preserve"> Falta de controles que garanticen la calidad del servicio y/o producto.</t>
  </si>
  <si>
    <t>Posibilidad de pérdida reputaciónal por incumplimiento de la programación del  centro cultural con entidades publicas, privadas y población en general y/o errores en la producción de documentos digitales accesibles para las personas con discapacidad visual debido a falta de controles que garanticen la calidad del servicio y/o producto.</t>
  </si>
  <si>
    <t>El técnico operativo del proceso Centro Cultural monitorea semanalmente 5  documentos digitales accesibles de la plataforma para verificar que se estén descargando adecuadamente.</t>
  </si>
  <si>
    <t>Incluir el control en el procedimiento de biblioteca.</t>
  </si>
  <si>
    <t>El coordiandor del proceso Centro Cultural</t>
  </si>
  <si>
    <t>El contratista del servicio de biblioteca del proceso del Centro Cultural realiza soporte técnico del repositorio institucional de la biblioteca en el cual revisa y verifica que  los metadatos ingresados en el Dspace correspondan con la información real del objeto digital.</t>
  </si>
  <si>
    <t>El técnico operativo del proceso de Centro Cultural revisa el cumplimiento de lo establecido en el Manual de Adaptación y Estructuración.</t>
  </si>
  <si>
    <t>Documentar los criterios que dan cumplimiento a los manuales de Adaptación y Estructuración  en la producción de libros de digitales.</t>
  </si>
  <si>
    <t>Junio 2022</t>
  </si>
  <si>
    <t>El coordinador del proceso de Centro Cultural verifica que se dé respuesta  a las solicitudes de  talleres recibidas a través del  aplicativo  ORFEO.</t>
  </si>
  <si>
    <t>xxxx</t>
  </si>
  <si>
    <t xml:space="preserve">El profesional de la Oficina asesora de Comunicaciones verifica el cumplimiento de los lineamientos establecidos en los manuales del proceso con el propósito de divulgar la información de la gestión institucional en forma clara y accesible. </t>
  </si>
  <si>
    <t xml:space="preserve"> Jefe Oficina Asesora de Comunicaciones</t>
  </si>
  <si>
    <t>Realizar seguimiento mensual a la ejecución del plan de comunicaciones a traves el sofware SIG</t>
  </si>
  <si>
    <t>El profesional de la Oficina Asesora de Comunicaciones revisa y aprueba  las necesidades de divulgación de información con los procesos de la Entidad, las registra en el plan de comunicaciones y solicita  los recursos para la incorporación dentro del plan de adquisiciones de cada vigencia</t>
  </si>
  <si>
    <t>Posibilidad de pérdida reputacional por la falta de divulgación de las acciones desarrolladas para la inclusión de las personas con discapacidad visual, debido al uso inadecuado de los contenidos de comunicación.</t>
  </si>
  <si>
    <t>Debilidades en la planeación de los temas y las campañas de comunicación</t>
  </si>
  <si>
    <t xml:space="preserve">Falta de divulgación de las acciones desarrolladas para la inclusión de las personas con discapacidad visual 
</t>
  </si>
  <si>
    <t xml:space="preserve">El proceso inicia con la elaboración de la estrategia de comunicaciones y un plan de contenidos y finaliza con la promoción y divulgación del tema de discapacidad visual y el quehacer institucional.  </t>
  </si>
  <si>
    <t xml:space="preserve">Desarrollar acciones comunicativas que visibilicen los procesos de educación inclusiva, sociocultural de la población con discapacidad visual y demás servicios del INCI además de fortalecer la cultura organizacional y la imagen institucional de la Entidad.  </t>
  </si>
  <si>
    <t xml:space="preserve">COMUNICACIONES </t>
  </si>
  <si>
    <t>DIRECCIONAMIENTO ESTRATÉGICO</t>
  </si>
  <si>
    <t xml:space="preserve">Asesorar la formulación y el seguimiento de los planes, politicas y proyectos para la inclusión social de la población con  discapacidad visual acorde con los lineamientos establecidos.  
</t>
  </si>
  <si>
    <t xml:space="preserve">Inicia con la identificación de necesidades de la población con discapacidad visual, continua con la formulación y diseño de los planes y proyectos institucionales y termina con su evaluación. </t>
  </si>
  <si>
    <t xml:space="preserve">Incumplimiento de los planes y proyectos institucionales por parte de los procesos </t>
  </si>
  <si>
    <t xml:space="preserve">Inadecuado seguimiento por parte de los líderes de proceso para el cumplimiento de los planes institucionales 
</t>
  </si>
  <si>
    <t>Posibilidad de pérdida reputacional por el incumplimiento de los planes institucionales debido al inadecuado seguimiento por parte de los líderes de proceso</t>
  </si>
  <si>
    <t xml:space="preserve">Los profesionales especializados de la Oficina Asesora de Planeación revisan y retroalimentan las actividades a establecer dentro del plan de acción y el Plan Annual de adquisiciones de cada año a través de reuniones con los líderes de proceso. </t>
  </si>
  <si>
    <t>Continuar con la implementación del software del Sistema Integrado de Gestión</t>
  </si>
  <si>
    <t>Oficina Asesora de Planeación</t>
  </si>
  <si>
    <t>Junio de 2022</t>
  </si>
  <si>
    <t xml:space="preserve">Abril 30 de 2022
Agosto de 2022
Diciembre de 2022
</t>
  </si>
  <si>
    <t>El profesional especializado de la Oficina Asesora de Planeación verifica en el instrumento de seguimiento de los planes, la información mensual de los proyectos de inversión respecto al avance en el cumplimiento de las actividades y las evidencias aportadas .</t>
  </si>
  <si>
    <t>Realizar dos veces al año reuniones con los líderes de proceso con el propósito de revisar y realizar seguimiento al cumplimiento de las actividades establecidas en el plan de acción anual</t>
  </si>
  <si>
    <t>Abril -Agosto de 2022</t>
  </si>
  <si>
    <t>El líder de proceso revisa el cumplimiento de las metas con la Oficina Asesora de Planeación, quienes realizan los ajustes de los proyectos de inversión si se considera pertinente.</t>
  </si>
  <si>
    <t xml:space="preserve"> Gestionar la aprobación de la modificacion de la metas de los proyectos de inversion si se considera pertinente por parte del Director General.</t>
  </si>
  <si>
    <t>Diciembre 2022</t>
  </si>
  <si>
    <t>Evaluacion y Mejoramiento</t>
  </si>
  <si>
    <t xml:space="preserve">Evaluar la efectividad del sistema de control interno del INCI mediante el seguimiento y medición de la eficiencia, eficacia y efectividad de la gestión institucional, los procesos, la ejecución de los planes, programas y proyectos, con el fin de generar recomendaciones que orienten y contribuyan al mejoramiento de la entidad, así como a su cumplimiento misional. 
 </t>
  </si>
  <si>
    <t xml:space="preserve">Comprende la identificación de prioridades de evaluación de la gestión institucional, la planeación y ejecución de las auditorías, las evaluaciones y seguimientos establecidos en la normatividad vigente y finaliza con el seguimiento a los planes de mejoramiento institucional y por procesos. 
 </t>
  </si>
  <si>
    <t>Incumplimiento de la entrega de informes en los tiempos que establece la ley.</t>
  </si>
  <si>
    <t>Inadecuada proyección y ejecución del Plan Anual de Auditoría.</t>
  </si>
  <si>
    <t>Posibilidad de pérdida reputacional por incumplimiento de la entrega de informes en los tiempos que establece la ley debido a la inadecuada proyección y ejecución del Plan Anual de Auditoría.</t>
  </si>
  <si>
    <t>El asesor de Dirección General con funciones de control interno hace seguimiento periódico al cumplimiento del Plan Anual de Auditoria y lo modifican en caso de nuevos requerimientos, con aprobación del Comité Institucional de Coordinación de Control Interno.</t>
  </si>
  <si>
    <t>El asesor de Dirección General con funciones de Control Interno revisa y aprueba el formato Plan de Trabajo para cada uno de los seguimientos y/o auditorias.</t>
  </si>
  <si>
    <t>Posibilidad de no detectar hallazgos ( errores o desviaciones de control)  en las auditorías y/o evaluaciones realizadas</t>
  </si>
  <si>
    <t>Falta de pericia y conocimientos del auditor</t>
  </si>
  <si>
    <t>Posibilidad de perdidad  reputacional por no detectar hallazgos ( errores o desviaciones de control)  en las auditorías y/o evaluaciones realizadas debido a la falta de pericia y conocimientos del auditor</t>
  </si>
  <si>
    <t>El asesor de Dirección General con funciones de Control Interno verifican que dentro del perfil del auditor se incluya  la formación y experiencia correspondiente.</t>
  </si>
  <si>
    <t>Realizar gestión con otras entidades formadoras en auditoria para realizar prácticas que suplan las deficiencias de personal auditor para incrementar el alcance de los temas y procesos auditados.</t>
  </si>
  <si>
    <t>El asesor de Dirección General con funciones de Control Interno</t>
  </si>
  <si>
    <t>Marzo 2022</t>
  </si>
  <si>
    <t>El asesor de Dirección General con funciones de Control Interno revisa y aprueba los informe de las auditorías de acuerdo con los estándares de calidad definidos para los procesos de Auditoría Interna.</t>
  </si>
  <si>
    <t>El asesor de Dirección General con funciones de Control Interno verifica que los auditores se actualicen y capaciten de manera permanente en temas relacionados al ejercicio de la auditoría interna.</t>
  </si>
  <si>
    <t xml:space="preserve">El Comité Institucional de Coordinación revisa y analiza el Mapa de Aseguramiento presentado por el asesor de Dirección General con funciones de Control Interno para priorizar los procesos a  auditar durante la vigencia.   </t>
  </si>
  <si>
    <t xml:space="preserve">FINANCIERO </t>
  </si>
  <si>
    <t xml:space="preserve"> Proveer y controlar los recursos presupuestales, financieros y contables para el cumplimiento de los objetivos institucionales. </t>
  </si>
  <si>
    <t>El proceso inicia con la planeación del Presupuesto de la entidad, se desagrega para la operatividad, se controla en su ejecución y finaliza con la presentación de informes de ejecución presupuestal, financiera y contable a clientes internos y externos.</t>
  </si>
  <si>
    <t xml:space="preserve">Falta de oportunidad y calidad de la informacion </t>
  </si>
  <si>
    <t>Inadecuada e inoportuna informacion que se recibe de los  procesos, la falta de adecuados soportes contables y apropiacion del manual de politicas contables.</t>
  </si>
  <si>
    <t>Probabilidad de perdida reputacional y economica por falta de oportunidad y calidad de la informacion debido  a la inadecuada e inoportuna informacion que se recibe de los  procesos, la falta de adecuados soportes contables y apropiacion del manual de politicas contables.</t>
  </si>
  <si>
    <t>El profesional universitario del proceso financiero revisa mensualmente el cumplimiento del cronograma Entrega de  Información al Procesos Contable.</t>
  </si>
  <si>
    <t>Realizar la actualizacion y capacitacion a los funcionarios del proceso, sobre toda la normatividad interna y externa del proceso Contable y Financiero (Manual de Politicas Contables y otras)</t>
  </si>
  <si>
    <t xml:space="preserve">El coordinador del proceso Financiero </t>
  </si>
  <si>
    <t>El contador del proceso financiero organiza semestralmente  jornadas de apropiación de las políticas contables con el grupo del proceso financiero y el coordinador verifica el cumplimiento .</t>
  </si>
  <si>
    <t>El contador del proceso financiero realiza  mensualmente  los registros contables conforme a los soportes recibidos y verifica su conservación en la TRD de comprobantes de contabilidad</t>
  </si>
  <si>
    <t>Posibilidad de pérdida reputacional por incumplimiento en el Plan de Adquisiciones debido a la falta de gestión de los servidores públicos de las dependencias interesadas y de seguimiento por parte del proceso de Gestión Contractual.</t>
  </si>
  <si>
    <t>Falta de gestión de los servidores públicos y de seguimiento por parte del proceso de Gestión Contractual.</t>
  </si>
  <si>
    <t xml:space="preserve"> Incumplimiento en el Plan de Adquisiciones</t>
  </si>
  <si>
    <t xml:space="preserve">El proceso inicia con la identificación y programación de las necesidades de contratación y finaliza con la elaboración de planes de mejoramiento, acciones correctivas y preventivas. </t>
  </si>
  <si>
    <t xml:space="preserve">Aplicar los procedimientos legales para contratar bienes, servicios y obras con el fin de satisfacer las necesidades del Instituto </t>
  </si>
  <si>
    <t xml:space="preserve">GESTIÓN CONTRACTUAL </t>
  </si>
  <si>
    <t>ADMINISTRACIÓN DOCUMENTAL</t>
  </si>
  <si>
    <t>Garantizar una Gestion Documental eficiente y efectiva, durante todo el clico de vida de los ducumentos (Archivo de Gestión, Archivo Central y Archivo Historico)</t>
  </si>
  <si>
    <t>Inicia con la Producción o Recepción de los documentos, para luego continuar con su Distribución, Trámite, Organización y Consulta, finalizando con la Conservación y Disposición final de los documentos de acuerdo a lo establecido por las Tablas de Retencion Documental</t>
  </si>
  <si>
    <t xml:space="preserve">Inadecuada gestión de la documentación e información de la entidad </t>
  </si>
  <si>
    <t>Falta de personal idóneo y no aplicación de los controles establecidos</t>
  </si>
  <si>
    <t>Posibilidad de pérdida reputacional y económico por inadecuada gestión de la documentación e información de la entidad debido a la  falta de personal idóneo y no aplicación de los controles establecidos</t>
  </si>
  <si>
    <t>El técnico del proceso de gestión documental y los responsables de archivo realizan el control a la consulta y préstamo de documentos y/o expedientes en el formato de Consulta y Préstamo de Documentos de acuerdo a los establecido en el procedimiento.</t>
  </si>
  <si>
    <t>El técnico operativo del proceso de gestión documental verifica que los jefes, secretarias  y servidores públicos asistan a la capacitación sobre el uso de Orfeo y confidencialidad de la información y posteriormente evalúa la apropiación de los conocimientos adquiridos.</t>
  </si>
  <si>
    <t>Realizar control y seguimiento a los documentos de los procesos en fisico y sistema ORFEO</t>
  </si>
  <si>
    <t>Luz Hedy Ortiz</t>
  </si>
  <si>
    <t>El técnico del proceso de Gestión Documental verifica y establece en los perfiles de los estudios previos,  los criterios de la selección de los  contratistas (formación idónea).</t>
  </si>
  <si>
    <t xml:space="preserve"> GESTION HUMANA</t>
  </si>
  <si>
    <t>Promover el desarrollo del talento humano mediante acciones que generen un ambiente laboral propicio e impacten positivamente la productividad y mejoren la calidad de la vida laboral.</t>
  </si>
  <si>
    <t>El proceso inicia con la definición de necesidades de personal de planta y la gestión de ingreso, continúa con la ejecución de actividades administrativas y de desarrollo del talento humano durante su permanencia en el servicio y finaliza con la gestión del retiro.</t>
  </si>
  <si>
    <t>Errores en la liquidacion de la nomina, prestaciones sociales y parafiscales</t>
  </si>
  <si>
    <t>Deficiente control y seguimiento (de novedades) para la elaboración de la nómina, prestaciones sociales y parafiscales entre el servidor líder de nómina y el proveedor de la misma</t>
  </si>
  <si>
    <t>Posibilidad de pérdida económica y reputacional por errores en la liquidación de nómina, prestaciones sociales y parafiscales debido a un deficiente control y seguimiento entre el servidor líder de nómina y el proveedor de la misma.</t>
  </si>
  <si>
    <t>El profesional especializado y coordinador del proceso de Gestión Humana realiza control y seguimiento mensual al aplicativo donde se realiza la  nómina y lo compara con el formato Excel (con las novedades).</t>
  </si>
  <si>
    <t xml:space="preserve"> fuga de conocimiento de los servidores publicos que se retiran de la entidad</t>
  </si>
  <si>
    <t xml:space="preserve"> falta de acciones y herramientas que garantice la transferencia del conocimiento.</t>
  </si>
  <si>
    <t>Posibilidad de pérdida  reputacional por fuga de conocimiento de los servidores publicos que se retiran de la entidad debido a la falta de acciones y herramientas que garanticen la transferencia del conocimiento.</t>
  </si>
  <si>
    <t>El coordinador del proceso de Gestión Humana y el jefe de la dependencia correspondiente verifica que a través del "Formato Entrega del Cargo" el servidor público que se retira o traslada transfiere sus saberes y conocimientos a la entidad.</t>
  </si>
  <si>
    <t>Perdida de historias laborales</t>
  </si>
  <si>
    <t>Debido a la factores naturales y personales</t>
  </si>
  <si>
    <t>Posibilidad de pérdida reputacional por perdida de historias laborales debido a la factores naturales y personales.</t>
  </si>
  <si>
    <t>El secretario del proceso de Gestión Humana revisa y confronta  la historia laboral de los servidores públicos a través del formato Hoja de Control de Historias Laborales y  digitaliza  las mismas en un drive  con el fin de salvaguardar la información.</t>
  </si>
  <si>
    <t>El contratista del proceso de gestión jurídica verifica  mensualmente el avance de las demandas, tutelas y requerimiento jurídicos en la plataforma Ekogui</t>
  </si>
  <si>
    <t>Posibilidad de pérdida reputacional y económica por recursos, conceptos, Derechos de Petición y respuestas por inadecuados  fundamentos jurídicos y/o contestados de forma extemporánea debido a  falta de conocimiento de la normatividad vigente o de su seguimiento.</t>
  </si>
  <si>
    <t xml:space="preserve"> Falta de conocimiento de la normatividad vigente o de seguimiento  de las solicitudes (Recursos, conceptos, Derechos de Petición )</t>
  </si>
  <si>
    <t xml:space="preserve"> INFORMÁTICA Y TECNOLOGÍA </t>
  </si>
  <si>
    <t>Gestionar los recursos de las tecnologías de la información y comunicaciones para soportar las operaciones institucionales en un marco de confidencialidad, disponibilidad e integridad de la información mediante la administración de la plataforma tecnológica institucional y la prestación del soporte técnico requerido.</t>
  </si>
  <si>
    <t xml:space="preserve">Inicia con la elaboración del Plan Estratégico PETIC producto de la identificación de las necesidades individuales y generales de la Entidad en materia de tecnología y aplicativos informáticos y termina con la verificación de las condiciones de satisfacción de requerimientos PETIC. </t>
  </si>
  <si>
    <t>Perdida de la información y confidencialidad de las operaciones institucionales</t>
  </si>
  <si>
    <t>Inadecuada gestión de recursos de tecnologías de la información y comunicaciones para soportar  las operaciones institucionales en un marco de confidencialidad, disponibilidad e integridad de la información</t>
  </si>
  <si>
    <t>Posibilidad de pérdida reputacional y económica por perdida de la información y confidencialidad de esta, debido a ataques cibernéticos y a la inadecuada gestión de recursos de tecnologías de la información y comunicaciones para soportar  las operaciones institucionales en un marco de confidencialidad, disponibilidad e integridad de la información.</t>
  </si>
  <si>
    <t>El profesional especializado  del proceso de Informática y Tecnología realiza  las campañas en donde se socialice y se verifique la apropiación la política de seguridad de la información.</t>
  </si>
  <si>
    <t>El profesional especializado  del proceso de Informática y Tecnología  realiza el Backup´s de servidores almacenados en la SAN según la política de seguridad de la información y el procedimiento copias de seguridad información digital.</t>
  </si>
  <si>
    <t>El profesional especializado  del proceso de Informática y Tecnología activa y ejecuta la política de seguridad de la información con  las herramientas informáticas con las que cuenta la entidad.</t>
  </si>
  <si>
    <t>El profesional especializado o técnico operativo realiza seguimiento al cronograma de Ejecución Copias de Seguridad  del LAN y la Nube (IAAS, PAAS).</t>
  </si>
  <si>
    <t xml:space="preserve">PRODUCCIÓN RADIAL Y AUDIOVISUAL </t>
  </si>
  <si>
    <t>Producir y emitir contenidos radiales y audiovisuales sobre los derechos de la población con discapacidad visual, familias y colectivos como apoyo a la asistencia técnica de la Entidad desde una plataforma virtual. </t>
  </si>
  <si>
    <t xml:space="preserve"> El proceso inicia con la definición de contenidos radiales y audiovisuales con cada grupo de trabajo y termina con la divulgación de dichos contenidos. </t>
  </si>
  <si>
    <t xml:space="preserve">Deficiente emisión de contenidos radiales y audiovisuales </t>
  </si>
  <si>
    <t xml:space="preserve"> Inapropiado seguimiento y validación de calidad de los contenidos radiales y audiovisuales</t>
  </si>
  <si>
    <t>Posibilidad de pérdida reputacional por la deficiente emisión de contenidos radiales y/o audiovisuales debido al inapropiado seguimiento y validación de calidad de los mismos.</t>
  </si>
  <si>
    <t>El coordinador y/o productor (grabador de contenido radial) del proceso revisa la calidad y el cumplimiento de los tiempos y pausas institucionales de los contenidos radiales.</t>
  </si>
  <si>
    <t>Documentar en el procedimiento de producción radial  los criterios que definen la calidad del producto.</t>
  </si>
  <si>
    <t xml:space="preserve">Coordinador de producción radial y audiovisual  </t>
  </si>
  <si>
    <t>Febrero  2022</t>
  </si>
  <si>
    <t xml:space="preserve">El profesional universitario de producción audiovisual revisa la calidad del sonido, la imagen, la animación del producto y que se cumpla con lo solicitado en el guion.  </t>
  </si>
  <si>
    <t>Documentar en el procedimiento audiovisual los criterios que definen la calidad del producto.</t>
  </si>
  <si>
    <t xml:space="preserve">SERVICIO AL CIUDADANO </t>
  </si>
  <si>
    <t xml:space="preserve">Brindar información y orientación pertinente y oportuna sobre los servicios institucionales y aquellos que ofertan las entidades públicas y privadas a las personas con discapacidad visual, sus familias y sus colectivos;  a las instituciones públicas y privadas y a la población en general, para contribuir  a la satisfacción y mejoramiento de la confianza del ciudadano frente a la institución 
       </t>
  </si>
  <si>
    <t xml:space="preserve">Inicia  con la atención de los ciudadanos a través de los diferentes canales dispuestos por la entidad, y  finaliza con  la respuesta satisfactoria al ciudadano. </t>
  </si>
  <si>
    <t xml:space="preserve"> Inadecuada orientacion a los usuarios y respuestas fuera del limite de tiempo </t>
  </si>
  <si>
    <t xml:space="preserve"> Lineamientos insuficientes y desactualizados para la atencion de usuarios </t>
  </si>
  <si>
    <t>Posibilidad de pérdida reputacional por la inadecuada orientación a los usuarios debido a la falta de información de los procesos misionales de la entidad por parte del servidor público que atiende la oficina.</t>
  </si>
  <si>
    <t>El profesional universitario de servicio al ciudadano verifica trimestralmente  que los asistentes a las capacitaciones interioricen la información socializada.</t>
  </si>
  <si>
    <t>Crear una estrategia de interaccion para mantener actualizada la  informacion de las areas misionales con el proceso de servicio al ciudadano e igualmente incluir acciones para que dichas areas conozcan las solicitudes mas frecuentes por parte de la ciudadania.</t>
  </si>
  <si>
    <t>El profesional universitario de servicio al ciudadano</t>
  </si>
  <si>
    <t xml:space="preserve">Incumplimiento de los terminos la ley para la gestion de PQRSD </t>
  </si>
  <si>
    <t>Inadecuado seguimiento de las PQRSD según la plataforma de gestión documental de la entidad en relación con las PQRSD en la que se establece  la fecha de radicado y se priorizan los tiempos de respuesta segun se  establece la ley.</t>
  </si>
  <si>
    <t>Posibilidad de perdida reputacional por incumplimiento de los términos de la ley para la gestión de PQRSD debido a un inadecuado uso y  seguimiento de las mismas en la plataforma de gestión documental.</t>
  </si>
  <si>
    <t xml:space="preserve">El profesional Universitario del servicio al ciudadano realiza seguimiento semanal a los tiempos de respuesta a las  solicitudes  de  PQRSD </t>
  </si>
  <si>
    <t>El profesional Universitario del servicio al ciudadano ingresa a ORFEO la información de las PQRSD que se realizan en la Oficina de Atención al Ciudadano y realiza su seguimiento.</t>
  </si>
  <si>
    <t>El profesional Universitario del servicio al ciudadano realiza una capacitación anual   con todos los servidores públicos en temas de PQRSD en la plataforma ORFEO y verifica la apropiación de estos conocimientos.</t>
  </si>
  <si>
    <t xml:space="preserve">El técnico del proceso de gestión documental  y los responsables de archivo realizan el control  a la consulta y préstamo de documentos  y/o expedientes en el formato de Consulta y Prestamo de Docuemntos de acuerdo a los establecido en el procedimiento </t>
  </si>
  <si>
    <t xml:space="preserve">El técnico operativo del proceso de gestión documental verifica que los jefes, secretarias  y servidores públicos asistan a la capacitación sobre el uso de Orfeo y confidencialidad de la información y posteriormente evalua la apropiacion de los conocimientos adquiridos </t>
  </si>
  <si>
    <t>El tecnico del proceso de Gestion Documental verifica y establece en los perfiles de los estudios previos,  los criterios de la seleccion de los  contratistas (formacion idonea).</t>
  </si>
  <si>
    <t>Unidades Productivas</t>
  </si>
  <si>
    <t xml:space="preserve">Producir y comercializar material especializado como apoyo a los procesos de atención y acceso a la información de la población con discapacidad visual, dando respuesta a las solicitudes y requerimientos de personas naturales, entidades públicas y privadas que contribuyen a la inclusión de la población. 
    </t>
  </si>
  <si>
    <t xml:space="preserve"> Inicia con la solicitud de material especializado para la población con discapacidad visual y finaliza con la evaluación de satisfacción del cliente.</t>
  </si>
  <si>
    <t xml:space="preserve">Incumplimiento en la entrega de material especializado para personas con discapacidad visual </t>
  </si>
  <si>
    <t>Daños en la maquinaria o errores durante el proceso productivo</t>
  </si>
  <si>
    <t>Posibilidad de pérdida reputacional y/o económica por el incumplimiento o errores en la entrega de material especializado para personas con discapacidad visual debido a fallas durante el proceso de planeación  y/o producción.</t>
  </si>
  <si>
    <t>El técnico operativo del proceso de Unidades Productivas verifica la calidad del material especializado producido en la imprenta de acuerdo al cumplimiento de los requisitos solicitados por el cliente de acuerdo a cada orden de producción.</t>
  </si>
  <si>
    <t>Realizar una capacitacion mensual sobre (maquinaria, sofware Ineditto y otras que se identifique necesarias )</t>
  </si>
  <si>
    <t>Coordinador de Unidades Productivas</t>
  </si>
  <si>
    <t>El técnico operativo del proceso de Unidades Productivas valida las especificaciones técnicas estipuladas en el formato de Planeación Anual de Producción Interna  y  las establecidas en la cotización.</t>
  </si>
  <si>
    <t>El técnico operativo del proceso de Unidades Productivas revisa y actualiza las hojas de vida de las máquinas de acuerdo a lo establecido en el Plan de Mantenimiento.</t>
  </si>
  <si>
    <t>Perdida de clientes de la tienda INCI</t>
  </si>
  <si>
    <t xml:space="preserve"> Errores del personal de la tienda en la entrega de los productos.</t>
  </si>
  <si>
    <t>Posibilidad de pérdida reputacional por disminución de los  clientes debido a  errores del personal encargados de la atención de la tienda INCI en el ingreso de los productos, la orientación en la entrega de los mismos a los clientes y a la falta de inventario que responda a las demandas de los usuarios.</t>
  </si>
  <si>
    <t>EEl técnico administrativo revisa la información que arroja el formato Satisfacción del Cliente para definir los productos que se ofertan en la tienda INCI</t>
  </si>
  <si>
    <t xml:space="preserve">Realizar dos jornadas de capacitacion y actualizacion sobre  productos para personas con discapacidad visual. </t>
  </si>
  <si>
    <t>Juridica</t>
  </si>
  <si>
    <t xml:space="preserve">Asesorar, asistir y representar al Instituto Nacional para Ciegos en todas las actuaciones judiciales y extra judiciales, procurando el cumplimiento y la aplicación de la normatividad legal vigente. </t>
  </si>
  <si>
    <t xml:space="preserve">El proceso inicia con la identificación de la normatividad, doctrina y jurisprudencia, continua con la recepción de solicitud de asesoria, reperesentación judicial o extrajudicial; continúa con su análisis jurídico y seguimiento, y finaliza con adelantar acciones para la mejora. </t>
  </si>
  <si>
    <t xml:space="preserve"> deficiencia en el calculo del pasivo contigente y la provision correspondiente al año en curso por falta de metodologia o desconocimeinto de las personas que lo elaboran y la ejecucion inoportuna de los procesos  de pago de la obligaciones y cumplimiento de sentencias</t>
  </si>
  <si>
    <t xml:space="preserve">Abogado Contratista Defensa juridica </t>
  </si>
  <si>
    <t>extemporánea</t>
  </si>
  <si>
    <t>Enero</t>
  </si>
  <si>
    <t>Abril-Agosto-Diciembre</t>
  </si>
  <si>
    <t xml:space="preserve">El contratista participa y apropia el conocimiento adquirido en  las  formaciones de carácter jurídico y deja un registro (actas) de las mismas. </t>
  </si>
  <si>
    <t>La mesa  de Contratación realiza seguimientos mensuales a la proyección de la contratación del Plan Anual Adquisiciones.</t>
  </si>
  <si>
    <t>El jefe de la Oficina Asesora Jurídica, a traves de correo electronico,  envia convocatoria para sesion mensual de la mesa tecnica de contratacion a las dependencias correspondientes el listado de los procesos de contratacion que tienen  a las dependencias correspondientes el listados de los procesos de contratación que tienen que radicar en la dependencia, de acuerdo a la programacion del PLna Anual de Adquisiciones para su discusion y aprobacion.</t>
  </si>
  <si>
    <t>Posibilidad de afectación económica por el incremento del valor que se debe pagar por concepto de sentencias, ejecutadas conciliaciones por demoras en su liquidación y pago debido a una deficiencia en el cálculo del pasivo contingente y la provisión correspondiente al año en curso por falta de metodología o desconocimiento de las personas que lo elaboran y la ejecución inoportuna de los procesos de pago de la obligación y cumplimiento de sentencias</t>
  </si>
  <si>
    <t>El incremento del valor que se debe pagar, concepto de sentencias ejecutoriadas y conciliaciones por demoras en su liquidación y pago</t>
  </si>
  <si>
    <t xml:space="preserve">El abogado contratista -defensa jurídica del estado, de la Oficina Asesora Jurídica, deberá alimentar mínimo 2 veces al año la plataforma Ekogui con la relación de la provisión contable y/o cuando el proceso tenga cambios importantes, el tema pecuniarios, y a su vez informar a financiera mediante memorando interno la sentencia que genera la obligación de pago por parte de la entidad a favor de un tercero. </t>
  </si>
  <si>
    <t xml:space="preserve">Desde la Oficina Asesora Jurídica el jefe y/o el abogado contratista para la Defensa Judicial de la entidad apropiará y evaluará los conocimientos relacionados con la defensa jurídica por parte del abogado contratista de la entidad para que estos sean trasladados a las personas que están involucrados en el proceso una vez al año. </t>
  </si>
  <si>
    <t xml:space="preserve">La Oficina Asesora Jurídica, a través del abogado o apoderado, solicitará (para su verificacion) a la Coordinación Administrativo y Financiera el soporte del pago de la obligación, cuando se presente. </t>
  </si>
  <si>
    <t>Reformar y actualizar el procedimiento de PQRSD con el propósito de establecer medidas de control desde el paso a paso que eviten la materialización del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</si>
</sst>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name val="Calibri"/>
      <family val="2"/>
      <scheme val="minor"/>
    </font>
    <font>
      <sz val="12"/>
      <color theme="1"/>
      <name val="Arial"/>
      <family val="2"/>
    </font>
    <font>
      <sz val="12"/>
      <name val="Arial"/>
      <family val="2"/>
    </font>
    <font>
      <sz val="12"/>
      <color rgb="FFFFFFFF"/>
      <name val="Arial Narrow"/>
      <family val="2"/>
    </font>
  </fonts>
  <fills count="1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s>
  <borders count="75">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s>
  <cellStyleXfs count="5">
    <xf numFmtId="0" fontId="0" fillId="0" borderId="0"/>
    <xf numFmtId="9" fontId="15" fillId="0" borderId="0" applyFont="0" applyFill="0" applyBorder="0" applyAlignment="0" applyProtection="0"/>
    <xf numFmtId="0" fontId="44" fillId="0" borderId="0"/>
    <xf numFmtId="0" fontId="45" fillId="0" borderId="0"/>
    <xf numFmtId="0" fontId="5" fillId="0" borderId="0"/>
  </cellStyleXfs>
  <cellXfs count="392">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164" fontId="1" fillId="0" borderId="2" xfId="1" applyNumberFormat="1" applyFont="1" applyBorder="1" applyAlignment="1">
      <alignment horizontal="center" vertical="center"/>
    </xf>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164" fontId="1" fillId="9" borderId="2" xfId="1" applyNumberFormat="1" applyFont="1" applyFill="1" applyBorder="1" applyAlignment="1">
      <alignment horizontal="center"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1" fillId="0" borderId="2" xfId="0" applyFont="1" applyBorder="1" applyAlignment="1" applyProtection="1">
      <alignment horizontal="center" vertical="center"/>
      <protection locked="0"/>
    </xf>
    <xf numFmtId="0" fontId="6"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horizontal="center" vertical="center"/>
      <protection hidden="1"/>
    </xf>
    <xf numFmtId="0" fontId="1" fillId="0" borderId="2" xfId="0" applyFont="1" applyBorder="1" applyAlignment="1" applyProtection="1">
      <alignment horizontal="center" vertical="center" textRotation="90"/>
      <protection locked="0"/>
    </xf>
    <xf numFmtId="9" fontId="1" fillId="0" borderId="2"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wrapText="1"/>
      <protection hidden="1"/>
    </xf>
    <xf numFmtId="9" fontId="1" fillId="0" borderId="4"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protection hidden="1"/>
    </xf>
    <xf numFmtId="0" fontId="1" fillId="0" borderId="4" xfId="0" applyFont="1" applyBorder="1" applyAlignment="1" applyProtection="1">
      <alignment horizontal="center" vertical="center" textRotation="90"/>
      <protection locked="0"/>
    </xf>
    <xf numFmtId="0" fontId="1" fillId="0" borderId="2" xfId="0" applyFont="1" applyBorder="1" applyAlignment="1" applyProtection="1">
      <alignment horizontal="center" vertical="center" wrapText="1"/>
      <protection locked="0"/>
    </xf>
    <xf numFmtId="14" fontId="1" fillId="0" borderId="2" xfId="0" applyNumberFormat="1" applyFont="1" applyBorder="1" applyAlignment="1" applyProtection="1">
      <alignment horizontal="center" vertical="center"/>
      <protection locked="0"/>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46" fillId="3" borderId="51" xfId="2" applyFont="1" applyFill="1" applyBorder="1"/>
    <xf numFmtId="0" fontId="46" fillId="3" borderId="52" xfId="2" applyFont="1" applyFill="1" applyBorder="1"/>
    <xf numFmtId="0" fontId="46" fillId="3" borderId="53" xfId="2" applyFont="1" applyFill="1" applyBorder="1"/>
    <xf numFmtId="0" fontId="17" fillId="3" borderId="0" xfId="0" applyFont="1" applyFill="1" applyAlignment="1">
      <alignment vertical="center"/>
    </xf>
    <xf numFmtId="0" fontId="5" fillId="3" borderId="0" xfId="0" applyFont="1" applyFill="1"/>
    <xf numFmtId="0" fontId="33" fillId="3" borderId="0" xfId="0" applyFont="1" applyFill="1"/>
    <xf numFmtId="0" fontId="34" fillId="3" borderId="34" xfId="0" applyFont="1" applyFill="1" applyBorder="1" applyAlignment="1">
      <alignment horizontal="center" vertical="center" wrapText="1" readingOrder="1"/>
    </xf>
    <xf numFmtId="0" fontId="35" fillId="3" borderId="34" xfId="0" applyFont="1" applyFill="1" applyBorder="1" applyAlignment="1">
      <alignment horizontal="justify" vertical="center" wrapText="1" readingOrder="1"/>
    </xf>
    <xf numFmtId="9" fontId="34" fillId="3" borderId="43" xfId="0" applyNumberFormat="1"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5" fillId="3" borderId="33" xfId="0" applyFont="1" applyFill="1" applyBorder="1" applyAlignment="1">
      <alignment horizontal="justify" vertical="center" wrapText="1" readingOrder="1"/>
    </xf>
    <xf numFmtId="9" fontId="34" fillId="3" borderId="38" xfId="0" applyNumberFormat="1" applyFont="1" applyFill="1" applyBorder="1" applyAlignment="1">
      <alignment horizontal="center" vertical="center" wrapText="1" readingOrder="1"/>
    </xf>
    <xf numFmtId="0" fontId="35" fillId="3" borderId="38" xfId="0" applyFont="1" applyFill="1" applyBorder="1" applyAlignment="1">
      <alignment horizontal="center" vertical="center" wrapText="1" readingOrder="1"/>
    </xf>
    <xf numFmtId="0" fontId="34" fillId="3" borderId="40" xfId="0" applyFont="1" applyFill="1" applyBorder="1" applyAlignment="1">
      <alignment horizontal="center" vertical="center" wrapText="1" readingOrder="1"/>
    </xf>
    <xf numFmtId="0" fontId="35" fillId="3" borderId="40" xfId="0" applyFont="1" applyFill="1" applyBorder="1" applyAlignment="1">
      <alignment horizontal="justify" vertical="center" wrapText="1" readingOrder="1"/>
    </xf>
    <xf numFmtId="0" fontId="35" fillId="3" borderId="41" xfId="0" applyFont="1" applyFill="1" applyBorder="1" applyAlignment="1">
      <alignment horizontal="center" vertical="center" wrapText="1" readingOrder="1"/>
    </xf>
    <xf numFmtId="0" fontId="43" fillId="3" borderId="0" xfId="0" applyFont="1" applyFill="1"/>
    <xf numFmtId="0" fontId="34" fillId="15" borderId="45" xfId="0" applyFont="1" applyFill="1" applyBorder="1" applyAlignment="1">
      <alignment horizontal="center" vertical="center" wrapText="1" readingOrder="1"/>
    </xf>
    <xf numFmtId="0" fontId="34" fillId="15" borderId="46" xfId="0" applyFont="1" applyFill="1" applyBorder="1" applyAlignment="1">
      <alignment horizontal="center" vertical="center" wrapText="1" readingOrder="1"/>
    </xf>
    <xf numFmtId="0" fontId="14" fillId="3" borderId="0" xfId="0" applyFont="1" applyFill="1"/>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46" fillId="3" borderId="14" xfId="2" applyFont="1" applyFill="1" applyBorder="1"/>
    <xf numFmtId="0" fontId="51" fillId="3" borderId="0" xfId="0" applyFont="1" applyFill="1" applyAlignment="1">
      <alignment horizontal="left" vertical="center" wrapText="1"/>
    </xf>
    <xf numFmtId="0" fontId="52" fillId="3" borderId="0" xfId="0" applyFont="1" applyFill="1" applyAlignment="1">
      <alignment horizontal="left" vertical="top" wrapText="1"/>
    </xf>
    <xf numFmtId="0" fontId="46" fillId="3" borderId="0" xfId="2" applyFont="1" applyFill="1"/>
    <xf numFmtId="0" fontId="46" fillId="3" borderId="15" xfId="2" applyFont="1" applyFill="1" applyBorder="1"/>
    <xf numFmtId="0" fontId="46" fillId="3" borderId="16" xfId="2" applyFont="1" applyFill="1" applyBorder="1"/>
    <xf numFmtId="0" fontId="46" fillId="3" borderId="18" xfId="2" applyFont="1" applyFill="1" applyBorder="1"/>
    <xf numFmtId="0" fontId="46" fillId="3" borderId="17" xfId="2" applyFont="1" applyFill="1" applyBorder="1"/>
    <xf numFmtId="0" fontId="50" fillId="3" borderId="0" xfId="2" applyFont="1" applyFill="1" applyAlignment="1">
      <alignment horizontal="left" vertical="center" wrapText="1"/>
    </xf>
    <xf numFmtId="0" fontId="46" fillId="3" borderId="0" xfId="2" applyFont="1" applyFill="1" applyAlignment="1">
      <alignment horizontal="left" vertical="center" wrapText="1"/>
    </xf>
    <xf numFmtId="0" fontId="46" fillId="3" borderId="0" xfId="2" quotePrefix="1" applyFont="1" applyFill="1" applyAlignment="1">
      <alignment horizontal="left" vertical="center" wrapText="1"/>
    </xf>
    <xf numFmtId="0" fontId="48" fillId="3" borderId="14" xfId="2" quotePrefix="1" applyFont="1" applyFill="1" applyBorder="1" applyAlignment="1">
      <alignment horizontal="left" vertical="top" wrapText="1"/>
    </xf>
    <xf numFmtId="0" fontId="49" fillId="3" borderId="0" xfId="2" quotePrefix="1" applyFont="1" applyFill="1" applyAlignment="1">
      <alignment horizontal="left" vertical="top" wrapText="1"/>
    </xf>
    <xf numFmtId="0" fontId="49" fillId="3" borderId="15" xfId="2" quotePrefix="1" applyFont="1" applyFill="1" applyBorder="1" applyAlignment="1">
      <alignment horizontal="left" vertical="top" wrapText="1"/>
    </xf>
    <xf numFmtId="0" fontId="56" fillId="0" borderId="33" xfId="0" applyFont="1" applyBorder="1" applyAlignment="1" applyProtection="1">
      <alignment horizontal="center" vertical="center" wrapText="1"/>
      <protection locked="0"/>
    </xf>
    <xf numFmtId="0" fontId="56" fillId="0" borderId="33" xfId="0" applyFont="1" applyBorder="1" applyAlignment="1" applyProtection="1">
      <alignment horizontal="left" vertical="center" wrapText="1"/>
      <protection locked="0"/>
    </xf>
    <xf numFmtId="0" fontId="57" fillId="0" borderId="33" xfId="0" applyFont="1" applyBorder="1" applyAlignment="1" applyProtection="1">
      <alignment horizontal="center" vertical="center" wrapText="1"/>
      <protection locked="0"/>
    </xf>
    <xf numFmtId="0" fontId="57" fillId="3" borderId="0" xfId="0" applyFont="1" applyFill="1" applyAlignment="1">
      <alignment horizontal="center" vertical="center" wrapText="1"/>
    </xf>
    <xf numFmtId="0" fontId="34" fillId="6" borderId="0" xfId="0" applyFont="1" applyFill="1" applyAlignment="1">
      <alignment horizontal="center" vertical="center" wrapText="1" readingOrder="1"/>
    </xf>
    <xf numFmtId="0" fontId="35" fillId="5" borderId="11" xfId="0" applyFont="1" applyFill="1" applyBorder="1" applyAlignment="1">
      <alignment horizontal="center" vertical="center" wrapText="1" readingOrder="1"/>
    </xf>
    <xf numFmtId="0" fontId="35" fillId="0" borderId="11" xfId="0" applyFont="1" applyBorder="1" applyAlignment="1">
      <alignment horizontal="center" vertical="center" wrapText="1" readingOrder="1"/>
    </xf>
    <xf numFmtId="0" fontId="35" fillId="0" borderId="11" xfId="0" applyFont="1" applyBorder="1" applyAlignment="1">
      <alignment horizontal="justify" vertical="center" wrapText="1" readingOrder="1"/>
    </xf>
    <xf numFmtId="0" fontId="35" fillId="7" borderId="1" xfId="0" applyFont="1" applyFill="1" applyBorder="1" applyAlignment="1">
      <alignment horizontal="center" vertical="center" wrapText="1" readingOrder="1"/>
    </xf>
    <xf numFmtId="0" fontId="35" fillId="0" borderId="1" xfId="0" applyFont="1" applyBorder="1" applyAlignment="1">
      <alignment horizontal="center" vertical="center" wrapText="1" readingOrder="1"/>
    </xf>
    <xf numFmtId="0" fontId="35" fillId="0" borderId="1" xfId="0" applyFont="1" applyBorder="1" applyAlignment="1">
      <alignment horizontal="justify" vertical="center" wrapText="1" readingOrder="1"/>
    </xf>
    <xf numFmtId="0" fontId="35" fillId="4" borderId="1" xfId="0" applyFont="1" applyFill="1" applyBorder="1" applyAlignment="1">
      <alignment horizontal="center" vertical="center" wrapText="1" readingOrder="1"/>
    </xf>
    <xf numFmtId="0" fontId="35" fillId="8" borderId="1" xfId="0" applyFont="1" applyFill="1" applyBorder="1" applyAlignment="1">
      <alignment horizontal="center" vertical="center" wrapText="1" readingOrder="1"/>
    </xf>
    <xf numFmtId="0" fontId="58" fillId="9" borderId="1" xfId="0" applyFont="1" applyFill="1" applyBorder="1" applyAlignment="1">
      <alignment horizontal="center" vertical="center" wrapText="1" readingOrder="1"/>
    </xf>
    <xf numFmtId="14" fontId="1" fillId="0" borderId="2" xfId="0" applyNumberFormat="1" applyFont="1" applyBorder="1" applyAlignment="1" applyProtection="1">
      <alignment horizontal="center" vertical="center" wrapText="1"/>
      <protection locked="0"/>
    </xf>
    <xf numFmtId="0" fontId="1" fillId="3" borderId="0" xfId="0" applyFont="1" applyFill="1" applyAlignment="1">
      <alignment horizontal="left" vertical="center"/>
    </xf>
    <xf numFmtId="0" fontId="1" fillId="3" borderId="0" xfId="0" applyFont="1" applyFill="1" applyAlignment="1">
      <alignment horizontal="left" vertical="center"/>
    </xf>
    <xf numFmtId="17" fontId="1" fillId="0" borderId="2" xfId="0" applyNumberFormat="1" applyFont="1" applyBorder="1" applyAlignment="1" applyProtection="1">
      <alignment horizontal="center" vertical="center" wrapText="1"/>
      <protection locked="0"/>
    </xf>
    <xf numFmtId="0" fontId="1" fillId="3" borderId="0" xfId="0" applyFont="1" applyFill="1" applyAlignment="1">
      <alignment horizontal="left" vertical="center"/>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0" borderId="4"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9" fontId="1" fillId="0" borderId="4" xfId="0" applyNumberFormat="1"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hidden="1"/>
    </xf>
    <xf numFmtId="9" fontId="1" fillId="0" borderId="5" xfId="0" applyNumberFormat="1" applyFont="1" applyBorder="1" applyAlignment="1" applyProtection="1">
      <alignment horizontal="center" vertical="center" wrapText="1"/>
      <protection hidden="1"/>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4"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9" fontId="1" fillId="0" borderId="4" xfId="0" applyNumberFormat="1" applyFont="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locked="0"/>
    </xf>
    <xf numFmtId="9" fontId="1" fillId="0" borderId="5" xfId="0" applyNumberFormat="1" applyFont="1" applyBorder="1" applyAlignment="1" applyProtection="1">
      <alignment horizontal="center" vertical="center"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47" fillId="14" borderId="48" xfId="2" applyFont="1" applyFill="1" applyBorder="1" applyAlignment="1">
      <alignment horizontal="center" vertical="center" wrapText="1"/>
    </xf>
    <xf numFmtId="0" fontId="47" fillId="14" borderId="49" xfId="2" applyFont="1" applyFill="1" applyBorder="1" applyAlignment="1">
      <alignment horizontal="center" vertical="center" wrapText="1"/>
    </xf>
    <xf numFmtId="0" fontId="47" fillId="14" borderId="50" xfId="2" applyFont="1" applyFill="1" applyBorder="1" applyAlignment="1">
      <alignment horizontal="center" vertical="center" wrapText="1"/>
    </xf>
    <xf numFmtId="0" fontId="46" fillId="0" borderId="14" xfId="2" quotePrefix="1" applyFont="1" applyBorder="1" applyAlignment="1">
      <alignment horizontal="left" vertical="center" wrapText="1"/>
    </xf>
    <xf numFmtId="0" fontId="46" fillId="0" borderId="0" xfId="2" quotePrefix="1" applyFont="1" applyAlignment="1">
      <alignment horizontal="left" vertical="center" wrapText="1"/>
    </xf>
    <xf numFmtId="0" fontId="46" fillId="0" borderId="15" xfId="2" quotePrefix="1" applyFont="1" applyBorder="1" applyAlignment="1">
      <alignment horizontal="left" vertical="center" wrapText="1"/>
    </xf>
    <xf numFmtId="0" fontId="46" fillId="0" borderId="68" xfId="2" quotePrefix="1" applyFont="1" applyBorder="1" applyAlignment="1">
      <alignment horizontal="left" vertical="center" wrapText="1"/>
    </xf>
    <xf numFmtId="0" fontId="46" fillId="0" borderId="69" xfId="2" quotePrefix="1" applyFont="1" applyBorder="1" applyAlignment="1">
      <alignment horizontal="left" vertical="center" wrapText="1"/>
    </xf>
    <xf numFmtId="0" fontId="46" fillId="0" borderId="70" xfId="2" quotePrefix="1" applyFont="1" applyBorder="1" applyAlignment="1">
      <alignment horizontal="left" vertical="center" wrapText="1"/>
    </xf>
    <xf numFmtId="0" fontId="48" fillId="3" borderId="51" xfId="2" quotePrefix="1" applyFont="1" applyFill="1" applyBorder="1" applyAlignment="1">
      <alignment horizontal="left" vertical="top" wrapText="1"/>
    </xf>
    <xf numFmtId="0" fontId="49" fillId="3" borderId="52" xfId="2" quotePrefix="1" applyFont="1" applyFill="1" applyBorder="1" applyAlignment="1">
      <alignment horizontal="left" vertical="top" wrapText="1"/>
    </xf>
    <xf numFmtId="0" fontId="49" fillId="3" borderId="53" xfId="2" quotePrefix="1" applyFont="1" applyFill="1" applyBorder="1" applyAlignment="1">
      <alignment horizontal="left" vertical="top" wrapText="1"/>
    </xf>
    <xf numFmtId="0" fontId="46" fillId="0" borderId="14" xfId="2" quotePrefix="1" applyFont="1" applyBorder="1" applyAlignment="1">
      <alignment horizontal="left" vertical="top" wrapText="1"/>
    </xf>
    <xf numFmtId="0" fontId="46" fillId="0" borderId="0" xfId="2" quotePrefix="1" applyFont="1" applyAlignment="1">
      <alignment horizontal="left" vertical="top" wrapText="1"/>
    </xf>
    <xf numFmtId="0" fontId="46" fillId="0" borderId="15" xfId="2" quotePrefix="1" applyFont="1" applyBorder="1" applyAlignment="1">
      <alignment horizontal="left" vertical="top" wrapText="1"/>
    </xf>
    <xf numFmtId="0" fontId="51" fillId="14" borderId="54" xfId="3" applyFont="1" applyFill="1" applyBorder="1" applyAlignment="1">
      <alignment horizontal="center" vertical="center" wrapText="1"/>
    </xf>
    <xf numFmtId="0" fontId="51" fillId="14" borderId="55" xfId="3" applyFont="1" applyFill="1" applyBorder="1" applyAlignment="1">
      <alignment horizontal="center" vertical="center" wrapText="1"/>
    </xf>
    <xf numFmtId="0" fontId="51" fillId="14" borderId="56" xfId="2" applyFont="1" applyFill="1" applyBorder="1" applyAlignment="1">
      <alignment horizontal="center" vertical="center"/>
    </xf>
    <xf numFmtId="0" fontId="51"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51" fillId="3" borderId="58" xfId="3" applyFont="1" applyFill="1" applyBorder="1" applyAlignment="1">
      <alignment horizontal="left" vertical="top" wrapText="1" readingOrder="1"/>
    </xf>
    <xf numFmtId="0" fontId="51" fillId="3" borderId="59" xfId="3" applyFont="1" applyFill="1" applyBorder="1" applyAlignment="1">
      <alignment horizontal="left" vertical="top" wrapText="1" readingOrder="1"/>
    </xf>
    <xf numFmtId="0" fontId="52" fillId="3" borderId="60" xfId="2" applyFont="1" applyFill="1" applyBorder="1" applyAlignment="1">
      <alignment horizontal="justify" vertical="center" wrapText="1"/>
    </xf>
    <xf numFmtId="0" fontId="52" fillId="3" borderId="61" xfId="2" applyFont="1" applyFill="1" applyBorder="1" applyAlignment="1">
      <alignment horizontal="justify" vertical="center" wrapText="1"/>
    </xf>
    <xf numFmtId="0" fontId="51" fillId="3" borderId="62" xfId="0" applyFont="1" applyFill="1" applyBorder="1" applyAlignment="1">
      <alignment horizontal="left" vertical="center" wrapText="1"/>
    </xf>
    <xf numFmtId="0" fontId="51" fillId="3" borderId="63" xfId="0" applyFont="1" applyFill="1" applyBorder="1" applyAlignment="1">
      <alignment horizontal="left" vertical="center" wrapText="1"/>
    </xf>
    <xf numFmtId="0" fontId="52" fillId="3" borderId="64" xfId="2" applyFont="1" applyFill="1" applyBorder="1" applyAlignment="1">
      <alignment horizontal="justify" vertical="center" wrapText="1"/>
    </xf>
    <xf numFmtId="0" fontId="52" fillId="3" borderId="65" xfId="2" applyFont="1" applyFill="1" applyBorder="1" applyAlignment="1">
      <alignment horizontal="justify" vertical="center" wrapText="1"/>
    </xf>
    <xf numFmtId="0" fontId="46" fillId="3" borderId="14" xfId="2" applyFont="1" applyFill="1" applyBorder="1" applyAlignment="1">
      <alignment horizontal="left" vertical="top" wrapText="1"/>
    </xf>
    <xf numFmtId="0" fontId="46" fillId="3" borderId="0" xfId="2" applyFont="1" applyFill="1" applyAlignment="1">
      <alignment horizontal="left" vertical="top" wrapText="1"/>
    </xf>
    <xf numFmtId="0" fontId="46" fillId="3" borderId="15" xfId="2" applyFont="1" applyFill="1" applyBorder="1" applyAlignment="1">
      <alignment horizontal="left" vertical="top" wrapText="1"/>
    </xf>
    <xf numFmtId="0" fontId="51" fillId="3" borderId="71" xfId="0" applyFont="1" applyFill="1" applyBorder="1" applyAlignment="1">
      <alignment horizontal="left" vertical="center" wrapText="1"/>
    </xf>
    <xf numFmtId="0" fontId="51" fillId="3" borderId="72" xfId="0" applyFont="1" applyFill="1" applyBorder="1" applyAlignment="1">
      <alignment horizontal="left" vertical="center" wrapText="1"/>
    </xf>
    <xf numFmtId="0" fontId="51" fillId="3" borderId="73" xfId="0" applyFont="1" applyFill="1" applyBorder="1" applyAlignment="1">
      <alignment horizontal="left" vertical="center" wrapText="1"/>
    </xf>
    <xf numFmtId="0" fontId="51" fillId="3" borderId="74" xfId="0" applyFont="1" applyFill="1" applyBorder="1" applyAlignment="1">
      <alignment horizontal="left" vertical="center" wrapText="1"/>
    </xf>
    <xf numFmtId="0" fontId="52" fillId="3" borderId="66" xfId="0" applyFont="1" applyFill="1" applyBorder="1" applyAlignment="1">
      <alignment horizontal="justify" vertical="center" wrapText="1"/>
    </xf>
    <xf numFmtId="0" fontId="52" fillId="3" borderId="67" xfId="0" applyFont="1" applyFill="1" applyBorder="1" applyAlignment="1">
      <alignment horizontal="justify" vertical="center" wrapText="1"/>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0" fillId="0" borderId="12" xfId="0" applyFont="1" applyBorder="1" applyAlignment="1">
      <alignment horizontal="center" vertical="center" wrapText="1"/>
    </xf>
    <xf numFmtId="0" fontId="40" fillId="0" borderId="19" xfId="0" applyFont="1" applyBorder="1" applyAlignment="1">
      <alignment horizontal="center" vertical="center"/>
    </xf>
    <xf numFmtId="0" fontId="40" fillId="0" borderId="13" xfId="0" applyFont="1" applyBorder="1" applyAlignment="1">
      <alignment horizontal="center" vertical="center"/>
    </xf>
    <xf numFmtId="0" fontId="40" fillId="0" borderId="14" xfId="0" applyFont="1" applyBorder="1" applyAlignment="1">
      <alignment horizontal="center" vertical="center"/>
    </xf>
    <xf numFmtId="0" fontId="40" fillId="0" borderId="0" xfId="0" applyFont="1" applyAlignment="1">
      <alignment horizontal="center" vertical="center"/>
    </xf>
    <xf numFmtId="0" fontId="40" fillId="0" borderId="15" xfId="0" applyFont="1" applyBorder="1" applyAlignment="1">
      <alignment horizontal="center" vertical="center"/>
    </xf>
    <xf numFmtId="0" fontId="40" fillId="0" borderId="16" xfId="0" applyFont="1" applyBorder="1" applyAlignment="1">
      <alignment horizontal="center" vertical="center"/>
    </xf>
    <xf numFmtId="0" fontId="40" fillId="0" borderId="18" xfId="0" applyFont="1" applyBorder="1" applyAlignment="1">
      <alignment horizontal="center" vertical="center"/>
    </xf>
    <xf numFmtId="0" fontId="40" fillId="0" borderId="17" xfId="0" applyFont="1" applyBorder="1" applyAlignment="1">
      <alignment horizontal="center" vertical="center"/>
    </xf>
    <xf numFmtId="0" fontId="40" fillId="0" borderId="19" xfId="0" applyFont="1" applyBorder="1" applyAlignment="1">
      <alignment horizontal="center" vertical="center" wrapText="1"/>
    </xf>
    <xf numFmtId="0" fontId="39" fillId="11" borderId="20" xfId="0" applyFont="1" applyFill="1" applyBorder="1" applyAlignment="1">
      <alignment horizontal="center" vertical="center" wrapText="1" readingOrder="1"/>
    </xf>
    <xf numFmtId="0" fontId="39" fillId="11" borderId="21" xfId="0" applyFont="1" applyFill="1" applyBorder="1" applyAlignment="1">
      <alignment horizontal="center" vertical="center" wrapText="1" readingOrder="1"/>
    </xf>
    <xf numFmtId="0" fontId="39" fillId="11" borderId="22" xfId="0" applyFont="1" applyFill="1" applyBorder="1" applyAlignment="1">
      <alignment horizontal="center" vertical="center" wrapText="1" readingOrder="1"/>
    </xf>
    <xf numFmtId="0" fontId="39" fillId="11" borderId="23" xfId="0" applyFont="1" applyFill="1" applyBorder="1" applyAlignment="1">
      <alignment horizontal="center" vertical="center" wrapText="1" readingOrder="1"/>
    </xf>
    <xf numFmtId="0" fontId="39" fillId="11" borderId="0" xfId="0" applyFont="1" applyFill="1" applyAlignment="1">
      <alignment horizontal="center" vertical="center" wrapText="1" readingOrder="1"/>
    </xf>
    <xf numFmtId="0" fontId="39" fillId="11" borderId="24" xfId="0" applyFont="1" applyFill="1" applyBorder="1" applyAlignment="1">
      <alignment horizontal="center" vertical="center" wrapText="1" readingOrder="1"/>
    </xf>
    <xf numFmtId="0" fontId="39" fillId="11" borderId="25" xfId="0" applyFont="1" applyFill="1" applyBorder="1" applyAlignment="1">
      <alignment horizontal="center" vertical="center" wrapText="1" readingOrder="1"/>
    </xf>
    <xf numFmtId="0" fontId="39" fillId="11" borderId="26" xfId="0" applyFont="1" applyFill="1" applyBorder="1" applyAlignment="1">
      <alignment horizontal="center" vertical="center" wrapText="1" readingOrder="1"/>
    </xf>
    <xf numFmtId="0" fontId="39" fillId="11" borderId="27" xfId="0" applyFont="1" applyFill="1" applyBorder="1" applyAlignment="1">
      <alignment horizontal="center" vertical="center" wrapText="1" readingOrder="1"/>
    </xf>
    <xf numFmtId="0" fontId="40" fillId="0" borderId="14" xfId="0" applyFont="1" applyBorder="1" applyAlignment="1">
      <alignment horizontal="center" vertical="center" wrapText="1"/>
    </xf>
    <xf numFmtId="0" fontId="39" fillId="12" borderId="20" xfId="0" applyFont="1" applyFill="1" applyBorder="1" applyAlignment="1">
      <alignment horizontal="center" vertical="center" wrapText="1" readingOrder="1"/>
    </xf>
    <xf numFmtId="0" fontId="39" fillId="12" borderId="21" xfId="0" applyFont="1" applyFill="1" applyBorder="1" applyAlignment="1">
      <alignment horizontal="center" vertical="center" wrapText="1" readingOrder="1"/>
    </xf>
    <xf numFmtId="0" fontId="39" fillId="12" borderId="22" xfId="0" applyFont="1" applyFill="1" applyBorder="1" applyAlignment="1">
      <alignment horizontal="center" vertical="center" wrapText="1" readingOrder="1"/>
    </xf>
    <xf numFmtId="0" fontId="39" fillId="12" borderId="23" xfId="0" applyFont="1" applyFill="1" applyBorder="1" applyAlignment="1">
      <alignment horizontal="center" vertical="center" wrapText="1" readingOrder="1"/>
    </xf>
    <xf numFmtId="0" fontId="39" fillId="12" borderId="0" xfId="0" applyFont="1" applyFill="1" applyAlignment="1">
      <alignment horizontal="center" vertical="center" wrapText="1" readingOrder="1"/>
    </xf>
    <xf numFmtId="0" fontId="39" fillId="12" borderId="24" xfId="0" applyFont="1" applyFill="1" applyBorder="1" applyAlignment="1">
      <alignment horizontal="center" vertical="center" wrapText="1" readingOrder="1"/>
    </xf>
    <xf numFmtId="0" fontId="39" fillId="12" borderId="25" xfId="0" applyFont="1" applyFill="1" applyBorder="1" applyAlignment="1">
      <alignment horizontal="center" vertical="center" wrapText="1" readingOrder="1"/>
    </xf>
    <xf numFmtId="0" fontId="39" fillId="12" borderId="26" xfId="0" applyFont="1" applyFill="1" applyBorder="1" applyAlignment="1">
      <alignment horizontal="center" vertical="center" wrapText="1" readingOrder="1"/>
    </xf>
    <xf numFmtId="0" fontId="39" fillId="12" borderId="27" xfId="0" applyFont="1" applyFill="1" applyBorder="1" applyAlignment="1">
      <alignment horizontal="center" vertical="center" wrapText="1" readingOrder="1"/>
    </xf>
    <xf numFmtId="0" fontId="38" fillId="0" borderId="0" xfId="0" applyFont="1" applyAlignment="1">
      <alignment horizontal="center" vertical="center" wrapText="1"/>
    </xf>
    <xf numFmtId="0" fontId="23" fillId="0" borderId="0" xfId="0" applyFont="1" applyAlignment="1">
      <alignment horizontal="center" vertical="center" wrapText="1"/>
    </xf>
    <xf numFmtId="0" fontId="39" fillId="5" borderId="20" xfId="0" applyFont="1" applyFill="1" applyBorder="1" applyAlignment="1">
      <alignment horizontal="center" vertical="center" wrapText="1" readingOrder="1"/>
    </xf>
    <xf numFmtId="0" fontId="39" fillId="5" borderId="21" xfId="0" applyFont="1" applyFill="1" applyBorder="1" applyAlignment="1">
      <alignment horizontal="center" vertical="center" wrapText="1" readingOrder="1"/>
    </xf>
    <xf numFmtId="0" fontId="39" fillId="5" borderId="22" xfId="0" applyFont="1" applyFill="1" applyBorder="1" applyAlignment="1">
      <alignment horizontal="center" vertical="center" wrapText="1" readingOrder="1"/>
    </xf>
    <xf numFmtId="0" fontId="39" fillId="5" borderId="23" xfId="0" applyFont="1" applyFill="1" applyBorder="1" applyAlignment="1">
      <alignment horizontal="center" vertical="center" wrapText="1" readingOrder="1"/>
    </xf>
    <xf numFmtId="0" fontId="39" fillId="5" borderId="0" xfId="0" applyFont="1" applyFill="1" applyAlignment="1">
      <alignment horizontal="center" vertical="center" wrapText="1" readingOrder="1"/>
    </xf>
    <xf numFmtId="0" fontId="39" fillId="5" borderId="24" xfId="0" applyFont="1" applyFill="1" applyBorder="1" applyAlignment="1">
      <alignment horizontal="center" vertical="center" wrapText="1" readingOrder="1"/>
    </xf>
    <xf numFmtId="0" fontId="39" fillId="5" borderId="25" xfId="0" applyFont="1" applyFill="1" applyBorder="1" applyAlignment="1">
      <alignment horizontal="center" vertical="center" wrapText="1" readingOrder="1"/>
    </xf>
    <xf numFmtId="0" fontId="39" fillId="5" borderId="26" xfId="0" applyFont="1" applyFill="1" applyBorder="1" applyAlignment="1">
      <alignment horizontal="center" vertical="center" wrapText="1" readingOrder="1"/>
    </xf>
    <xf numFmtId="0" fontId="39" fillId="5" borderId="27" xfId="0" applyFont="1" applyFill="1" applyBorder="1" applyAlignment="1">
      <alignment horizontal="center" vertical="center" wrapText="1" readingOrder="1"/>
    </xf>
    <xf numFmtId="0" fontId="39" fillId="13" borderId="20" xfId="0" applyFont="1" applyFill="1" applyBorder="1" applyAlignment="1">
      <alignment horizontal="center" vertical="center" wrapText="1" readingOrder="1"/>
    </xf>
    <xf numFmtId="0" fontId="39" fillId="13" borderId="21" xfId="0" applyFont="1" applyFill="1" applyBorder="1" applyAlignment="1">
      <alignment horizontal="center" vertical="center" wrapText="1" readingOrder="1"/>
    </xf>
    <xf numFmtId="0" fontId="39" fillId="13" borderId="22" xfId="0" applyFont="1" applyFill="1" applyBorder="1" applyAlignment="1">
      <alignment horizontal="center" vertical="center" wrapText="1" readingOrder="1"/>
    </xf>
    <xf numFmtId="0" fontId="39" fillId="13" borderId="23" xfId="0" applyFont="1" applyFill="1" applyBorder="1" applyAlignment="1">
      <alignment horizontal="center" vertical="center" wrapText="1" readingOrder="1"/>
    </xf>
    <xf numFmtId="0" fontId="39" fillId="13" borderId="0" xfId="0" applyFont="1" applyFill="1" applyAlignment="1">
      <alignment horizontal="center" vertical="center" wrapText="1" readingOrder="1"/>
    </xf>
    <xf numFmtId="0" fontId="39" fillId="13" borderId="24" xfId="0" applyFont="1" applyFill="1" applyBorder="1" applyAlignment="1">
      <alignment horizontal="center" vertical="center" wrapText="1" readingOrder="1"/>
    </xf>
    <xf numFmtId="0" fontId="39" fillId="13" borderId="25" xfId="0" applyFont="1" applyFill="1" applyBorder="1" applyAlignment="1">
      <alignment horizontal="center" vertical="center" wrapText="1" readingOrder="1"/>
    </xf>
    <xf numFmtId="0" fontId="39" fillId="13" borderId="26" xfId="0" applyFont="1" applyFill="1" applyBorder="1" applyAlignment="1">
      <alignment horizontal="center" vertical="center" wrapText="1" readingOrder="1"/>
    </xf>
    <xf numFmtId="0" fontId="39"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2" fillId="0" borderId="0" xfId="0" applyFont="1" applyAlignment="1">
      <alignment horizontal="center" vertical="center"/>
    </xf>
    <xf numFmtId="0" fontId="37" fillId="15" borderId="35" xfId="0" applyFont="1" applyFill="1" applyBorder="1" applyAlignment="1">
      <alignment horizontal="center" vertical="center" wrapText="1" readingOrder="1"/>
    </xf>
    <xf numFmtId="0" fontId="37" fillId="15" borderId="36" xfId="0" applyFont="1" applyFill="1" applyBorder="1" applyAlignment="1">
      <alignment horizontal="center" vertical="center" wrapText="1" readingOrder="1"/>
    </xf>
    <xf numFmtId="0" fontId="37" fillId="15" borderId="47" xfId="0" applyFont="1" applyFill="1" applyBorder="1" applyAlignment="1">
      <alignment horizontal="center" vertical="center" wrapText="1" readingOrder="1"/>
    </xf>
    <xf numFmtId="0" fontId="32" fillId="3" borderId="0" xfId="0" applyFont="1" applyFill="1" applyAlignment="1">
      <alignment horizontal="justify" vertical="center" wrapText="1"/>
    </xf>
    <xf numFmtId="0" fontId="34" fillId="15" borderId="44" xfId="0" applyFont="1" applyFill="1" applyBorder="1" applyAlignment="1">
      <alignment horizontal="center" vertical="center" wrapText="1" readingOrder="1"/>
    </xf>
    <xf numFmtId="0" fontId="34" fillId="15" borderId="45" xfId="0" applyFont="1" applyFill="1" applyBorder="1" applyAlignment="1">
      <alignment horizontal="center" vertical="center" wrapText="1" readingOrder="1"/>
    </xf>
    <xf numFmtId="0" fontId="34" fillId="3" borderId="42" xfId="0" applyFont="1" applyFill="1" applyBorder="1" applyAlignment="1">
      <alignment horizontal="center" vertical="center" wrapText="1" readingOrder="1"/>
    </xf>
    <xf numFmtId="0" fontId="34" fillId="3" borderId="37" xfId="0" applyFont="1" applyFill="1" applyBorder="1" applyAlignment="1">
      <alignment horizontal="center" vertical="center" wrapText="1" readingOrder="1"/>
    </xf>
    <xf numFmtId="0" fontId="34" fillId="3" borderId="34" xfId="0"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4" fillId="3" borderId="39" xfId="0" applyFont="1" applyFill="1" applyBorder="1" applyAlignment="1">
      <alignment horizontal="center" vertical="center" wrapText="1" readingOrder="1"/>
    </xf>
    <xf numFmtId="0" fontId="34"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3469">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calcChain" Target="calcChain.xml"/><Relationship Id="rId47" Type="http://schemas.microsoft.com/office/2017/06/relationships/rdRichValueStructure" Target="richData/rdrichvaluestructure.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customXml" Target="../customXml/item1.xml"/><Relationship Id="rId48" Type="http://schemas.microsoft.com/office/2017/06/relationships/rdRichValue" Target="richData/rdrichvalue.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pivotCacheDefinition" Target="pivotCache/pivotCacheDefinition1.xml"/><Relationship Id="rId46" Type="http://schemas.microsoft.com/office/2017/06/relationships/rdRichValueTypes" Target="richData/rdRichValueTypes.xml"/><Relationship Id="rId20" Type="http://schemas.openxmlformats.org/officeDocument/2006/relationships/worksheet" Target="worksheets/sheet20.xml"/><Relationship Id="rId4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gelica/Desktop/INCI/Riesgo/Riesgo%20con%20proceso/Direccionamiento%20Estrategic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Contractu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Angelica/Desktop/Carpetas/INCI/Riesgos/Riesgos%20publicados%20en%20web/Matriz%20de%20riesgo%20de%20la%20defensa%20jurdica%20INC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Human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Angelica/Desktop/INCI/Riesgo/Riesgo%20con%20proceso/Financier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Angelica/Desktop/INCI/Riesgo/Riesgo%20con%20proceso/Evaluacion%20y%20Mejoramien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gelica/Desktop/INCI/Riesgo/Riesgo%20con%20proceso/Comunicacion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gelica/Desktop/INCI/Riesgo/Riesgo%20con%20proceso/Asistencia%20Tecnic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ngelica/Desktop/INCI/Riesgo/Riesgo%20con%20proceso/Centro%20Cultu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ngelica/Desktop/INCI/Riesgo/Riesgo%20con%20proceso/Unidades%20Productiv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ngelica/Desktop/INCI/Riesgo/Riesgo%20con%20proceso/Produccion%20Radial%20y%20Audiovisu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Documenta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ngelica/Desktop/INCI/Riesgo/Riesgo%20con%20proceso/Servicio%20al%20Ciudadan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Angelica/Desktop/INCI/Riesgo/Riesgo%20con%20proceso/Informatica%20y%20Tecnolog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Gestion Juridica"/>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7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1"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0.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8288A-7160-4244-AF7C-B983EA8FEA62}">
  <sheetPr>
    <tabColor rgb="FF002060"/>
  </sheetPr>
  <dimension ref="A1:BP72"/>
  <sheetViews>
    <sheetView zoomScale="50" zoomScaleNormal="50" workbookViewId="0">
      <pane xSplit="14" ySplit="9" topLeftCell="V10" activePane="bottomRight" state="frozen"/>
      <selection pane="topRight" activeCell="O1" sqref="O1"/>
      <selection pane="bottomLeft" activeCell="A10" sqref="A10"/>
      <selection pane="bottomRight" activeCell="G10" sqref="G10:G15"/>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263</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47" t="s">
        <v>264</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265</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266</v>
      </c>
      <c r="D10" s="186" t="s">
        <v>267</v>
      </c>
      <c r="E10" s="189" t="s">
        <v>268</v>
      </c>
      <c r="F10" s="186" t="s">
        <v>93</v>
      </c>
      <c r="G10" s="192">
        <f>12*18</f>
        <v>216</v>
      </c>
      <c r="H10" s="195" t="str">
        <f>IF(G10&lt;=0,"",IF(G10&lt;=2,"Muy Baja",IF(G10&lt;=24,"Baja",IF(G10&lt;=500,"Media",IF(G10&lt;=5000,"Alta","Muy Alta")))))</f>
        <v>Media</v>
      </c>
      <c r="I10" s="180">
        <f>IF(H10="","",IF(H10="Muy Baja",0.2,IF(H10="Baja",0.4,IF(H10="Media",0.6,IF(H10="Alta",0.8,IF(H10="Muy Alta",1,))))))</f>
        <v>0.6</v>
      </c>
      <c r="J10" s="198" t="s">
        <v>104</v>
      </c>
      <c r="K10" s="180" t="str">
        <f>IF(NOT(ISERROR(MATCH(J10,'[1]Tabla Impacto'!$B$221:$B$223,0))),'[1]Tabla Impacto'!$F$223&amp;"Por favor no seleccionar los criterios de impacto(Afectación Económica o presupuestal y Pérdida Reputacional)",J10)</f>
        <v xml:space="preserve">     El riesgo afecta la imagen de la entidad a nivel nacional, con efecto publicitarios sostenible a nivel país</v>
      </c>
      <c r="L10" s="195" t="str">
        <f>IF(OR(K10='[1]Tabla Impacto'!$C$11,K10='[1]Tabla Impacto'!$D$11),"Leve",IF(OR(K10='[1]Tabla Impacto'!$C$12,K10='[1]Tabla Impacto'!$D$12),"Menor",IF(OR(K10='[1]Tabla Impacto'!$C$13,K10='[1]Tabla Impacto'!$D$13),"Moderado",IF(OR(K10='[1]Tabla Impacto'!$C$14,K10='[1]Tabla Impacto'!$D$14),"Mayor",IF(OR(K10='[1]Tabla Impacto'!$C$15,K10='[1]Tabla Impacto'!$D$15),"Catastrófico","")))))</f>
        <v>Catastrófico</v>
      </c>
      <c r="M10" s="180">
        <f>IF(L10="","",IF(L10="Leve",0.2,IF(L10="Menor",0.4,IF(L10="Moderado",0.6,IF(L10="Mayor",0.8,IF(L10="Catastrófico",1,))))))</f>
        <v>1</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40" t="s">
        <v>269</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0" t="s">
        <v>270</v>
      </c>
      <c r="AF10" s="48" t="s">
        <v>271</v>
      </c>
      <c r="AG10" s="48" t="s">
        <v>272</v>
      </c>
      <c r="AH10" s="140" t="s">
        <v>273</v>
      </c>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0" t="s">
        <v>274</v>
      </c>
      <c r="Q11" s="41" t="str">
        <f t="shared" si="0"/>
        <v>Probabilidad</v>
      </c>
      <c r="R11" s="42" t="s">
        <v>101</v>
      </c>
      <c r="S11" s="42" t="s">
        <v>96</v>
      </c>
      <c r="T11" s="43" t="str">
        <f t="shared" si="1"/>
        <v>30%</v>
      </c>
      <c r="U11" s="42" t="s">
        <v>97</v>
      </c>
      <c r="V11" s="42" t="s">
        <v>98</v>
      </c>
      <c r="W11" s="42" t="s">
        <v>99</v>
      </c>
      <c r="X11" s="24">
        <f>IFERROR(IF(AND(Q10="Probabilidad",Q11="Probabilidad"),(Z10-(+Z10*T11)),IF(Q11="Probabilidad",(I10-(+I10*T11)),IF(Q11="Impacto",Z10,""))),"")</f>
        <v>0.252</v>
      </c>
      <c r="Y11" s="44" t="str">
        <f t="shared" ref="Y11:Y69" si="4">IFERROR(IF(X11="","",IF(X11&lt;=0.2,"Muy Baja",IF(X11&lt;=0.4,"Baja",IF(X11&lt;=0.6,"Media",IF(X11&lt;=0.8,"Alta","Muy Alta"))))),"")</f>
        <v>Baja</v>
      </c>
      <c r="Z11" s="45">
        <f t="shared" si="2"/>
        <v>0.252</v>
      </c>
      <c r="AA11" s="44" t="str">
        <f t="shared" ref="AA11:AA69" si="5">IFERROR(IF(AB11="","",IF(AB11&lt;=0.2,"Leve",IF(AB11&lt;=0.4,"Menor",IF(AB11&lt;=0.6,"Moderado",IF(AB11&lt;=0.8,"Mayor","Catastrófico"))))),"")</f>
        <v>Catastrófico</v>
      </c>
      <c r="AB11" s="45">
        <f>IFERROR(IF(AND(Q10="Impacto",Q11="Impacto"),(AB10-(+AB10*T11)),IF(Q11="Impacto",($M$10-(+$M$10*T11)),IF(Q11="Probabilidad",AB10,""))),"")</f>
        <v>1</v>
      </c>
      <c r="AC11" s="46" t="str">
        <f t="shared" si="3"/>
        <v>Extremo</v>
      </c>
      <c r="AD11" s="47" t="s">
        <v>100</v>
      </c>
      <c r="AE11" s="40" t="s">
        <v>275</v>
      </c>
      <c r="AF11" s="48" t="s">
        <v>271</v>
      </c>
      <c r="AG11" s="48" t="s">
        <v>276</v>
      </c>
      <c r="AH11" s="140" t="s">
        <v>273</v>
      </c>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t="s">
        <v>277</v>
      </c>
      <c r="Q12" s="41" t="str">
        <f t="shared" si="0"/>
        <v>Impacto</v>
      </c>
      <c r="R12" s="42" t="s">
        <v>102</v>
      </c>
      <c r="S12" s="42" t="s">
        <v>96</v>
      </c>
      <c r="T12" s="43" t="str">
        <f t="shared" si="1"/>
        <v>25%</v>
      </c>
      <c r="U12" s="42" t="s">
        <v>97</v>
      </c>
      <c r="V12" s="42" t="s">
        <v>103</v>
      </c>
      <c r="W12" s="42" t="s">
        <v>99</v>
      </c>
      <c r="X12" s="24">
        <f>IFERROR(IF(AND(Q11="Probabilidad",Q12="Probabilidad"),(Z11-(+Z11*T12)),IF(AND(Q11="Impacto",Q12="Probabilidad"),(Z10-(+Z10*T12)),IF(Q12="Impacto",Z11,""))),"")</f>
        <v>0.252</v>
      </c>
      <c r="Y12" s="44" t="str">
        <f t="shared" si="4"/>
        <v>Baja</v>
      </c>
      <c r="Z12" s="45">
        <f t="shared" si="2"/>
        <v>0.252</v>
      </c>
      <c r="AA12" s="44" t="str">
        <f t="shared" si="5"/>
        <v>Mayor</v>
      </c>
      <c r="AB12" s="45">
        <f>IFERROR(IF(AND(Q11="Impacto",Q12="Impacto"),(AB11-(+AB11*T12)),IF(AND(Q11="Probabilidad",Q12="Impacto"),(AB10-(+AB10*T12)),IF(Q12="Probabilidad",AB11,""))),"")</f>
        <v>0.75</v>
      </c>
      <c r="AC12" s="46" t="str">
        <f t="shared" si="3"/>
        <v>Alto</v>
      </c>
      <c r="AD12" s="47" t="s">
        <v>100</v>
      </c>
      <c r="AE12" s="40" t="s">
        <v>278</v>
      </c>
      <c r="AF12" s="48" t="s">
        <v>271</v>
      </c>
      <c r="AG12" s="48" t="s">
        <v>279</v>
      </c>
      <c r="AH12" s="49" t="s">
        <v>279</v>
      </c>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IF(NOT(ISERROR(MATCH(J16,'[1]Tabla Impacto'!$B$221:$B$223,0))),'[1]Tabla Impacto'!$F$223&amp;"Por favor no seleccionar los criterios de impacto(Afectación Económica o presupuestal y Pérdida Reputacional)",J16)</f>
        <v>0</v>
      </c>
      <c r="L16" s="195" t="str">
        <f>IF(OR(K16='[1]Tabla Impacto'!$C$11,K16='[1]Tabla Impacto'!$D$11),"Leve",IF(OR(K16='[1]Tabla Impacto'!$C$12,K16='[1]Tabla Impacto'!$D$12),"Menor",IF(OR(K16='[1]Tabla Impacto'!$C$13,K16='[1]Tabla Impacto'!$D$13),"Moderado",IF(OR(K16='[1]Tabla Impacto'!$C$14,K16='[1]Tabla Impacto'!$D$14),"Mayor",IF(OR(K16='[1]Tabla Impacto'!$C$15,K16='[1]Tabla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IF(NOT(ISERROR(MATCH(J22,'[1]Tabla Impacto'!$B$221:$B$223,0))),'[1]Tabla Impacto'!$F$223&amp;"Por favor no seleccionar los criterios de impacto(Afectación Económica o presupuestal y Pérdida Reputacional)",J22)</f>
        <v>0</v>
      </c>
      <c r="L22" s="195" t="str">
        <f>IF(OR(K22='[1]Tabla Impacto'!$C$11,K22='[1]Tabla Impacto'!$D$11),"Leve",IF(OR(K22='[1]Tabla Impacto'!$C$12,K22='[1]Tabla Impacto'!$D$12),"Menor",IF(OR(K22='[1]Tabla Impacto'!$C$13,K22='[1]Tabla Impacto'!$D$13),"Moderado",IF(OR(K22='[1]Tabla Impacto'!$C$14,K22='[1]Tabla Impacto'!$D$14),"Mayor",IF(OR(K22='[1]Tabla Impacto'!$C$15,K22='[1]Tabla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IF(NOT(ISERROR(MATCH(J28,'[1]Tabla Impacto'!$B$221:$B$223,0))),'[1]Tabla Impacto'!$F$223&amp;"Por favor no seleccionar los criterios de impacto(Afectación Económica o presupuestal y Pérdida Reputacional)",J28)</f>
        <v>0</v>
      </c>
      <c r="L28" s="195" t="str">
        <f>IF(OR(K28='[1]Tabla Impacto'!$C$11,K28='[1]Tabla Impacto'!$D$11),"Leve",IF(OR(K28='[1]Tabla Impacto'!$C$12,K28='[1]Tabla Impacto'!$D$12),"Menor",IF(OR(K28='[1]Tabla Impacto'!$C$13,K28='[1]Tabla Impacto'!$D$13),"Moderado",IF(OR(K28='[1]Tabla Impacto'!$C$14,K28='[1]Tabla Impacto'!$D$14),"Mayor",IF(OR(K28='[1]Tabla Impacto'!$C$15,K28='[1]Tabla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IF(NOT(ISERROR(MATCH(J34,'[1]Tabla Impacto'!$B$221:$B$223,0))),'[1]Tabla Impacto'!$F$223&amp;"Por favor no seleccionar los criterios de impacto(Afectación Económica o presupuestal y Pérdida Reputacional)",J34)</f>
        <v>0</v>
      </c>
      <c r="L34" s="195" t="str">
        <f>IF(OR(K34='[1]Tabla Impacto'!$C$11,K34='[1]Tabla Impacto'!$D$11),"Leve",IF(OR(K34='[1]Tabla Impacto'!$C$12,K34='[1]Tabla Impacto'!$D$12),"Menor",IF(OR(K34='[1]Tabla Impacto'!$C$13,K34='[1]Tabla Impacto'!$D$13),"Moderado",IF(OR(K34='[1]Tabla Impacto'!$C$14,K34='[1]Tabla Impacto'!$D$14),"Mayor",IF(OR(K34='[1]Tabla Impacto'!$C$15,K34='[1]Tabla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IF(NOT(ISERROR(MATCH(J40,'[1]Tabla Impacto'!$B$221:$B$223,0))),'[1]Tabla Impacto'!$F$223&amp;"Por favor no seleccionar los criterios de impacto(Afectación Económica o presupuestal y Pérdida Reputacional)",J40)</f>
        <v>0</v>
      </c>
      <c r="L40" s="195" t="str">
        <f>IF(OR(K40='[1]Tabla Impacto'!$C$11,K40='[1]Tabla Impacto'!$D$11),"Leve",IF(OR(K40='[1]Tabla Impacto'!$C$12,K40='[1]Tabla Impacto'!$D$12),"Menor",IF(OR(K40='[1]Tabla Impacto'!$C$13,K40='[1]Tabla Impacto'!$D$13),"Moderado",IF(OR(K40='[1]Tabla Impacto'!$C$14,K40='[1]Tabla Impacto'!$D$14),"Mayor",IF(OR(K40='[1]Tabla Impacto'!$C$15,K40='[1]Tabla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IF(NOT(ISERROR(MATCH(J46,'[1]Tabla Impacto'!$B$221:$B$223,0))),'[1]Tabla Impacto'!$F$223&amp;"Por favor no seleccionar los criterios de impacto(Afectación Económica o presupuestal y Pérdida Reputacional)",J46)</f>
        <v>0</v>
      </c>
      <c r="L46" s="195" t="str">
        <f>IF(OR(K46='[1]Tabla Impacto'!$C$11,K46='[1]Tabla Impacto'!$D$11),"Leve",IF(OR(K46='[1]Tabla Impacto'!$C$12,K46='[1]Tabla Impacto'!$D$12),"Menor",IF(OR(K46='[1]Tabla Impacto'!$C$13,K46='[1]Tabla Impacto'!$D$13),"Moderado",IF(OR(K46='[1]Tabla Impacto'!$C$14,K46='[1]Tabla Impacto'!$D$14),"Mayor",IF(OR(K46='[1]Tabla Impacto'!$C$15,K46='[1]Tabla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IF(NOT(ISERROR(MATCH(J52,'[1]Tabla Impacto'!$B$221:$B$223,0))),'[1]Tabla Impacto'!$F$223&amp;"Por favor no seleccionar los criterios de impacto(Afectación Económica o presupuestal y Pérdida Reputacional)",J52)</f>
        <v>0</v>
      </c>
      <c r="L52" s="195" t="str">
        <f>IF(OR(K52='[1]Tabla Impacto'!$C$11,K52='[1]Tabla Impacto'!$D$11),"Leve",IF(OR(K52='[1]Tabla Impacto'!$C$12,K52='[1]Tabla Impacto'!$D$12),"Menor",IF(OR(K52='[1]Tabla Impacto'!$C$13,K52='[1]Tabla Impacto'!$D$13),"Moderado",IF(OR(K52='[1]Tabla Impacto'!$C$14,K52='[1]Tabla Impacto'!$D$14),"Mayor",IF(OR(K52='[1]Tabla Impacto'!$C$15,K52='[1]Tabla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IF(NOT(ISERROR(MATCH(J58,'[1]Tabla Impacto'!$B$221:$B$223,0))),'[1]Tabla Impacto'!$F$223&amp;"Por favor no seleccionar los criterios de impacto(Afectación Económica o presupuestal y Pérdida Reputacional)",J58)</f>
        <v>0</v>
      </c>
      <c r="L58" s="195" t="str">
        <f>IF(OR(K58='[1]Tabla Impacto'!$C$11,K58='[1]Tabla Impacto'!$D$11),"Leve",IF(OR(K58='[1]Tabla Impacto'!$C$12,K58='[1]Tabla Impacto'!$D$12),"Menor",IF(OR(K58='[1]Tabla Impacto'!$C$13,K58='[1]Tabla Impacto'!$D$13),"Moderado",IF(OR(K58='[1]Tabla Impacto'!$C$14,K58='[1]Tabla Impacto'!$D$14),"Mayor",IF(OR(K58='[1]Tabla Impacto'!$C$15,K58='[1]Tabla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IF(NOT(ISERROR(MATCH(J64,'[1]Tabla Impacto'!$B$221:$B$223,0))),'[1]Tabla Impacto'!$F$223&amp;"Por favor no seleccionar los criterios de impacto(Afectación Económica o presupuestal y Pérdida Reputacional)",J64)</f>
        <v>0</v>
      </c>
      <c r="L64" s="195" t="str">
        <f>IF(OR(K64='[1]Tabla Impacto'!$C$11,K64='[1]Tabla Impacto'!$D$11),"Leve",IF(OR(K64='[1]Tabla Impacto'!$C$12,K64='[1]Tabla Impacto'!$D$12),"Menor",IF(OR(K64='[1]Tabla Impacto'!$C$13,K64='[1]Tabla Impacto'!$D$13),"Moderado",IF(OR(K64='[1]Tabla Impacto'!$C$14,K64='[1]Tabla Impacto'!$D$14),"Mayor",IF(OR(K64='[1]Tabla Impacto'!$C$15,K64='[1]Tabla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3468" priority="227" operator="equal">
      <formula>"Muy Alta"</formula>
    </cfRule>
    <cfRule type="cellIs" dxfId="3467" priority="228" operator="equal">
      <formula>"Alta"</formula>
    </cfRule>
    <cfRule type="cellIs" dxfId="3466" priority="229" operator="equal">
      <formula>"Media"</formula>
    </cfRule>
    <cfRule type="cellIs" dxfId="3465" priority="230" operator="equal">
      <formula>"Baja"</formula>
    </cfRule>
    <cfRule type="cellIs" dxfId="3464" priority="231" operator="equal">
      <formula>"Muy Baja"</formula>
    </cfRule>
  </conditionalFormatting>
  <conditionalFormatting sqref="L10 L16 L22 L28 L34 L40 L46 L52 L58 L64">
    <cfRule type="cellIs" dxfId="3463" priority="222" operator="equal">
      <formula>"Catastrófico"</formula>
    </cfRule>
    <cfRule type="cellIs" dxfId="3462" priority="223" operator="equal">
      <formula>"Mayor"</formula>
    </cfRule>
    <cfRule type="cellIs" dxfId="3461" priority="224" operator="equal">
      <formula>"Moderado"</formula>
    </cfRule>
    <cfRule type="cellIs" dxfId="3460" priority="225" operator="equal">
      <formula>"Menor"</formula>
    </cfRule>
    <cfRule type="cellIs" dxfId="3459" priority="226" operator="equal">
      <formula>"Leve"</formula>
    </cfRule>
  </conditionalFormatting>
  <conditionalFormatting sqref="N10">
    <cfRule type="cellIs" dxfId="3458" priority="218" operator="equal">
      <formula>"Extremo"</formula>
    </cfRule>
    <cfRule type="cellIs" dxfId="3457" priority="219" operator="equal">
      <formula>"Alto"</formula>
    </cfRule>
    <cfRule type="cellIs" dxfId="3456" priority="220" operator="equal">
      <formula>"Moderado"</formula>
    </cfRule>
    <cfRule type="cellIs" dxfId="3455" priority="221" operator="equal">
      <formula>"Bajo"</formula>
    </cfRule>
  </conditionalFormatting>
  <conditionalFormatting sqref="Y10:Y15">
    <cfRule type="cellIs" dxfId="3454" priority="213" operator="equal">
      <formula>"Muy Alta"</formula>
    </cfRule>
    <cfRule type="cellIs" dxfId="3453" priority="214" operator="equal">
      <formula>"Alta"</formula>
    </cfRule>
    <cfRule type="cellIs" dxfId="3452" priority="215" operator="equal">
      <formula>"Media"</formula>
    </cfRule>
    <cfRule type="cellIs" dxfId="3451" priority="216" operator="equal">
      <formula>"Baja"</formula>
    </cfRule>
    <cfRule type="cellIs" dxfId="3450" priority="217" operator="equal">
      <formula>"Muy Baja"</formula>
    </cfRule>
  </conditionalFormatting>
  <conditionalFormatting sqref="AA10:AA15">
    <cfRule type="cellIs" dxfId="3449" priority="208" operator="equal">
      <formula>"Catastrófico"</formula>
    </cfRule>
    <cfRule type="cellIs" dxfId="3448" priority="209" operator="equal">
      <formula>"Mayor"</formula>
    </cfRule>
    <cfRule type="cellIs" dxfId="3447" priority="210" operator="equal">
      <formula>"Moderado"</formula>
    </cfRule>
    <cfRule type="cellIs" dxfId="3446" priority="211" operator="equal">
      <formula>"Menor"</formula>
    </cfRule>
    <cfRule type="cellIs" dxfId="3445" priority="212" operator="equal">
      <formula>"Leve"</formula>
    </cfRule>
  </conditionalFormatting>
  <conditionalFormatting sqref="AC10:AC15">
    <cfRule type="cellIs" dxfId="3444" priority="204" operator="equal">
      <formula>"Extremo"</formula>
    </cfRule>
    <cfRule type="cellIs" dxfId="3443" priority="205" operator="equal">
      <formula>"Alto"</formula>
    </cfRule>
    <cfRule type="cellIs" dxfId="3442" priority="206" operator="equal">
      <formula>"Moderado"</formula>
    </cfRule>
    <cfRule type="cellIs" dxfId="3441" priority="207" operator="equal">
      <formula>"Bajo"</formula>
    </cfRule>
  </conditionalFormatting>
  <conditionalFormatting sqref="H58">
    <cfRule type="cellIs" dxfId="3440" priority="43" operator="equal">
      <formula>"Muy Alta"</formula>
    </cfRule>
    <cfRule type="cellIs" dxfId="3439" priority="44" operator="equal">
      <formula>"Alta"</formula>
    </cfRule>
    <cfRule type="cellIs" dxfId="3438" priority="45" operator="equal">
      <formula>"Media"</formula>
    </cfRule>
    <cfRule type="cellIs" dxfId="3437" priority="46" operator="equal">
      <formula>"Baja"</formula>
    </cfRule>
    <cfRule type="cellIs" dxfId="3436" priority="47" operator="equal">
      <formula>"Muy Baja"</formula>
    </cfRule>
  </conditionalFormatting>
  <conditionalFormatting sqref="N16">
    <cfRule type="cellIs" dxfId="3435" priority="200" operator="equal">
      <formula>"Extremo"</formula>
    </cfRule>
    <cfRule type="cellIs" dxfId="3434" priority="201" operator="equal">
      <formula>"Alto"</formula>
    </cfRule>
    <cfRule type="cellIs" dxfId="3433" priority="202" operator="equal">
      <formula>"Moderado"</formula>
    </cfRule>
    <cfRule type="cellIs" dxfId="3432" priority="203" operator="equal">
      <formula>"Bajo"</formula>
    </cfRule>
  </conditionalFormatting>
  <conditionalFormatting sqref="Y16:Y21">
    <cfRule type="cellIs" dxfId="3431" priority="195" operator="equal">
      <formula>"Muy Alta"</formula>
    </cfRule>
    <cfRule type="cellIs" dxfId="3430" priority="196" operator="equal">
      <formula>"Alta"</formula>
    </cfRule>
    <cfRule type="cellIs" dxfId="3429" priority="197" operator="equal">
      <formula>"Media"</formula>
    </cfRule>
    <cfRule type="cellIs" dxfId="3428" priority="198" operator="equal">
      <formula>"Baja"</formula>
    </cfRule>
    <cfRule type="cellIs" dxfId="3427" priority="199" operator="equal">
      <formula>"Muy Baja"</formula>
    </cfRule>
  </conditionalFormatting>
  <conditionalFormatting sqref="AA16:AA21">
    <cfRule type="cellIs" dxfId="3426" priority="190" operator="equal">
      <formula>"Catastrófico"</formula>
    </cfRule>
    <cfRule type="cellIs" dxfId="3425" priority="191" operator="equal">
      <formula>"Mayor"</formula>
    </cfRule>
    <cfRule type="cellIs" dxfId="3424" priority="192" operator="equal">
      <formula>"Moderado"</formula>
    </cfRule>
    <cfRule type="cellIs" dxfId="3423" priority="193" operator="equal">
      <formula>"Menor"</formula>
    </cfRule>
    <cfRule type="cellIs" dxfId="3422" priority="194" operator="equal">
      <formula>"Leve"</formula>
    </cfRule>
  </conditionalFormatting>
  <conditionalFormatting sqref="AC16:AC21">
    <cfRule type="cellIs" dxfId="3421" priority="186" operator="equal">
      <formula>"Extremo"</formula>
    </cfRule>
    <cfRule type="cellIs" dxfId="3420" priority="187" operator="equal">
      <formula>"Alto"</formula>
    </cfRule>
    <cfRule type="cellIs" dxfId="3419" priority="188" operator="equal">
      <formula>"Moderado"</formula>
    </cfRule>
    <cfRule type="cellIs" dxfId="3418" priority="189" operator="equal">
      <formula>"Bajo"</formula>
    </cfRule>
  </conditionalFormatting>
  <conditionalFormatting sqref="H22">
    <cfRule type="cellIs" dxfId="3417" priority="181" operator="equal">
      <formula>"Muy Alta"</formula>
    </cfRule>
    <cfRule type="cellIs" dxfId="3416" priority="182" operator="equal">
      <formula>"Alta"</formula>
    </cfRule>
    <cfRule type="cellIs" dxfId="3415" priority="183" operator="equal">
      <formula>"Media"</formula>
    </cfRule>
    <cfRule type="cellIs" dxfId="3414" priority="184" operator="equal">
      <formula>"Baja"</formula>
    </cfRule>
    <cfRule type="cellIs" dxfId="3413" priority="185" operator="equal">
      <formula>"Muy Baja"</formula>
    </cfRule>
  </conditionalFormatting>
  <conditionalFormatting sqref="N22">
    <cfRule type="cellIs" dxfId="3412" priority="177" operator="equal">
      <formula>"Extremo"</formula>
    </cfRule>
    <cfRule type="cellIs" dxfId="3411" priority="178" operator="equal">
      <formula>"Alto"</formula>
    </cfRule>
    <cfRule type="cellIs" dxfId="3410" priority="179" operator="equal">
      <formula>"Moderado"</formula>
    </cfRule>
    <cfRule type="cellIs" dxfId="3409" priority="180" operator="equal">
      <formula>"Bajo"</formula>
    </cfRule>
  </conditionalFormatting>
  <conditionalFormatting sqref="Y22:Y27">
    <cfRule type="cellIs" dxfId="3408" priority="172" operator="equal">
      <formula>"Muy Alta"</formula>
    </cfRule>
    <cfRule type="cellIs" dxfId="3407" priority="173" operator="equal">
      <formula>"Alta"</formula>
    </cfRule>
    <cfRule type="cellIs" dxfId="3406" priority="174" operator="equal">
      <formula>"Media"</formula>
    </cfRule>
    <cfRule type="cellIs" dxfId="3405" priority="175" operator="equal">
      <formula>"Baja"</formula>
    </cfRule>
    <cfRule type="cellIs" dxfId="3404" priority="176" operator="equal">
      <formula>"Muy Baja"</formula>
    </cfRule>
  </conditionalFormatting>
  <conditionalFormatting sqref="AA22:AA27">
    <cfRule type="cellIs" dxfId="3403" priority="167" operator="equal">
      <formula>"Catastrófico"</formula>
    </cfRule>
    <cfRule type="cellIs" dxfId="3402" priority="168" operator="equal">
      <formula>"Mayor"</formula>
    </cfRule>
    <cfRule type="cellIs" dxfId="3401" priority="169" operator="equal">
      <formula>"Moderado"</formula>
    </cfRule>
    <cfRule type="cellIs" dxfId="3400" priority="170" operator="equal">
      <formula>"Menor"</formula>
    </cfRule>
    <cfRule type="cellIs" dxfId="3399" priority="171" operator="equal">
      <formula>"Leve"</formula>
    </cfRule>
  </conditionalFormatting>
  <conditionalFormatting sqref="AC22:AC27">
    <cfRule type="cellIs" dxfId="3398" priority="163" operator="equal">
      <formula>"Extremo"</formula>
    </cfRule>
    <cfRule type="cellIs" dxfId="3397" priority="164" operator="equal">
      <formula>"Alto"</formula>
    </cfRule>
    <cfRule type="cellIs" dxfId="3396" priority="165" operator="equal">
      <formula>"Moderado"</formula>
    </cfRule>
    <cfRule type="cellIs" dxfId="3395" priority="166" operator="equal">
      <formula>"Bajo"</formula>
    </cfRule>
  </conditionalFormatting>
  <conditionalFormatting sqref="H28">
    <cfRule type="cellIs" dxfId="3394" priority="158" operator="equal">
      <formula>"Muy Alta"</formula>
    </cfRule>
    <cfRule type="cellIs" dxfId="3393" priority="159" operator="equal">
      <formula>"Alta"</formula>
    </cfRule>
    <cfRule type="cellIs" dxfId="3392" priority="160" operator="equal">
      <formula>"Media"</formula>
    </cfRule>
    <cfRule type="cellIs" dxfId="3391" priority="161" operator="equal">
      <formula>"Baja"</formula>
    </cfRule>
    <cfRule type="cellIs" dxfId="3390" priority="162" operator="equal">
      <formula>"Muy Baja"</formula>
    </cfRule>
  </conditionalFormatting>
  <conditionalFormatting sqref="N28">
    <cfRule type="cellIs" dxfId="3389" priority="154" operator="equal">
      <formula>"Extremo"</formula>
    </cfRule>
    <cfRule type="cellIs" dxfId="3388" priority="155" operator="equal">
      <formula>"Alto"</formula>
    </cfRule>
    <cfRule type="cellIs" dxfId="3387" priority="156" operator="equal">
      <formula>"Moderado"</formula>
    </cfRule>
    <cfRule type="cellIs" dxfId="3386" priority="157" operator="equal">
      <formula>"Bajo"</formula>
    </cfRule>
  </conditionalFormatting>
  <conditionalFormatting sqref="Y28:Y33">
    <cfRule type="cellIs" dxfId="3385" priority="149" operator="equal">
      <formula>"Muy Alta"</formula>
    </cfRule>
    <cfRule type="cellIs" dxfId="3384" priority="150" operator="equal">
      <formula>"Alta"</formula>
    </cfRule>
    <cfRule type="cellIs" dxfId="3383" priority="151" operator="equal">
      <formula>"Media"</formula>
    </cfRule>
    <cfRule type="cellIs" dxfId="3382" priority="152" operator="equal">
      <formula>"Baja"</formula>
    </cfRule>
    <cfRule type="cellIs" dxfId="3381" priority="153" operator="equal">
      <formula>"Muy Baja"</formula>
    </cfRule>
  </conditionalFormatting>
  <conditionalFormatting sqref="AA28:AA33">
    <cfRule type="cellIs" dxfId="3380" priority="144" operator="equal">
      <formula>"Catastrófico"</formula>
    </cfRule>
    <cfRule type="cellIs" dxfId="3379" priority="145" operator="equal">
      <formula>"Mayor"</formula>
    </cfRule>
    <cfRule type="cellIs" dxfId="3378" priority="146" operator="equal">
      <formula>"Moderado"</formula>
    </cfRule>
    <cfRule type="cellIs" dxfId="3377" priority="147" operator="equal">
      <formula>"Menor"</formula>
    </cfRule>
    <cfRule type="cellIs" dxfId="3376" priority="148" operator="equal">
      <formula>"Leve"</formula>
    </cfRule>
  </conditionalFormatting>
  <conditionalFormatting sqref="AC28:AC33">
    <cfRule type="cellIs" dxfId="3375" priority="140" operator="equal">
      <formula>"Extremo"</formula>
    </cfRule>
    <cfRule type="cellIs" dxfId="3374" priority="141" operator="equal">
      <formula>"Alto"</formula>
    </cfRule>
    <cfRule type="cellIs" dxfId="3373" priority="142" operator="equal">
      <formula>"Moderado"</formula>
    </cfRule>
    <cfRule type="cellIs" dxfId="3372" priority="143" operator="equal">
      <formula>"Bajo"</formula>
    </cfRule>
  </conditionalFormatting>
  <conditionalFormatting sqref="H34">
    <cfRule type="cellIs" dxfId="3371" priority="135" operator="equal">
      <formula>"Muy Alta"</formula>
    </cfRule>
    <cfRule type="cellIs" dxfId="3370" priority="136" operator="equal">
      <formula>"Alta"</formula>
    </cfRule>
    <cfRule type="cellIs" dxfId="3369" priority="137" operator="equal">
      <formula>"Media"</formula>
    </cfRule>
    <cfRule type="cellIs" dxfId="3368" priority="138" operator="equal">
      <formula>"Baja"</formula>
    </cfRule>
    <cfRule type="cellIs" dxfId="3367" priority="139" operator="equal">
      <formula>"Muy Baja"</formula>
    </cfRule>
  </conditionalFormatting>
  <conditionalFormatting sqref="N34">
    <cfRule type="cellIs" dxfId="3366" priority="131" operator="equal">
      <formula>"Extremo"</formula>
    </cfRule>
    <cfRule type="cellIs" dxfId="3365" priority="132" operator="equal">
      <formula>"Alto"</formula>
    </cfRule>
    <cfRule type="cellIs" dxfId="3364" priority="133" operator="equal">
      <formula>"Moderado"</formula>
    </cfRule>
    <cfRule type="cellIs" dxfId="3363" priority="134" operator="equal">
      <formula>"Bajo"</formula>
    </cfRule>
  </conditionalFormatting>
  <conditionalFormatting sqref="Y34:Y39">
    <cfRule type="cellIs" dxfId="3362" priority="126" operator="equal">
      <formula>"Muy Alta"</formula>
    </cfRule>
    <cfRule type="cellIs" dxfId="3361" priority="127" operator="equal">
      <formula>"Alta"</formula>
    </cfRule>
    <cfRule type="cellIs" dxfId="3360" priority="128" operator="equal">
      <formula>"Media"</formula>
    </cfRule>
    <cfRule type="cellIs" dxfId="3359" priority="129" operator="equal">
      <formula>"Baja"</formula>
    </cfRule>
    <cfRule type="cellIs" dxfId="3358" priority="130" operator="equal">
      <formula>"Muy Baja"</formula>
    </cfRule>
  </conditionalFormatting>
  <conditionalFormatting sqref="AA34:AA39">
    <cfRule type="cellIs" dxfId="3357" priority="121" operator="equal">
      <formula>"Catastrófico"</formula>
    </cfRule>
    <cfRule type="cellIs" dxfId="3356" priority="122" operator="equal">
      <formula>"Mayor"</formula>
    </cfRule>
    <cfRule type="cellIs" dxfId="3355" priority="123" operator="equal">
      <formula>"Moderado"</formula>
    </cfRule>
    <cfRule type="cellIs" dxfId="3354" priority="124" operator="equal">
      <formula>"Menor"</formula>
    </cfRule>
    <cfRule type="cellIs" dxfId="3353" priority="125" operator="equal">
      <formula>"Leve"</formula>
    </cfRule>
  </conditionalFormatting>
  <conditionalFormatting sqref="AC34:AC39">
    <cfRule type="cellIs" dxfId="3352" priority="117" operator="equal">
      <formula>"Extremo"</formula>
    </cfRule>
    <cfRule type="cellIs" dxfId="3351" priority="118" operator="equal">
      <formula>"Alto"</formula>
    </cfRule>
    <cfRule type="cellIs" dxfId="3350" priority="119" operator="equal">
      <formula>"Moderado"</formula>
    </cfRule>
    <cfRule type="cellIs" dxfId="3349" priority="120" operator="equal">
      <formula>"Bajo"</formula>
    </cfRule>
  </conditionalFormatting>
  <conditionalFormatting sqref="H40">
    <cfRule type="cellIs" dxfId="3348" priority="112" operator="equal">
      <formula>"Muy Alta"</formula>
    </cfRule>
    <cfRule type="cellIs" dxfId="3347" priority="113" operator="equal">
      <formula>"Alta"</formula>
    </cfRule>
    <cfRule type="cellIs" dxfId="3346" priority="114" operator="equal">
      <formula>"Media"</formula>
    </cfRule>
    <cfRule type="cellIs" dxfId="3345" priority="115" operator="equal">
      <formula>"Baja"</formula>
    </cfRule>
    <cfRule type="cellIs" dxfId="3344" priority="116" operator="equal">
      <formula>"Muy Baja"</formula>
    </cfRule>
  </conditionalFormatting>
  <conditionalFormatting sqref="N40">
    <cfRule type="cellIs" dxfId="3343" priority="108" operator="equal">
      <formula>"Extremo"</formula>
    </cfRule>
    <cfRule type="cellIs" dxfId="3342" priority="109" operator="equal">
      <formula>"Alto"</formula>
    </cfRule>
    <cfRule type="cellIs" dxfId="3341" priority="110" operator="equal">
      <formula>"Moderado"</formula>
    </cfRule>
    <cfRule type="cellIs" dxfId="3340" priority="111" operator="equal">
      <formula>"Bajo"</formula>
    </cfRule>
  </conditionalFormatting>
  <conditionalFormatting sqref="Y40:Y45">
    <cfRule type="cellIs" dxfId="3339" priority="103" operator="equal">
      <formula>"Muy Alta"</formula>
    </cfRule>
    <cfRule type="cellIs" dxfId="3338" priority="104" operator="equal">
      <formula>"Alta"</formula>
    </cfRule>
    <cfRule type="cellIs" dxfId="3337" priority="105" operator="equal">
      <formula>"Media"</formula>
    </cfRule>
    <cfRule type="cellIs" dxfId="3336" priority="106" operator="equal">
      <formula>"Baja"</formula>
    </cfRule>
    <cfRule type="cellIs" dxfId="3335" priority="107" operator="equal">
      <formula>"Muy Baja"</formula>
    </cfRule>
  </conditionalFormatting>
  <conditionalFormatting sqref="AA40:AA45">
    <cfRule type="cellIs" dxfId="3334" priority="98" operator="equal">
      <formula>"Catastrófico"</formula>
    </cfRule>
    <cfRule type="cellIs" dxfId="3333" priority="99" operator="equal">
      <formula>"Mayor"</formula>
    </cfRule>
    <cfRule type="cellIs" dxfId="3332" priority="100" operator="equal">
      <formula>"Moderado"</formula>
    </cfRule>
    <cfRule type="cellIs" dxfId="3331" priority="101" operator="equal">
      <formula>"Menor"</formula>
    </cfRule>
    <cfRule type="cellIs" dxfId="3330" priority="102" operator="equal">
      <formula>"Leve"</formula>
    </cfRule>
  </conditionalFormatting>
  <conditionalFormatting sqref="AC40:AC45">
    <cfRule type="cellIs" dxfId="3329" priority="94" operator="equal">
      <formula>"Extremo"</formula>
    </cfRule>
    <cfRule type="cellIs" dxfId="3328" priority="95" operator="equal">
      <formula>"Alto"</formula>
    </cfRule>
    <cfRule type="cellIs" dxfId="3327" priority="96" operator="equal">
      <formula>"Moderado"</formula>
    </cfRule>
    <cfRule type="cellIs" dxfId="3326" priority="97" operator="equal">
      <formula>"Bajo"</formula>
    </cfRule>
  </conditionalFormatting>
  <conditionalFormatting sqref="H46">
    <cfRule type="cellIs" dxfId="3325" priority="89" operator="equal">
      <formula>"Muy Alta"</formula>
    </cfRule>
    <cfRule type="cellIs" dxfId="3324" priority="90" operator="equal">
      <formula>"Alta"</formula>
    </cfRule>
    <cfRule type="cellIs" dxfId="3323" priority="91" operator="equal">
      <formula>"Media"</formula>
    </cfRule>
    <cfRule type="cellIs" dxfId="3322" priority="92" operator="equal">
      <formula>"Baja"</formula>
    </cfRule>
    <cfRule type="cellIs" dxfId="3321" priority="93" operator="equal">
      <formula>"Muy Baja"</formula>
    </cfRule>
  </conditionalFormatting>
  <conditionalFormatting sqref="N46">
    <cfRule type="cellIs" dxfId="3320" priority="85" operator="equal">
      <formula>"Extremo"</formula>
    </cfRule>
    <cfRule type="cellIs" dxfId="3319" priority="86" operator="equal">
      <formula>"Alto"</formula>
    </cfRule>
    <cfRule type="cellIs" dxfId="3318" priority="87" operator="equal">
      <formula>"Moderado"</formula>
    </cfRule>
    <cfRule type="cellIs" dxfId="3317" priority="88" operator="equal">
      <formula>"Bajo"</formula>
    </cfRule>
  </conditionalFormatting>
  <conditionalFormatting sqref="Y46:Y51">
    <cfRule type="cellIs" dxfId="3316" priority="80" operator="equal">
      <formula>"Muy Alta"</formula>
    </cfRule>
    <cfRule type="cellIs" dxfId="3315" priority="81" operator="equal">
      <formula>"Alta"</formula>
    </cfRule>
    <cfRule type="cellIs" dxfId="3314" priority="82" operator="equal">
      <formula>"Media"</formula>
    </cfRule>
    <cfRule type="cellIs" dxfId="3313" priority="83" operator="equal">
      <formula>"Baja"</formula>
    </cfRule>
    <cfRule type="cellIs" dxfId="3312" priority="84" operator="equal">
      <formula>"Muy Baja"</formula>
    </cfRule>
  </conditionalFormatting>
  <conditionalFormatting sqref="AA46:AA51">
    <cfRule type="cellIs" dxfId="3311" priority="75" operator="equal">
      <formula>"Catastrófico"</formula>
    </cfRule>
    <cfRule type="cellIs" dxfId="3310" priority="76" operator="equal">
      <formula>"Mayor"</formula>
    </cfRule>
    <cfRule type="cellIs" dxfId="3309" priority="77" operator="equal">
      <formula>"Moderado"</formula>
    </cfRule>
    <cfRule type="cellIs" dxfId="3308" priority="78" operator="equal">
      <formula>"Menor"</formula>
    </cfRule>
    <cfRule type="cellIs" dxfId="3307" priority="79" operator="equal">
      <formula>"Leve"</formula>
    </cfRule>
  </conditionalFormatting>
  <conditionalFormatting sqref="AC46:AC51">
    <cfRule type="cellIs" dxfId="3306" priority="71" operator="equal">
      <formula>"Extremo"</formula>
    </cfRule>
    <cfRule type="cellIs" dxfId="3305" priority="72" operator="equal">
      <formula>"Alto"</formula>
    </cfRule>
    <cfRule type="cellIs" dxfId="3304" priority="73" operator="equal">
      <formula>"Moderado"</formula>
    </cfRule>
    <cfRule type="cellIs" dxfId="3303" priority="74" operator="equal">
      <formula>"Bajo"</formula>
    </cfRule>
  </conditionalFormatting>
  <conditionalFormatting sqref="H52">
    <cfRule type="cellIs" dxfId="3302" priority="66" operator="equal">
      <formula>"Muy Alta"</formula>
    </cfRule>
    <cfRule type="cellIs" dxfId="3301" priority="67" operator="equal">
      <formula>"Alta"</formula>
    </cfRule>
    <cfRule type="cellIs" dxfId="3300" priority="68" operator="equal">
      <formula>"Media"</formula>
    </cfRule>
    <cfRule type="cellIs" dxfId="3299" priority="69" operator="equal">
      <formula>"Baja"</formula>
    </cfRule>
    <cfRule type="cellIs" dxfId="3298" priority="70" operator="equal">
      <formula>"Muy Baja"</formula>
    </cfRule>
  </conditionalFormatting>
  <conditionalFormatting sqref="N52">
    <cfRule type="cellIs" dxfId="3297" priority="62" operator="equal">
      <formula>"Extremo"</formula>
    </cfRule>
    <cfRule type="cellIs" dxfId="3296" priority="63" operator="equal">
      <formula>"Alto"</formula>
    </cfRule>
    <cfRule type="cellIs" dxfId="3295" priority="64" operator="equal">
      <formula>"Moderado"</formula>
    </cfRule>
    <cfRule type="cellIs" dxfId="3294" priority="65" operator="equal">
      <formula>"Bajo"</formula>
    </cfRule>
  </conditionalFormatting>
  <conditionalFormatting sqref="Y52:Y57">
    <cfRule type="cellIs" dxfId="3293" priority="57" operator="equal">
      <formula>"Muy Alta"</formula>
    </cfRule>
    <cfRule type="cellIs" dxfId="3292" priority="58" operator="equal">
      <formula>"Alta"</formula>
    </cfRule>
    <cfRule type="cellIs" dxfId="3291" priority="59" operator="equal">
      <formula>"Media"</formula>
    </cfRule>
    <cfRule type="cellIs" dxfId="3290" priority="60" operator="equal">
      <formula>"Baja"</formula>
    </cfRule>
    <cfRule type="cellIs" dxfId="3289" priority="61" operator="equal">
      <formula>"Muy Baja"</formula>
    </cfRule>
  </conditionalFormatting>
  <conditionalFormatting sqref="AA52:AA57">
    <cfRule type="cellIs" dxfId="3288" priority="52" operator="equal">
      <formula>"Catastrófico"</formula>
    </cfRule>
    <cfRule type="cellIs" dxfId="3287" priority="53" operator="equal">
      <formula>"Mayor"</formula>
    </cfRule>
    <cfRule type="cellIs" dxfId="3286" priority="54" operator="equal">
      <formula>"Moderado"</formula>
    </cfRule>
    <cfRule type="cellIs" dxfId="3285" priority="55" operator="equal">
      <formula>"Menor"</formula>
    </cfRule>
    <cfRule type="cellIs" dxfId="3284" priority="56" operator="equal">
      <formula>"Leve"</formula>
    </cfRule>
  </conditionalFormatting>
  <conditionalFormatting sqref="AC52:AC57">
    <cfRule type="cellIs" dxfId="3283" priority="48" operator="equal">
      <formula>"Extremo"</formula>
    </cfRule>
    <cfRule type="cellIs" dxfId="3282" priority="49" operator="equal">
      <formula>"Alto"</formula>
    </cfRule>
    <cfRule type="cellIs" dxfId="3281" priority="50" operator="equal">
      <formula>"Moderado"</formula>
    </cfRule>
    <cfRule type="cellIs" dxfId="3280" priority="51" operator="equal">
      <formula>"Bajo"</formula>
    </cfRule>
  </conditionalFormatting>
  <conditionalFormatting sqref="N58">
    <cfRule type="cellIs" dxfId="3279" priority="39" operator="equal">
      <formula>"Extremo"</formula>
    </cfRule>
    <cfRule type="cellIs" dxfId="3278" priority="40" operator="equal">
      <formula>"Alto"</formula>
    </cfRule>
    <cfRule type="cellIs" dxfId="3277" priority="41" operator="equal">
      <formula>"Moderado"</formula>
    </cfRule>
    <cfRule type="cellIs" dxfId="3276" priority="42" operator="equal">
      <formula>"Bajo"</formula>
    </cfRule>
  </conditionalFormatting>
  <conditionalFormatting sqref="Y58:Y63">
    <cfRule type="cellIs" dxfId="3275" priority="34" operator="equal">
      <formula>"Muy Alta"</formula>
    </cfRule>
    <cfRule type="cellIs" dxfId="3274" priority="35" operator="equal">
      <formula>"Alta"</formula>
    </cfRule>
    <cfRule type="cellIs" dxfId="3273" priority="36" operator="equal">
      <formula>"Media"</formula>
    </cfRule>
    <cfRule type="cellIs" dxfId="3272" priority="37" operator="equal">
      <formula>"Baja"</formula>
    </cfRule>
    <cfRule type="cellIs" dxfId="3271" priority="38" operator="equal">
      <formula>"Muy Baja"</formula>
    </cfRule>
  </conditionalFormatting>
  <conditionalFormatting sqref="AA58:AA63">
    <cfRule type="cellIs" dxfId="3270" priority="29" operator="equal">
      <formula>"Catastrófico"</formula>
    </cfRule>
    <cfRule type="cellIs" dxfId="3269" priority="30" operator="equal">
      <formula>"Mayor"</formula>
    </cfRule>
    <cfRule type="cellIs" dxfId="3268" priority="31" operator="equal">
      <formula>"Moderado"</formula>
    </cfRule>
    <cfRule type="cellIs" dxfId="3267" priority="32" operator="equal">
      <formula>"Menor"</formula>
    </cfRule>
    <cfRule type="cellIs" dxfId="3266" priority="33" operator="equal">
      <formula>"Leve"</formula>
    </cfRule>
  </conditionalFormatting>
  <conditionalFormatting sqref="AC58:AC63">
    <cfRule type="cellIs" dxfId="3265" priority="25" operator="equal">
      <formula>"Extremo"</formula>
    </cfRule>
    <cfRule type="cellIs" dxfId="3264" priority="26" operator="equal">
      <formula>"Alto"</formula>
    </cfRule>
    <cfRule type="cellIs" dxfId="3263" priority="27" operator="equal">
      <formula>"Moderado"</formula>
    </cfRule>
    <cfRule type="cellIs" dxfId="3262" priority="28" operator="equal">
      <formula>"Bajo"</formula>
    </cfRule>
  </conditionalFormatting>
  <conditionalFormatting sqref="H64">
    <cfRule type="cellIs" dxfId="3261" priority="20" operator="equal">
      <formula>"Muy Alta"</formula>
    </cfRule>
    <cfRule type="cellIs" dxfId="3260" priority="21" operator="equal">
      <formula>"Alta"</formula>
    </cfRule>
    <cfRule type="cellIs" dxfId="3259" priority="22" operator="equal">
      <formula>"Media"</formula>
    </cfRule>
    <cfRule type="cellIs" dxfId="3258" priority="23" operator="equal">
      <formula>"Baja"</formula>
    </cfRule>
    <cfRule type="cellIs" dxfId="3257" priority="24" operator="equal">
      <formula>"Muy Baja"</formula>
    </cfRule>
  </conditionalFormatting>
  <conditionalFormatting sqref="N64">
    <cfRule type="cellIs" dxfId="3256" priority="16" operator="equal">
      <formula>"Extremo"</formula>
    </cfRule>
    <cfRule type="cellIs" dxfId="3255" priority="17" operator="equal">
      <formula>"Alto"</formula>
    </cfRule>
    <cfRule type="cellIs" dxfId="3254" priority="18" operator="equal">
      <formula>"Moderado"</formula>
    </cfRule>
    <cfRule type="cellIs" dxfId="3253" priority="19" operator="equal">
      <formula>"Bajo"</formula>
    </cfRule>
  </conditionalFormatting>
  <conditionalFormatting sqref="Y64:Y69">
    <cfRule type="cellIs" dxfId="3252" priority="11" operator="equal">
      <formula>"Muy Alta"</formula>
    </cfRule>
    <cfRule type="cellIs" dxfId="3251" priority="12" operator="equal">
      <formula>"Alta"</formula>
    </cfRule>
    <cfRule type="cellIs" dxfId="3250" priority="13" operator="equal">
      <formula>"Media"</formula>
    </cfRule>
    <cfRule type="cellIs" dxfId="3249" priority="14" operator="equal">
      <formula>"Baja"</formula>
    </cfRule>
    <cfRule type="cellIs" dxfId="3248" priority="15" operator="equal">
      <formula>"Muy Baja"</formula>
    </cfRule>
  </conditionalFormatting>
  <conditionalFormatting sqref="AA64:AA69">
    <cfRule type="cellIs" dxfId="3247" priority="6" operator="equal">
      <formula>"Catastrófico"</formula>
    </cfRule>
    <cfRule type="cellIs" dxfId="3246" priority="7" operator="equal">
      <formula>"Mayor"</formula>
    </cfRule>
    <cfRule type="cellIs" dxfId="3245" priority="8" operator="equal">
      <formula>"Moderado"</formula>
    </cfRule>
    <cfRule type="cellIs" dxfId="3244" priority="9" operator="equal">
      <formula>"Menor"</formula>
    </cfRule>
    <cfRule type="cellIs" dxfId="3243" priority="10" operator="equal">
      <formula>"Leve"</formula>
    </cfRule>
  </conditionalFormatting>
  <conditionalFormatting sqref="AC64:AC69">
    <cfRule type="cellIs" dxfId="3242" priority="2" operator="equal">
      <formula>"Extremo"</formula>
    </cfRule>
    <cfRule type="cellIs" dxfId="3241" priority="3" operator="equal">
      <formula>"Alto"</formula>
    </cfRule>
    <cfRule type="cellIs" dxfId="3240" priority="4" operator="equal">
      <formula>"Moderado"</formula>
    </cfRule>
    <cfRule type="cellIs" dxfId="3239" priority="5" operator="equal">
      <formula>"Bajo"</formula>
    </cfRule>
  </conditionalFormatting>
  <conditionalFormatting sqref="K10:K69">
    <cfRule type="containsText" dxfId="3238" priority="1" operator="containsText" text="❌">
      <formula>NOT(ISERROR(SEARCH("❌",K10)))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08228-EE14-4F2D-93F8-B4AD64361A63}">
  <sheetPr>
    <tabColor rgb="FF002060"/>
  </sheetPr>
  <dimension ref="A1:BP72"/>
  <sheetViews>
    <sheetView zoomScale="50" zoomScaleNormal="50" workbookViewId="0">
      <pane xSplit="14" ySplit="9" topLeftCell="O11" activePane="bottomRight" state="frozen"/>
      <selection pane="topRight" activeCell="O1" sqref="O1"/>
      <selection pane="bottomLeft" activeCell="A10" sqref="A10"/>
      <selection pane="bottomRight" activeCell="P12" sqref="P12"/>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314</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313</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312</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311</v>
      </c>
      <c r="D10" s="186" t="s">
        <v>310</v>
      </c>
      <c r="E10" s="189" t="s">
        <v>309</v>
      </c>
      <c r="F10" s="186" t="s">
        <v>106</v>
      </c>
      <c r="G10" s="192">
        <v>112</v>
      </c>
      <c r="H10" s="195" t="str">
        <f>IF(G10&lt;=0,"",IF(G10&lt;=2,"Muy Baja",IF(G10&lt;=24,"Baja",IF(G10&lt;=500,"Media",IF(G10&lt;=5000,"Alta","Muy Alta")))))</f>
        <v>Media</v>
      </c>
      <c r="I10" s="180">
        <f>IF(H10="","",IF(H10="Muy Baja",0.2,IF(H10="Baja",0.4,IF(H10="Media",0.6,IF(H10="Alta",0.8,IF(H10="Muy Alta",1,))))))</f>
        <v>0.6</v>
      </c>
      <c r="J10" s="198" t="s">
        <v>170</v>
      </c>
      <c r="K10" s="180" t="str">
        <f>IF(NOT(ISERROR(MATCH(J10,'[10]Tabla Impacto'!$B$221:$B$223,0))),'[10]Tabla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95" t="str">
        <f>IF(OR(K10='[10]Tabla Impacto'!$C$11,K10='[10]Tabla Impacto'!$D$11),"Leve",IF(OR(K10='[10]Tabla Impacto'!$C$12,K10='[10]Tabla Impacto'!$D$12),"Menor",IF(OR(K10='[10]Tabla Impacto'!$C$13,K10='[10]Tabla Impacto'!$D$13),"Moderado",IF(OR(K10='[10]Tabla Impacto'!$C$14,K10='[10]Tabla Impacto'!$D$14),"Mayor",IF(OR(K10='[10]Tabla Impacto'!$C$15,K10='[10]Tabla Impacto'!$D$15),"Catastrófico","")))))</f>
        <v>Menor</v>
      </c>
      <c r="M10" s="180">
        <f>IF(L10="","",IF(L10="Leve",0.2,IF(L10="Menor",0.4,IF(L10="Moderado",0.6,IF(L10="Mayor",0.8,IF(L10="Catastrófico",1,))))))</f>
        <v>0.4</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409</v>
      </c>
      <c r="Q10" s="41" t="str">
        <f t="shared" ref="Q10:Q41" si="0">IF(OR(R10="Preventivo",R10="Detectivo"),"Probabilidad",IF(R10="Correctivo","Impacto",""))</f>
        <v>Probabilidad</v>
      </c>
      <c r="R10" s="42" t="s">
        <v>95</v>
      </c>
      <c r="S10" s="42" t="s">
        <v>96</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 t="shared" ref="Y10:Y41" si="2">IFERROR(IF(X10="","",IF(X10&lt;=0.2,"Muy Baja",IF(X10&lt;=0.4,"Baja",IF(X10&lt;=0.6,"Media",IF(X10&lt;=0.8,"Alta","Muy Alta"))))),"")</f>
        <v>Baja</v>
      </c>
      <c r="Z10" s="45">
        <f t="shared" ref="Z10:Z41" si="3">+X10</f>
        <v>0.36</v>
      </c>
      <c r="AA10" s="44" t="str">
        <f t="shared" ref="AA10:AA41" si="4">IFERROR(IF(AB10="","",IF(AB10&lt;=0.2,"Leve",IF(AB10&lt;=0.4,"Menor",IF(AB10&lt;=0.6,"Moderado",IF(AB10&lt;=0.8,"Mayor","Catastrófico"))))),"")</f>
        <v>Menor</v>
      </c>
      <c r="AB10" s="45">
        <f>IFERROR(IF(Q10="Impacto",(M10-(+M10*T10)),IF(Q10="Probabilidad",M10,"")),"")</f>
        <v>0.4</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128" t="s">
        <v>410</v>
      </c>
      <c r="Q11" s="41" t="str">
        <f t="shared" si="0"/>
        <v>Probabilidad</v>
      </c>
      <c r="R11" s="42" t="s">
        <v>95</v>
      </c>
      <c r="S11" s="42" t="s">
        <v>96</v>
      </c>
      <c r="T11" s="43" t="str">
        <f t="shared" si="1"/>
        <v>40%</v>
      </c>
      <c r="U11" s="42" t="s">
        <v>111</v>
      </c>
      <c r="V11" s="42" t="s">
        <v>98</v>
      </c>
      <c r="W11" s="42" t="s">
        <v>99</v>
      </c>
      <c r="X11" s="24">
        <f>IFERROR(IF(AND(Q10="Probabilidad",Q11="Probabilidad"),(Z10-(+Z10*T11)),IF(Q11="Probabilidad",(I10-(+I10*T11)),IF(Q11="Impacto",Z10,""))),"")</f>
        <v>0.216</v>
      </c>
      <c r="Y11" s="44" t="str">
        <f t="shared" si="2"/>
        <v>Baja</v>
      </c>
      <c r="Z11" s="45">
        <f t="shared" si="3"/>
        <v>0.216</v>
      </c>
      <c r="AA11" s="44" t="str">
        <f t="shared" si="4"/>
        <v>Menor</v>
      </c>
      <c r="AB11" s="45">
        <f>IFERROR(IF(AND(Q10="Impacto",Q11="Impacto"),(AB10-(+AB10*T11)),IF(Q11="Impacto",($M$10-(+$M$10*T11)),IF(Q11="Probabilidad",AB10,""))),"")</f>
        <v>0.4</v>
      </c>
      <c r="AC11" s="46" t="str">
        <f t="shared" si="5"/>
        <v>Moderado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IF(NOT(ISERROR(MATCH(J16,'[10]Tabla Impacto'!$B$221:$B$223,0))),'[10]Tabla Impacto'!$F$223&amp;"Por favor no seleccionar los criterios de impacto(Afectación Económica o presupuestal y Pérdida Reputacional)",J16)</f>
        <v>0</v>
      </c>
      <c r="L16" s="195" t="str">
        <f>IF(OR(K16='[10]Tabla Impacto'!$C$11,K16='[10]Tabla Impacto'!$D$11),"Leve",IF(OR(K16='[10]Tabla Impacto'!$C$12,K16='[10]Tabla Impacto'!$D$12),"Menor",IF(OR(K16='[10]Tabla Impacto'!$C$13,K16='[10]Tabla Impacto'!$D$13),"Moderado",IF(OR(K16='[10]Tabla Impacto'!$C$14,K16='[10]Tabla Impacto'!$D$14),"Mayor",IF(OR(K16='[10]Tabla Impacto'!$C$15,K16='[10]Tabla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IF(NOT(ISERROR(MATCH(J22,'[10]Tabla Impacto'!$B$221:$B$223,0))),'[10]Tabla Impacto'!$F$223&amp;"Por favor no seleccionar los criterios de impacto(Afectación Económica o presupuestal y Pérdida Reputacional)",J22)</f>
        <v>0</v>
      </c>
      <c r="L22" s="195" t="str">
        <f>IF(OR(K22='[10]Tabla Impacto'!$C$11,K22='[10]Tabla Impacto'!$D$11),"Leve",IF(OR(K22='[10]Tabla Impacto'!$C$12,K22='[10]Tabla Impacto'!$D$12),"Menor",IF(OR(K22='[10]Tabla Impacto'!$C$13,K22='[10]Tabla Impacto'!$D$13),"Moderado",IF(OR(K22='[10]Tabla Impacto'!$C$14,K22='[10]Tabla Impacto'!$D$14),"Mayor",IF(OR(K22='[10]Tabla Impacto'!$C$15,K22='[10]Tabla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IF(NOT(ISERROR(MATCH(J28,'[10]Tabla Impacto'!$B$221:$B$223,0))),'[10]Tabla Impacto'!$F$223&amp;"Por favor no seleccionar los criterios de impacto(Afectación Económica o presupuestal y Pérdida Reputacional)",J28)</f>
        <v>0</v>
      </c>
      <c r="L28" s="195" t="str">
        <f>IF(OR(K28='[10]Tabla Impacto'!$C$11,K28='[10]Tabla Impacto'!$D$11),"Leve",IF(OR(K28='[10]Tabla Impacto'!$C$12,K28='[10]Tabla Impacto'!$D$12),"Menor",IF(OR(K28='[10]Tabla Impacto'!$C$13,K28='[10]Tabla Impacto'!$D$13),"Moderado",IF(OR(K28='[10]Tabla Impacto'!$C$14,K28='[10]Tabla Impacto'!$D$14),"Mayor",IF(OR(K28='[10]Tabla Impacto'!$C$15,K28='[10]Tabla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IF(NOT(ISERROR(MATCH(J34,'[10]Tabla Impacto'!$B$221:$B$223,0))),'[10]Tabla Impacto'!$F$223&amp;"Por favor no seleccionar los criterios de impacto(Afectación Económica o presupuestal y Pérdida Reputacional)",J34)</f>
        <v>0</v>
      </c>
      <c r="L34" s="195" t="str">
        <f>IF(OR(K34='[10]Tabla Impacto'!$C$11,K34='[10]Tabla Impacto'!$D$11),"Leve",IF(OR(K34='[10]Tabla Impacto'!$C$12,K34='[10]Tabla Impacto'!$D$12),"Menor",IF(OR(K34='[10]Tabla Impacto'!$C$13,K34='[10]Tabla Impacto'!$D$13),"Moderado",IF(OR(K34='[10]Tabla Impacto'!$C$14,K34='[10]Tabla Impacto'!$D$14),"Mayor",IF(OR(K34='[10]Tabla Impacto'!$C$15,K34='[10]Tabla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IF(NOT(ISERROR(MATCH(J40,'[10]Tabla Impacto'!$B$221:$B$223,0))),'[10]Tabla Impacto'!$F$223&amp;"Por favor no seleccionar los criterios de impacto(Afectación Económica o presupuestal y Pérdida Reputacional)",J40)</f>
        <v>0</v>
      </c>
      <c r="L40" s="195" t="str">
        <f>IF(OR(K40='[10]Tabla Impacto'!$C$11,K40='[10]Tabla Impacto'!$D$11),"Leve",IF(OR(K40='[10]Tabla Impacto'!$C$12,K40='[10]Tabla Impacto'!$D$12),"Menor",IF(OR(K40='[10]Tabla Impacto'!$C$13,K40='[10]Tabla Impacto'!$D$13),"Moderado",IF(OR(K40='[10]Tabla Impacto'!$C$14,K40='[10]Tabla Impacto'!$D$14),"Mayor",IF(OR(K40='[10]Tabla Impacto'!$C$15,K40='[10]Tabla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IF(NOT(ISERROR(MATCH(J46,'[10]Tabla Impacto'!$B$221:$B$223,0))),'[10]Tabla Impacto'!$F$223&amp;"Por favor no seleccionar los criterios de impacto(Afectación Económica o presupuestal y Pérdida Reputacional)",J46)</f>
        <v>0</v>
      </c>
      <c r="L46" s="195" t="str">
        <f>IF(OR(K46='[10]Tabla Impacto'!$C$11,K46='[10]Tabla Impacto'!$D$11),"Leve",IF(OR(K46='[10]Tabla Impacto'!$C$12,K46='[10]Tabla Impacto'!$D$12),"Menor",IF(OR(K46='[10]Tabla Impacto'!$C$13,K46='[10]Tabla Impacto'!$D$13),"Moderado",IF(OR(K46='[10]Tabla Impacto'!$C$14,K46='[10]Tabla Impacto'!$D$14),"Mayor",IF(OR(K46='[10]Tabla Impacto'!$C$15,K46='[10]Tabla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IF(NOT(ISERROR(MATCH(J52,'[10]Tabla Impacto'!$B$221:$B$223,0))),'[10]Tabla Impacto'!$F$223&amp;"Por favor no seleccionar los criterios de impacto(Afectación Económica o presupuestal y Pérdida Reputacional)",J52)</f>
        <v>0</v>
      </c>
      <c r="L52" s="195" t="str">
        <f>IF(OR(K52='[10]Tabla Impacto'!$C$11,K52='[10]Tabla Impacto'!$D$11),"Leve",IF(OR(K52='[10]Tabla Impacto'!$C$12,K52='[10]Tabla Impacto'!$D$12),"Menor",IF(OR(K52='[10]Tabla Impacto'!$C$13,K52='[10]Tabla Impacto'!$D$13),"Moderado",IF(OR(K52='[10]Tabla Impacto'!$C$14,K52='[10]Tabla Impacto'!$D$14),"Mayor",IF(OR(K52='[10]Tabla Impacto'!$C$15,K52='[10]Tabla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IF(NOT(ISERROR(MATCH(J58,'[10]Tabla Impacto'!$B$221:$B$223,0))),'[10]Tabla Impacto'!$F$223&amp;"Por favor no seleccionar los criterios de impacto(Afectación Económica o presupuestal y Pérdida Reputacional)",J58)</f>
        <v>0</v>
      </c>
      <c r="L58" s="195" t="str">
        <f>IF(OR(K58='[10]Tabla Impacto'!$C$11,K58='[10]Tabla Impacto'!$D$11),"Leve",IF(OR(K58='[10]Tabla Impacto'!$C$12,K58='[10]Tabla Impacto'!$D$12),"Menor",IF(OR(K58='[10]Tabla Impacto'!$C$13,K58='[10]Tabla Impacto'!$D$13),"Moderado",IF(OR(K58='[10]Tabla Impacto'!$C$14,K58='[10]Tabla Impacto'!$D$14),"Mayor",IF(OR(K58='[10]Tabla Impacto'!$C$15,K58='[10]Tabla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IF(NOT(ISERROR(MATCH(J64,'[10]Tabla Impacto'!$B$221:$B$223,0))),'[10]Tabla Impacto'!$F$223&amp;"Por favor no seleccionar los criterios de impacto(Afectación Económica o presupuestal y Pérdida Reputacional)",J64)</f>
        <v>0</v>
      </c>
      <c r="L64" s="195" t="str">
        <f>IF(OR(K64='[10]Tabla Impacto'!$C$11,K64='[10]Tabla Impacto'!$D$11),"Leve",IF(OR(K64='[10]Tabla Impacto'!$C$12,K64='[10]Tabla Impacto'!$D$12),"Menor",IF(OR(K64='[10]Tabla Impacto'!$C$13,K64='[10]Tabla Impacto'!$D$13),"Moderado",IF(OR(K64='[10]Tabla Impacto'!$C$14,K64='[10]Tabla Impacto'!$D$14),"Mayor",IF(OR(K64='[10]Tabla Impacto'!$C$15,K64='[10]Tabla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N10:N15"/>
    <mergeCell ref="Z8:Z9"/>
    <mergeCell ref="G8:G9"/>
    <mergeCell ref="H8:H9"/>
    <mergeCell ref="I8:I9"/>
    <mergeCell ref="L8:L9"/>
    <mergeCell ref="M8:M9"/>
    <mergeCell ref="N8:N9"/>
    <mergeCell ref="J8:J9"/>
    <mergeCell ref="K8:K9"/>
    <mergeCell ref="Q8:Q9"/>
    <mergeCell ref="I10:I15"/>
    <mergeCell ref="J10:J15"/>
    <mergeCell ref="K10:K15"/>
    <mergeCell ref="L10:L15"/>
    <mergeCell ref="M10:M15"/>
    <mergeCell ref="R8:W8"/>
    <mergeCell ref="G10:G15"/>
    <mergeCell ref="H10:H15"/>
    <mergeCell ref="AE8:AE9"/>
    <mergeCell ref="AJ8:AJ9"/>
    <mergeCell ref="AI8:AI9"/>
    <mergeCell ref="AH8:AH9"/>
    <mergeCell ref="AG8:AG9"/>
    <mergeCell ref="AF8:AF9"/>
    <mergeCell ref="AD8:AD9"/>
    <mergeCell ref="C5:N5"/>
    <mergeCell ref="C6:N6"/>
    <mergeCell ref="O8:O9"/>
    <mergeCell ref="AC8:AC9"/>
    <mergeCell ref="AB8:AB9"/>
    <mergeCell ref="X8:X9"/>
    <mergeCell ref="P8:P9"/>
    <mergeCell ref="AA8:AA9"/>
    <mergeCell ref="Y8:Y9"/>
    <mergeCell ref="A16:A21"/>
    <mergeCell ref="B16:B21"/>
    <mergeCell ref="C16:C21"/>
    <mergeCell ref="D16:D21"/>
    <mergeCell ref="E16:E21"/>
    <mergeCell ref="A6:B6"/>
    <mergeCell ref="A8:A9"/>
    <mergeCell ref="F8:F9"/>
    <mergeCell ref="E8:E9"/>
    <mergeCell ref="D8:D9"/>
    <mergeCell ref="C8:C9"/>
    <mergeCell ref="B8:B9"/>
    <mergeCell ref="A10:A15"/>
    <mergeCell ref="B10:B15"/>
    <mergeCell ref="C10:C15"/>
    <mergeCell ref="D10:D15"/>
    <mergeCell ref="E10:E15"/>
    <mergeCell ref="F10:F15"/>
    <mergeCell ref="H22:H27"/>
    <mergeCell ref="I22:I27"/>
    <mergeCell ref="J22:J27"/>
    <mergeCell ref="K22:K27"/>
    <mergeCell ref="L22:L27"/>
    <mergeCell ref="K16:K21"/>
    <mergeCell ref="L16:L21"/>
    <mergeCell ref="M16:M21"/>
    <mergeCell ref="F16:F21"/>
    <mergeCell ref="G16:G21"/>
    <mergeCell ref="H16:H21"/>
    <mergeCell ref="I16:I21"/>
    <mergeCell ref="J16:J21"/>
    <mergeCell ref="N16:N21"/>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A34:A39"/>
    <mergeCell ref="B34:B39"/>
    <mergeCell ref="C34:C39"/>
    <mergeCell ref="A40:A45"/>
    <mergeCell ref="B40:B45"/>
    <mergeCell ref="C40:C45"/>
    <mergeCell ref="N34:N39"/>
    <mergeCell ref="M40:M45"/>
    <mergeCell ref="N40:N45"/>
    <mergeCell ref="D40:D45"/>
    <mergeCell ref="E40:E45"/>
    <mergeCell ref="F40:F45"/>
    <mergeCell ref="D34:D39"/>
    <mergeCell ref="E34:E39"/>
    <mergeCell ref="J40:J45"/>
    <mergeCell ref="F34:F39"/>
    <mergeCell ref="G34:G39"/>
    <mergeCell ref="H34:H39"/>
    <mergeCell ref="I34:I39"/>
    <mergeCell ref="J34:J39"/>
    <mergeCell ref="G40:G45"/>
    <mergeCell ref="H40:H45"/>
    <mergeCell ref="I40:I45"/>
    <mergeCell ref="K34:K39"/>
    <mergeCell ref="A52:A57"/>
    <mergeCell ref="B52:B57"/>
    <mergeCell ref="C52:C57"/>
    <mergeCell ref="D52:D57"/>
    <mergeCell ref="E52:E57"/>
    <mergeCell ref="A46:A51"/>
    <mergeCell ref="B46:B51"/>
    <mergeCell ref="C46:C51"/>
    <mergeCell ref="D46:D51"/>
    <mergeCell ref="E46:E51"/>
    <mergeCell ref="L34:L39"/>
    <mergeCell ref="M34:M39"/>
    <mergeCell ref="G46:G51"/>
    <mergeCell ref="H46:H51"/>
    <mergeCell ref="I46:I51"/>
    <mergeCell ref="J46:J51"/>
    <mergeCell ref="K46:K51"/>
    <mergeCell ref="L46:L51"/>
    <mergeCell ref="K40:K45"/>
    <mergeCell ref="L40:L45"/>
    <mergeCell ref="L64:L69"/>
    <mergeCell ref="M64:M69"/>
    <mergeCell ref="G58:G63"/>
    <mergeCell ref="H58:H63"/>
    <mergeCell ref="I58:I63"/>
    <mergeCell ref="M46:M51"/>
    <mergeCell ref="N46:N51"/>
    <mergeCell ref="F52:F57"/>
    <mergeCell ref="G52:G57"/>
    <mergeCell ref="H52:H57"/>
    <mergeCell ref="I52:I57"/>
    <mergeCell ref="J52:J57"/>
    <mergeCell ref="M52:M57"/>
    <mergeCell ref="N52:N57"/>
    <mergeCell ref="K52:K57"/>
    <mergeCell ref="L52:L57"/>
    <mergeCell ref="F46:F51"/>
    <mergeCell ref="B70:AJ70"/>
    <mergeCell ref="M58:M63"/>
    <mergeCell ref="N58:N63"/>
    <mergeCell ref="A64:A69"/>
    <mergeCell ref="B64:B69"/>
    <mergeCell ref="C64:C69"/>
    <mergeCell ref="D64:D69"/>
    <mergeCell ref="E64:E69"/>
    <mergeCell ref="F64:F69"/>
    <mergeCell ref="G64:G69"/>
    <mergeCell ref="N64:N69"/>
    <mergeCell ref="J58:J63"/>
    <mergeCell ref="K58:K63"/>
    <mergeCell ref="L58:L63"/>
    <mergeCell ref="A58:A63"/>
    <mergeCell ref="B58:B63"/>
    <mergeCell ref="C58:C63"/>
    <mergeCell ref="D58:D63"/>
    <mergeCell ref="E58:E63"/>
    <mergeCell ref="F58:F63"/>
    <mergeCell ref="H64:H69"/>
    <mergeCell ref="I64:I69"/>
    <mergeCell ref="J64:J69"/>
    <mergeCell ref="K64:K69"/>
    <mergeCell ref="C4:N4"/>
    <mergeCell ref="O4:Q4"/>
    <mergeCell ref="A1:AJ2"/>
    <mergeCell ref="A7:G7"/>
    <mergeCell ref="H7:N7"/>
    <mergeCell ref="O7:W7"/>
    <mergeCell ref="X7:AD7"/>
    <mergeCell ref="AE7:AJ7"/>
    <mergeCell ref="A4:B4"/>
    <mergeCell ref="A5:B5"/>
  </mergeCells>
  <conditionalFormatting sqref="H10 H16">
    <cfRule type="cellIs" dxfId="1389" priority="227" operator="equal">
      <formula>"Muy Alta"</formula>
    </cfRule>
    <cfRule type="cellIs" dxfId="1388" priority="228" operator="equal">
      <formula>"Alta"</formula>
    </cfRule>
    <cfRule type="cellIs" dxfId="1387" priority="229" operator="equal">
      <formula>"Media"</formula>
    </cfRule>
    <cfRule type="cellIs" dxfId="1386" priority="230" operator="equal">
      <formula>"Baja"</formula>
    </cfRule>
    <cfRule type="cellIs" dxfId="1385" priority="231" operator="equal">
      <formula>"Muy Baja"</formula>
    </cfRule>
  </conditionalFormatting>
  <conditionalFormatting sqref="L10 L16 L22 L28 L34 L40 L46 L52 L58 L64">
    <cfRule type="cellIs" dxfId="1384" priority="222" operator="equal">
      <formula>"Catastrófico"</formula>
    </cfRule>
    <cfRule type="cellIs" dxfId="1383" priority="223" operator="equal">
      <formula>"Mayor"</formula>
    </cfRule>
    <cfRule type="cellIs" dxfId="1382" priority="224" operator="equal">
      <formula>"Moderado"</formula>
    </cfRule>
    <cfRule type="cellIs" dxfId="1381" priority="225" operator="equal">
      <formula>"Menor"</formula>
    </cfRule>
    <cfRule type="cellIs" dxfId="1380" priority="226" operator="equal">
      <formula>"Leve"</formula>
    </cfRule>
  </conditionalFormatting>
  <conditionalFormatting sqref="N10">
    <cfRule type="cellIs" dxfId="1379" priority="218" operator="equal">
      <formula>"Extremo"</formula>
    </cfRule>
    <cfRule type="cellIs" dxfId="1378" priority="219" operator="equal">
      <formula>"Alto"</formula>
    </cfRule>
    <cfRule type="cellIs" dxfId="1377" priority="220" operator="equal">
      <formula>"Moderado"</formula>
    </cfRule>
    <cfRule type="cellIs" dxfId="1376" priority="221" operator="equal">
      <formula>"Bajo"</formula>
    </cfRule>
  </conditionalFormatting>
  <conditionalFormatting sqref="Y10:Y15">
    <cfRule type="cellIs" dxfId="1375" priority="213" operator="equal">
      <formula>"Muy Alta"</formula>
    </cfRule>
    <cfRule type="cellIs" dxfId="1374" priority="214" operator="equal">
      <formula>"Alta"</formula>
    </cfRule>
    <cfRule type="cellIs" dxfId="1373" priority="215" operator="equal">
      <formula>"Media"</formula>
    </cfRule>
    <cfRule type="cellIs" dxfId="1372" priority="216" operator="equal">
      <formula>"Baja"</formula>
    </cfRule>
    <cfRule type="cellIs" dxfId="1371" priority="217" operator="equal">
      <formula>"Muy Baja"</formula>
    </cfRule>
  </conditionalFormatting>
  <conditionalFormatting sqref="AA10:AA15">
    <cfRule type="cellIs" dxfId="1370" priority="208" operator="equal">
      <formula>"Catastrófico"</formula>
    </cfRule>
    <cfRule type="cellIs" dxfId="1369" priority="209" operator="equal">
      <formula>"Mayor"</formula>
    </cfRule>
    <cfRule type="cellIs" dxfId="1368" priority="210" operator="equal">
      <formula>"Moderado"</formula>
    </cfRule>
    <cfRule type="cellIs" dxfId="1367" priority="211" operator="equal">
      <formula>"Menor"</formula>
    </cfRule>
    <cfRule type="cellIs" dxfId="1366" priority="212" operator="equal">
      <formula>"Leve"</formula>
    </cfRule>
  </conditionalFormatting>
  <conditionalFormatting sqref="AC10:AC15">
    <cfRule type="cellIs" dxfId="1365" priority="204" operator="equal">
      <formula>"Extremo"</formula>
    </cfRule>
    <cfRule type="cellIs" dxfId="1364" priority="205" operator="equal">
      <formula>"Alto"</formula>
    </cfRule>
    <cfRule type="cellIs" dxfId="1363" priority="206" operator="equal">
      <formula>"Moderado"</formula>
    </cfRule>
    <cfRule type="cellIs" dxfId="1362" priority="207" operator="equal">
      <formula>"Bajo"</formula>
    </cfRule>
  </conditionalFormatting>
  <conditionalFormatting sqref="H58">
    <cfRule type="cellIs" dxfId="1361" priority="43" operator="equal">
      <formula>"Muy Alta"</formula>
    </cfRule>
    <cfRule type="cellIs" dxfId="1360" priority="44" operator="equal">
      <formula>"Alta"</formula>
    </cfRule>
    <cfRule type="cellIs" dxfId="1359" priority="45" operator="equal">
      <formula>"Media"</formula>
    </cfRule>
    <cfRule type="cellIs" dxfId="1358" priority="46" operator="equal">
      <formula>"Baja"</formula>
    </cfRule>
    <cfRule type="cellIs" dxfId="1357" priority="47" operator="equal">
      <formula>"Muy Baja"</formula>
    </cfRule>
  </conditionalFormatting>
  <conditionalFormatting sqref="N16">
    <cfRule type="cellIs" dxfId="1356" priority="200" operator="equal">
      <formula>"Extremo"</formula>
    </cfRule>
    <cfRule type="cellIs" dxfId="1355" priority="201" operator="equal">
      <formula>"Alto"</formula>
    </cfRule>
    <cfRule type="cellIs" dxfId="1354" priority="202" operator="equal">
      <formula>"Moderado"</formula>
    </cfRule>
    <cfRule type="cellIs" dxfId="1353" priority="203" operator="equal">
      <formula>"Bajo"</formula>
    </cfRule>
  </conditionalFormatting>
  <conditionalFormatting sqref="Y16:Y21">
    <cfRule type="cellIs" dxfId="1352" priority="195" operator="equal">
      <formula>"Muy Alta"</formula>
    </cfRule>
    <cfRule type="cellIs" dxfId="1351" priority="196" operator="equal">
      <formula>"Alta"</formula>
    </cfRule>
    <cfRule type="cellIs" dxfId="1350" priority="197" operator="equal">
      <formula>"Media"</formula>
    </cfRule>
    <cfRule type="cellIs" dxfId="1349" priority="198" operator="equal">
      <formula>"Baja"</formula>
    </cfRule>
    <cfRule type="cellIs" dxfId="1348" priority="199" operator="equal">
      <formula>"Muy Baja"</formula>
    </cfRule>
  </conditionalFormatting>
  <conditionalFormatting sqref="AA16:AA21">
    <cfRule type="cellIs" dxfId="1347" priority="190" operator="equal">
      <formula>"Catastrófico"</formula>
    </cfRule>
    <cfRule type="cellIs" dxfId="1346" priority="191" operator="equal">
      <formula>"Mayor"</formula>
    </cfRule>
    <cfRule type="cellIs" dxfId="1345" priority="192" operator="equal">
      <formula>"Moderado"</formula>
    </cfRule>
    <cfRule type="cellIs" dxfId="1344" priority="193" operator="equal">
      <formula>"Menor"</formula>
    </cfRule>
    <cfRule type="cellIs" dxfId="1343" priority="194" operator="equal">
      <formula>"Leve"</formula>
    </cfRule>
  </conditionalFormatting>
  <conditionalFormatting sqref="AC16:AC21">
    <cfRule type="cellIs" dxfId="1342" priority="186" operator="equal">
      <formula>"Extremo"</formula>
    </cfRule>
    <cfRule type="cellIs" dxfId="1341" priority="187" operator="equal">
      <formula>"Alto"</formula>
    </cfRule>
    <cfRule type="cellIs" dxfId="1340" priority="188" operator="equal">
      <formula>"Moderado"</formula>
    </cfRule>
    <cfRule type="cellIs" dxfId="1339" priority="189" operator="equal">
      <formula>"Bajo"</formula>
    </cfRule>
  </conditionalFormatting>
  <conditionalFormatting sqref="H22">
    <cfRule type="cellIs" dxfId="1338" priority="181" operator="equal">
      <formula>"Muy Alta"</formula>
    </cfRule>
    <cfRule type="cellIs" dxfId="1337" priority="182" operator="equal">
      <formula>"Alta"</formula>
    </cfRule>
    <cfRule type="cellIs" dxfId="1336" priority="183" operator="equal">
      <formula>"Media"</formula>
    </cfRule>
    <cfRule type="cellIs" dxfId="1335" priority="184" operator="equal">
      <formula>"Baja"</formula>
    </cfRule>
    <cfRule type="cellIs" dxfId="1334" priority="185" operator="equal">
      <formula>"Muy Baja"</formula>
    </cfRule>
  </conditionalFormatting>
  <conditionalFormatting sqref="N22">
    <cfRule type="cellIs" dxfId="1333" priority="177" operator="equal">
      <formula>"Extremo"</formula>
    </cfRule>
    <cfRule type="cellIs" dxfId="1332" priority="178" operator="equal">
      <formula>"Alto"</formula>
    </cfRule>
    <cfRule type="cellIs" dxfId="1331" priority="179" operator="equal">
      <formula>"Moderado"</formula>
    </cfRule>
    <cfRule type="cellIs" dxfId="1330" priority="180" operator="equal">
      <formula>"Bajo"</formula>
    </cfRule>
  </conditionalFormatting>
  <conditionalFormatting sqref="Y22:Y27">
    <cfRule type="cellIs" dxfId="1329" priority="172" operator="equal">
      <formula>"Muy Alta"</formula>
    </cfRule>
    <cfRule type="cellIs" dxfId="1328" priority="173" operator="equal">
      <formula>"Alta"</formula>
    </cfRule>
    <cfRule type="cellIs" dxfId="1327" priority="174" operator="equal">
      <formula>"Media"</formula>
    </cfRule>
    <cfRule type="cellIs" dxfId="1326" priority="175" operator="equal">
      <formula>"Baja"</formula>
    </cfRule>
    <cfRule type="cellIs" dxfId="1325" priority="176" operator="equal">
      <formula>"Muy Baja"</formula>
    </cfRule>
  </conditionalFormatting>
  <conditionalFormatting sqref="AA22:AA27">
    <cfRule type="cellIs" dxfId="1324" priority="167" operator="equal">
      <formula>"Catastrófico"</formula>
    </cfRule>
    <cfRule type="cellIs" dxfId="1323" priority="168" operator="equal">
      <formula>"Mayor"</formula>
    </cfRule>
    <cfRule type="cellIs" dxfId="1322" priority="169" operator="equal">
      <formula>"Moderado"</formula>
    </cfRule>
    <cfRule type="cellIs" dxfId="1321" priority="170" operator="equal">
      <formula>"Menor"</formula>
    </cfRule>
    <cfRule type="cellIs" dxfId="1320" priority="171" operator="equal">
      <formula>"Leve"</formula>
    </cfRule>
  </conditionalFormatting>
  <conditionalFormatting sqref="AC22:AC27">
    <cfRule type="cellIs" dxfId="1319" priority="163" operator="equal">
      <formula>"Extremo"</formula>
    </cfRule>
    <cfRule type="cellIs" dxfId="1318" priority="164" operator="equal">
      <formula>"Alto"</formula>
    </cfRule>
    <cfRule type="cellIs" dxfId="1317" priority="165" operator="equal">
      <formula>"Moderado"</formula>
    </cfRule>
    <cfRule type="cellIs" dxfId="1316" priority="166" operator="equal">
      <formula>"Bajo"</formula>
    </cfRule>
  </conditionalFormatting>
  <conditionalFormatting sqref="H28">
    <cfRule type="cellIs" dxfId="1315" priority="158" operator="equal">
      <formula>"Muy Alta"</formula>
    </cfRule>
    <cfRule type="cellIs" dxfId="1314" priority="159" operator="equal">
      <formula>"Alta"</formula>
    </cfRule>
    <cfRule type="cellIs" dxfId="1313" priority="160" operator="equal">
      <formula>"Media"</formula>
    </cfRule>
    <cfRule type="cellIs" dxfId="1312" priority="161" operator="equal">
      <formula>"Baja"</formula>
    </cfRule>
    <cfRule type="cellIs" dxfId="1311" priority="162" operator="equal">
      <formula>"Muy Baja"</formula>
    </cfRule>
  </conditionalFormatting>
  <conditionalFormatting sqref="N28">
    <cfRule type="cellIs" dxfId="1310" priority="154" operator="equal">
      <formula>"Extremo"</formula>
    </cfRule>
    <cfRule type="cellIs" dxfId="1309" priority="155" operator="equal">
      <formula>"Alto"</formula>
    </cfRule>
    <cfRule type="cellIs" dxfId="1308" priority="156" operator="equal">
      <formula>"Moderado"</formula>
    </cfRule>
    <cfRule type="cellIs" dxfId="1307" priority="157" operator="equal">
      <formula>"Bajo"</formula>
    </cfRule>
  </conditionalFormatting>
  <conditionalFormatting sqref="Y28:Y33">
    <cfRule type="cellIs" dxfId="1306" priority="149" operator="equal">
      <formula>"Muy Alta"</formula>
    </cfRule>
    <cfRule type="cellIs" dxfId="1305" priority="150" operator="equal">
      <formula>"Alta"</formula>
    </cfRule>
    <cfRule type="cellIs" dxfId="1304" priority="151" operator="equal">
      <formula>"Media"</formula>
    </cfRule>
    <cfRule type="cellIs" dxfId="1303" priority="152" operator="equal">
      <formula>"Baja"</formula>
    </cfRule>
    <cfRule type="cellIs" dxfId="1302" priority="153" operator="equal">
      <formula>"Muy Baja"</formula>
    </cfRule>
  </conditionalFormatting>
  <conditionalFormatting sqref="AA28:AA33">
    <cfRule type="cellIs" dxfId="1301" priority="144" operator="equal">
      <formula>"Catastrófico"</formula>
    </cfRule>
    <cfRule type="cellIs" dxfId="1300" priority="145" operator="equal">
      <formula>"Mayor"</formula>
    </cfRule>
    <cfRule type="cellIs" dxfId="1299" priority="146" operator="equal">
      <formula>"Moderado"</formula>
    </cfRule>
    <cfRule type="cellIs" dxfId="1298" priority="147" operator="equal">
      <formula>"Menor"</formula>
    </cfRule>
    <cfRule type="cellIs" dxfId="1297" priority="148" operator="equal">
      <formula>"Leve"</formula>
    </cfRule>
  </conditionalFormatting>
  <conditionalFormatting sqref="AC28:AC33">
    <cfRule type="cellIs" dxfId="1296" priority="140" operator="equal">
      <formula>"Extremo"</formula>
    </cfRule>
    <cfRule type="cellIs" dxfId="1295" priority="141" operator="equal">
      <formula>"Alto"</formula>
    </cfRule>
    <cfRule type="cellIs" dxfId="1294" priority="142" operator="equal">
      <formula>"Moderado"</formula>
    </cfRule>
    <cfRule type="cellIs" dxfId="1293" priority="143" operator="equal">
      <formula>"Bajo"</formula>
    </cfRule>
  </conditionalFormatting>
  <conditionalFormatting sqref="H34">
    <cfRule type="cellIs" dxfId="1292" priority="135" operator="equal">
      <formula>"Muy Alta"</formula>
    </cfRule>
    <cfRule type="cellIs" dxfId="1291" priority="136" operator="equal">
      <formula>"Alta"</formula>
    </cfRule>
    <cfRule type="cellIs" dxfId="1290" priority="137" operator="equal">
      <formula>"Media"</formula>
    </cfRule>
    <cfRule type="cellIs" dxfId="1289" priority="138" operator="equal">
      <formula>"Baja"</formula>
    </cfRule>
    <cfRule type="cellIs" dxfId="1288" priority="139" operator="equal">
      <formula>"Muy Baja"</formula>
    </cfRule>
  </conditionalFormatting>
  <conditionalFormatting sqref="N34">
    <cfRule type="cellIs" dxfId="1287" priority="131" operator="equal">
      <formula>"Extremo"</formula>
    </cfRule>
    <cfRule type="cellIs" dxfId="1286" priority="132" operator="equal">
      <formula>"Alto"</formula>
    </cfRule>
    <cfRule type="cellIs" dxfId="1285" priority="133" operator="equal">
      <formula>"Moderado"</formula>
    </cfRule>
    <cfRule type="cellIs" dxfId="1284" priority="134" operator="equal">
      <formula>"Bajo"</formula>
    </cfRule>
  </conditionalFormatting>
  <conditionalFormatting sqref="Y34:Y39">
    <cfRule type="cellIs" dxfId="1283" priority="126" operator="equal">
      <formula>"Muy Alta"</formula>
    </cfRule>
    <cfRule type="cellIs" dxfId="1282" priority="127" operator="equal">
      <formula>"Alta"</formula>
    </cfRule>
    <cfRule type="cellIs" dxfId="1281" priority="128" operator="equal">
      <formula>"Media"</formula>
    </cfRule>
    <cfRule type="cellIs" dxfId="1280" priority="129" operator="equal">
      <formula>"Baja"</formula>
    </cfRule>
    <cfRule type="cellIs" dxfId="1279" priority="130" operator="equal">
      <formula>"Muy Baja"</formula>
    </cfRule>
  </conditionalFormatting>
  <conditionalFormatting sqref="AA34:AA39">
    <cfRule type="cellIs" dxfId="1278" priority="121" operator="equal">
      <formula>"Catastrófico"</formula>
    </cfRule>
    <cfRule type="cellIs" dxfId="1277" priority="122" operator="equal">
      <formula>"Mayor"</formula>
    </cfRule>
    <cfRule type="cellIs" dxfId="1276" priority="123" operator="equal">
      <formula>"Moderado"</formula>
    </cfRule>
    <cfRule type="cellIs" dxfId="1275" priority="124" operator="equal">
      <formula>"Menor"</formula>
    </cfRule>
    <cfRule type="cellIs" dxfId="1274" priority="125" operator="equal">
      <formula>"Leve"</formula>
    </cfRule>
  </conditionalFormatting>
  <conditionalFormatting sqref="AC34:AC39">
    <cfRule type="cellIs" dxfId="1273" priority="117" operator="equal">
      <formula>"Extremo"</formula>
    </cfRule>
    <cfRule type="cellIs" dxfId="1272" priority="118" operator="equal">
      <formula>"Alto"</formula>
    </cfRule>
    <cfRule type="cellIs" dxfId="1271" priority="119" operator="equal">
      <formula>"Moderado"</formula>
    </cfRule>
    <cfRule type="cellIs" dxfId="1270" priority="120" operator="equal">
      <formula>"Bajo"</formula>
    </cfRule>
  </conditionalFormatting>
  <conditionalFormatting sqref="H40">
    <cfRule type="cellIs" dxfId="1269" priority="112" operator="equal">
      <formula>"Muy Alta"</formula>
    </cfRule>
    <cfRule type="cellIs" dxfId="1268" priority="113" operator="equal">
      <formula>"Alta"</formula>
    </cfRule>
    <cfRule type="cellIs" dxfId="1267" priority="114" operator="equal">
      <formula>"Media"</formula>
    </cfRule>
    <cfRule type="cellIs" dxfId="1266" priority="115" operator="equal">
      <formula>"Baja"</formula>
    </cfRule>
    <cfRule type="cellIs" dxfId="1265" priority="116" operator="equal">
      <formula>"Muy Baja"</formula>
    </cfRule>
  </conditionalFormatting>
  <conditionalFormatting sqref="N40">
    <cfRule type="cellIs" dxfId="1264" priority="108" operator="equal">
      <formula>"Extremo"</formula>
    </cfRule>
    <cfRule type="cellIs" dxfId="1263" priority="109" operator="equal">
      <formula>"Alto"</formula>
    </cfRule>
    <cfRule type="cellIs" dxfId="1262" priority="110" operator="equal">
      <formula>"Moderado"</formula>
    </cfRule>
    <cfRule type="cellIs" dxfId="1261" priority="111" operator="equal">
      <formula>"Bajo"</formula>
    </cfRule>
  </conditionalFormatting>
  <conditionalFormatting sqref="Y40:Y45">
    <cfRule type="cellIs" dxfId="1260" priority="103" operator="equal">
      <formula>"Muy Alta"</formula>
    </cfRule>
    <cfRule type="cellIs" dxfId="1259" priority="104" operator="equal">
      <formula>"Alta"</formula>
    </cfRule>
    <cfRule type="cellIs" dxfId="1258" priority="105" operator="equal">
      <formula>"Media"</formula>
    </cfRule>
    <cfRule type="cellIs" dxfId="1257" priority="106" operator="equal">
      <formula>"Baja"</formula>
    </cfRule>
    <cfRule type="cellIs" dxfId="1256" priority="107" operator="equal">
      <formula>"Muy Baja"</formula>
    </cfRule>
  </conditionalFormatting>
  <conditionalFormatting sqref="AA40:AA45">
    <cfRule type="cellIs" dxfId="1255" priority="98" operator="equal">
      <formula>"Catastrófico"</formula>
    </cfRule>
    <cfRule type="cellIs" dxfId="1254" priority="99" operator="equal">
      <formula>"Mayor"</formula>
    </cfRule>
    <cfRule type="cellIs" dxfId="1253" priority="100" operator="equal">
      <formula>"Moderado"</formula>
    </cfRule>
    <cfRule type="cellIs" dxfId="1252" priority="101" operator="equal">
      <formula>"Menor"</formula>
    </cfRule>
    <cfRule type="cellIs" dxfId="1251" priority="102" operator="equal">
      <formula>"Leve"</formula>
    </cfRule>
  </conditionalFormatting>
  <conditionalFormatting sqref="AC40:AC45">
    <cfRule type="cellIs" dxfId="1250" priority="94" operator="equal">
      <formula>"Extremo"</formula>
    </cfRule>
    <cfRule type="cellIs" dxfId="1249" priority="95" operator="equal">
      <formula>"Alto"</formula>
    </cfRule>
    <cfRule type="cellIs" dxfId="1248" priority="96" operator="equal">
      <formula>"Moderado"</formula>
    </cfRule>
    <cfRule type="cellIs" dxfId="1247" priority="97" operator="equal">
      <formula>"Bajo"</formula>
    </cfRule>
  </conditionalFormatting>
  <conditionalFormatting sqref="H46">
    <cfRule type="cellIs" dxfId="1246" priority="89" operator="equal">
      <formula>"Muy Alta"</formula>
    </cfRule>
    <cfRule type="cellIs" dxfId="1245" priority="90" operator="equal">
      <formula>"Alta"</formula>
    </cfRule>
    <cfRule type="cellIs" dxfId="1244" priority="91" operator="equal">
      <formula>"Media"</formula>
    </cfRule>
    <cfRule type="cellIs" dxfId="1243" priority="92" operator="equal">
      <formula>"Baja"</formula>
    </cfRule>
    <cfRule type="cellIs" dxfId="1242" priority="93" operator="equal">
      <formula>"Muy Baja"</formula>
    </cfRule>
  </conditionalFormatting>
  <conditionalFormatting sqref="N46">
    <cfRule type="cellIs" dxfId="1241" priority="85" operator="equal">
      <formula>"Extremo"</formula>
    </cfRule>
    <cfRule type="cellIs" dxfId="1240" priority="86" operator="equal">
      <formula>"Alto"</formula>
    </cfRule>
    <cfRule type="cellIs" dxfId="1239" priority="87" operator="equal">
      <formula>"Moderado"</formula>
    </cfRule>
    <cfRule type="cellIs" dxfId="1238" priority="88" operator="equal">
      <formula>"Bajo"</formula>
    </cfRule>
  </conditionalFormatting>
  <conditionalFormatting sqref="Y46:Y51">
    <cfRule type="cellIs" dxfId="1237" priority="80" operator="equal">
      <formula>"Muy Alta"</formula>
    </cfRule>
    <cfRule type="cellIs" dxfId="1236" priority="81" operator="equal">
      <formula>"Alta"</formula>
    </cfRule>
    <cfRule type="cellIs" dxfId="1235" priority="82" operator="equal">
      <formula>"Media"</formula>
    </cfRule>
    <cfRule type="cellIs" dxfId="1234" priority="83" operator="equal">
      <formula>"Baja"</formula>
    </cfRule>
    <cfRule type="cellIs" dxfId="1233" priority="84" operator="equal">
      <formula>"Muy Baja"</formula>
    </cfRule>
  </conditionalFormatting>
  <conditionalFormatting sqref="AA46:AA51">
    <cfRule type="cellIs" dxfId="1232" priority="75" operator="equal">
      <formula>"Catastrófico"</formula>
    </cfRule>
    <cfRule type="cellIs" dxfId="1231" priority="76" operator="equal">
      <formula>"Mayor"</formula>
    </cfRule>
    <cfRule type="cellIs" dxfId="1230" priority="77" operator="equal">
      <formula>"Moderado"</formula>
    </cfRule>
    <cfRule type="cellIs" dxfId="1229" priority="78" operator="equal">
      <formula>"Menor"</formula>
    </cfRule>
    <cfRule type="cellIs" dxfId="1228" priority="79" operator="equal">
      <formula>"Leve"</formula>
    </cfRule>
  </conditionalFormatting>
  <conditionalFormatting sqref="AC46:AC51">
    <cfRule type="cellIs" dxfId="1227" priority="71" operator="equal">
      <formula>"Extremo"</formula>
    </cfRule>
    <cfRule type="cellIs" dxfId="1226" priority="72" operator="equal">
      <formula>"Alto"</formula>
    </cfRule>
    <cfRule type="cellIs" dxfId="1225" priority="73" operator="equal">
      <formula>"Moderado"</formula>
    </cfRule>
    <cfRule type="cellIs" dxfId="1224" priority="74" operator="equal">
      <formula>"Bajo"</formula>
    </cfRule>
  </conditionalFormatting>
  <conditionalFormatting sqref="H52">
    <cfRule type="cellIs" dxfId="1223" priority="66" operator="equal">
      <formula>"Muy Alta"</formula>
    </cfRule>
    <cfRule type="cellIs" dxfId="1222" priority="67" operator="equal">
      <formula>"Alta"</formula>
    </cfRule>
    <cfRule type="cellIs" dxfId="1221" priority="68" operator="equal">
      <formula>"Media"</formula>
    </cfRule>
    <cfRule type="cellIs" dxfId="1220" priority="69" operator="equal">
      <formula>"Baja"</formula>
    </cfRule>
    <cfRule type="cellIs" dxfId="1219" priority="70" operator="equal">
      <formula>"Muy Baja"</formula>
    </cfRule>
  </conditionalFormatting>
  <conditionalFormatting sqref="N52">
    <cfRule type="cellIs" dxfId="1218" priority="62" operator="equal">
      <formula>"Extremo"</formula>
    </cfRule>
    <cfRule type="cellIs" dxfId="1217" priority="63" operator="equal">
      <formula>"Alto"</formula>
    </cfRule>
    <cfRule type="cellIs" dxfId="1216" priority="64" operator="equal">
      <formula>"Moderado"</formula>
    </cfRule>
    <cfRule type="cellIs" dxfId="1215" priority="65" operator="equal">
      <formula>"Bajo"</formula>
    </cfRule>
  </conditionalFormatting>
  <conditionalFormatting sqref="Y52:Y57">
    <cfRule type="cellIs" dxfId="1214" priority="57" operator="equal">
      <formula>"Muy Alta"</formula>
    </cfRule>
    <cfRule type="cellIs" dxfId="1213" priority="58" operator="equal">
      <formula>"Alta"</formula>
    </cfRule>
    <cfRule type="cellIs" dxfId="1212" priority="59" operator="equal">
      <formula>"Media"</formula>
    </cfRule>
    <cfRule type="cellIs" dxfId="1211" priority="60" operator="equal">
      <formula>"Baja"</formula>
    </cfRule>
    <cfRule type="cellIs" dxfId="1210" priority="61" operator="equal">
      <formula>"Muy Baja"</formula>
    </cfRule>
  </conditionalFormatting>
  <conditionalFormatting sqref="AA52:AA57">
    <cfRule type="cellIs" dxfId="1209" priority="52" operator="equal">
      <formula>"Catastrófico"</formula>
    </cfRule>
    <cfRule type="cellIs" dxfId="1208" priority="53" operator="equal">
      <formula>"Mayor"</formula>
    </cfRule>
    <cfRule type="cellIs" dxfId="1207" priority="54" operator="equal">
      <formula>"Moderado"</formula>
    </cfRule>
    <cfRule type="cellIs" dxfId="1206" priority="55" operator="equal">
      <formula>"Menor"</formula>
    </cfRule>
    <cfRule type="cellIs" dxfId="1205" priority="56" operator="equal">
      <formula>"Leve"</formula>
    </cfRule>
  </conditionalFormatting>
  <conditionalFormatting sqref="AC52:AC57">
    <cfRule type="cellIs" dxfId="1204" priority="48" operator="equal">
      <formula>"Extremo"</formula>
    </cfRule>
    <cfRule type="cellIs" dxfId="1203" priority="49" operator="equal">
      <formula>"Alto"</formula>
    </cfRule>
    <cfRule type="cellIs" dxfId="1202" priority="50" operator="equal">
      <formula>"Moderado"</formula>
    </cfRule>
    <cfRule type="cellIs" dxfId="1201" priority="51" operator="equal">
      <formula>"Bajo"</formula>
    </cfRule>
  </conditionalFormatting>
  <conditionalFormatting sqref="N58">
    <cfRule type="cellIs" dxfId="1200" priority="39" operator="equal">
      <formula>"Extremo"</formula>
    </cfRule>
    <cfRule type="cellIs" dxfId="1199" priority="40" operator="equal">
      <formula>"Alto"</formula>
    </cfRule>
    <cfRule type="cellIs" dxfId="1198" priority="41" operator="equal">
      <formula>"Moderado"</formula>
    </cfRule>
    <cfRule type="cellIs" dxfId="1197" priority="42" operator="equal">
      <formula>"Bajo"</formula>
    </cfRule>
  </conditionalFormatting>
  <conditionalFormatting sqref="Y58:Y63">
    <cfRule type="cellIs" dxfId="1196" priority="34" operator="equal">
      <formula>"Muy Alta"</formula>
    </cfRule>
    <cfRule type="cellIs" dxfId="1195" priority="35" operator="equal">
      <formula>"Alta"</formula>
    </cfRule>
    <cfRule type="cellIs" dxfId="1194" priority="36" operator="equal">
      <formula>"Media"</formula>
    </cfRule>
    <cfRule type="cellIs" dxfId="1193" priority="37" operator="equal">
      <formula>"Baja"</formula>
    </cfRule>
    <cfRule type="cellIs" dxfId="1192" priority="38" operator="equal">
      <formula>"Muy Baja"</formula>
    </cfRule>
  </conditionalFormatting>
  <conditionalFormatting sqref="AA58:AA63">
    <cfRule type="cellIs" dxfId="1191" priority="29" operator="equal">
      <formula>"Catastrófico"</formula>
    </cfRule>
    <cfRule type="cellIs" dxfId="1190" priority="30" operator="equal">
      <formula>"Mayor"</formula>
    </cfRule>
    <cfRule type="cellIs" dxfId="1189" priority="31" operator="equal">
      <formula>"Moderado"</formula>
    </cfRule>
    <cfRule type="cellIs" dxfId="1188" priority="32" operator="equal">
      <formula>"Menor"</formula>
    </cfRule>
    <cfRule type="cellIs" dxfId="1187" priority="33" operator="equal">
      <formula>"Leve"</formula>
    </cfRule>
  </conditionalFormatting>
  <conditionalFormatting sqref="AC58:AC63">
    <cfRule type="cellIs" dxfId="1186" priority="25" operator="equal">
      <formula>"Extremo"</formula>
    </cfRule>
    <cfRule type="cellIs" dxfId="1185" priority="26" operator="equal">
      <formula>"Alto"</formula>
    </cfRule>
    <cfRule type="cellIs" dxfId="1184" priority="27" operator="equal">
      <formula>"Moderado"</formula>
    </cfRule>
    <cfRule type="cellIs" dxfId="1183" priority="28" operator="equal">
      <formula>"Bajo"</formula>
    </cfRule>
  </conditionalFormatting>
  <conditionalFormatting sqref="H64">
    <cfRule type="cellIs" dxfId="1182" priority="20" operator="equal">
      <formula>"Muy Alta"</formula>
    </cfRule>
    <cfRule type="cellIs" dxfId="1181" priority="21" operator="equal">
      <formula>"Alta"</formula>
    </cfRule>
    <cfRule type="cellIs" dxfId="1180" priority="22" operator="equal">
      <formula>"Media"</formula>
    </cfRule>
    <cfRule type="cellIs" dxfId="1179" priority="23" operator="equal">
      <formula>"Baja"</formula>
    </cfRule>
    <cfRule type="cellIs" dxfId="1178" priority="24" operator="equal">
      <formula>"Muy Baja"</formula>
    </cfRule>
  </conditionalFormatting>
  <conditionalFormatting sqref="N64">
    <cfRule type="cellIs" dxfId="1177" priority="16" operator="equal">
      <formula>"Extremo"</formula>
    </cfRule>
    <cfRule type="cellIs" dxfId="1176" priority="17" operator="equal">
      <formula>"Alto"</formula>
    </cfRule>
    <cfRule type="cellIs" dxfId="1175" priority="18" operator="equal">
      <formula>"Moderado"</formula>
    </cfRule>
    <cfRule type="cellIs" dxfId="1174" priority="19" operator="equal">
      <formula>"Bajo"</formula>
    </cfRule>
  </conditionalFormatting>
  <conditionalFormatting sqref="Y64:Y69">
    <cfRule type="cellIs" dxfId="1173" priority="11" operator="equal">
      <formula>"Muy Alta"</formula>
    </cfRule>
    <cfRule type="cellIs" dxfId="1172" priority="12" operator="equal">
      <formula>"Alta"</formula>
    </cfRule>
    <cfRule type="cellIs" dxfId="1171" priority="13" operator="equal">
      <formula>"Media"</formula>
    </cfRule>
    <cfRule type="cellIs" dxfId="1170" priority="14" operator="equal">
      <formula>"Baja"</formula>
    </cfRule>
    <cfRule type="cellIs" dxfId="1169" priority="15" operator="equal">
      <formula>"Muy Baja"</formula>
    </cfRule>
  </conditionalFormatting>
  <conditionalFormatting sqref="AA64:AA69">
    <cfRule type="cellIs" dxfId="1168" priority="6" operator="equal">
      <formula>"Catastrófico"</formula>
    </cfRule>
    <cfRule type="cellIs" dxfId="1167" priority="7" operator="equal">
      <formula>"Mayor"</formula>
    </cfRule>
    <cfRule type="cellIs" dxfId="1166" priority="8" operator="equal">
      <formula>"Moderado"</formula>
    </cfRule>
    <cfRule type="cellIs" dxfId="1165" priority="9" operator="equal">
      <formula>"Menor"</formula>
    </cfRule>
    <cfRule type="cellIs" dxfId="1164" priority="10" operator="equal">
      <formula>"Leve"</formula>
    </cfRule>
  </conditionalFormatting>
  <conditionalFormatting sqref="AC64:AC69">
    <cfRule type="cellIs" dxfId="1163" priority="2" operator="equal">
      <formula>"Extremo"</formula>
    </cfRule>
    <cfRule type="cellIs" dxfId="1162" priority="3" operator="equal">
      <formula>"Alto"</formula>
    </cfRule>
    <cfRule type="cellIs" dxfId="1161" priority="4" operator="equal">
      <formula>"Moderado"</formula>
    </cfRule>
    <cfRule type="cellIs" dxfId="1160" priority="5" operator="equal">
      <formula>"Bajo"</formula>
    </cfRule>
  </conditionalFormatting>
  <conditionalFormatting sqref="K10:K69">
    <cfRule type="containsText" dxfId="1159" priority="1" operator="containsText" text="❌">
      <formula>NOT(ISERROR(SEARCH("❌",K10)))</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41113-BD73-4065-871E-514370A7CF6C}">
  <sheetPr>
    <tabColor rgb="FF002060"/>
  </sheetPr>
  <dimension ref="A1:BP72"/>
  <sheetViews>
    <sheetView zoomScale="40" zoomScaleNormal="40" workbookViewId="0">
      <pane xSplit="14" ySplit="9" topLeftCell="O10" activePane="bottomRight" state="frozen"/>
      <selection pane="topRight" activeCell="O1" sqref="O1"/>
      <selection pane="bottomLeft" activeCell="A10" sqref="A10"/>
      <selection pane="bottomRight" activeCell="P12" sqref="P12"/>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64.71093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4"/>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400</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401</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402</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412</v>
      </c>
      <c r="D10" s="186" t="s">
        <v>403</v>
      </c>
      <c r="E10" s="189" t="s">
        <v>411</v>
      </c>
      <c r="F10" s="186" t="s">
        <v>106</v>
      </c>
      <c r="G10" s="192">
        <v>365</v>
      </c>
      <c r="H10" s="195" t="str">
        <f>IF(G10&lt;=0,"",IF(G10&lt;=2,"Muy Baja",IF(G10&lt;=24,"Baja",IF(G10&lt;=500,"Media",IF(G10&lt;=5000,"Alta","Muy Alta")))))</f>
        <v>Media</v>
      </c>
      <c r="I10" s="180">
        <f>IF(H10="","",IF(H10="Muy Baja",0.2,IF(H10="Baja",0.4,IF(H10="Media",0.6,IF(H10="Alta",0.8,IF(H10="Muy Alta",1,))))))</f>
        <v>0.6</v>
      </c>
      <c r="J10" s="198" t="s">
        <v>94</v>
      </c>
      <c r="K10" s="180" t="str">
        <f>IF(NOT(ISERROR(MATCH(J10,'[11]Tabla Impacto'!$B$221:$B$223,0))),'[11]Tabla Impacto'!$F$223&amp;"Por favor no seleccionar los criterios de impacto(Afectación Económica o presupuestal y Pérdida Reputacional)",J10)</f>
        <v xml:space="preserve">     El riesgo afecta la imagen de la entidad con algunos usuarios de relevancia frente al logro de los objetivos</v>
      </c>
      <c r="L10" s="195" t="str">
        <f>IF(OR(K10='[11]Tabla Impacto'!$C$11,K10='[11]Tabla Impacto'!$D$11),"Leve",IF(OR(K10='[11]Tabla Impacto'!$C$12,K10='[11]Tabla Impacto'!$D$12),"Menor",IF(OR(K10='[11]Tabla Impacto'!$C$13,K10='[11]Tabla Impacto'!$D$13),"Moderado",IF(OR(K10='[11]Tabla Impacto'!$C$14,K10='[11]Tabla Impacto'!$D$14),"Mayor",IF(OR(K10='[11]Tabla Impacto'!$C$15,K10='[11]Tabla Impacto'!$D$15),"Catastrófico","")))))</f>
        <v>Moderado</v>
      </c>
      <c r="M10" s="180">
        <f>IF(L10="","",IF(L10="Leve",0.2,IF(L10="Menor",0.4,IF(L10="Moderado",0.6,IF(L10="Mayor",0.8,IF(L10="Catastrófico",1,))))))</f>
        <v>0.6</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0" t="s">
        <v>413</v>
      </c>
      <c r="Q10" s="41" t="str">
        <f>IF(OR(R10="Preventivo",R10="Detectivo"),"Probabilidad",IF(R10="Correctivo","Impacto",""))</f>
        <v>Probabilidad</v>
      </c>
      <c r="R10" s="42" t="s">
        <v>95</v>
      </c>
      <c r="S10" s="42" t="s">
        <v>109</v>
      </c>
      <c r="T10" s="43" t="str">
        <f>IF(AND(R10="Preventivo",S10="Automático"),"50%",IF(AND(R10="Preventivo",S10="Manual"),"40%",IF(AND(R10="Detectivo",S10="Automático"),"40%",IF(AND(R10="Detectivo",S10="Manual"),"30%",IF(AND(R10="Correctivo",S10="Automático"),"35%",IF(AND(R10="Correctivo",S10="Manual"),"25%",""))))))</f>
        <v>50%</v>
      </c>
      <c r="U10" s="42" t="s">
        <v>97</v>
      </c>
      <c r="V10" s="42" t="s">
        <v>98</v>
      </c>
      <c r="W10" s="42" t="s">
        <v>99</v>
      </c>
      <c r="X10" s="24">
        <f>IFERROR(IF(Q10="Probabilidad",(I10-(+I10*T10)),IF(Q10="Impacto",I10,"")),"")</f>
        <v>0.3</v>
      </c>
      <c r="Y10" s="44" t="str">
        <f>IFERROR(IF(X10="","",IF(X10&lt;=0.2,"Muy Baja",IF(X10&lt;=0.4,"Baja",IF(X10&lt;=0.6,"Media",IF(X10&lt;=0.8,"Alta","Muy Alta"))))),"")</f>
        <v>Baja</v>
      </c>
      <c r="Z10" s="45">
        <f>+X10</f>
        <v>0.3</v>
      </c>
      <c r="AA10" s="44" t="str">
        <f>IFERROR(IF(AB10="","",IF(AB10&lt;=0.2,"Leve",IF(AB10&lt;=0.4,"Menor",IF(AB10&lt;=0.6,"Moderado",IF(AB10&lt;=0.8,"Mayor","Catastrófico"))))),"")</f>
        <v>Moderado</v>
      </c>
      <c r="AB10" s="45">
        <f>IFERROR(IF(Q10="Impacto",(M10-(+M10*T10)),IF(Q10="Probabilidad",M10,"")),"")</f>
        <v>0.6</v>
      </c>
      <c r="AC10" s="46"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c r="AE10" s="40"/>
      <c r="AF10" s="48" t="s">
        <v>404</v>
      </c>
      <c r="AG10" s="140">
        <v>44864</v>
      </c>
      <c r="AH10" s="140">
        <v>44915</v>
      </c>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0" t="s">
        <v>414</v>
      </c>
      <c r="Q11" s="41" t="str">
        <f>IF(OR(R11="Preventivo",R11="Detectivo"),"Probabilidad",IF(R11="Correctivo","Impacto",""))</f>
        <v>Probabilidad</v>
      </c>
      <c r="R11" s="42" t="s">
        <v>95</v>
      </c>
      <c r="S11" s="42" t="s">
        <v>96</v>
      </c>
      <c r="T11" s="43" t="str">
        <f t="shared" ref="T11:T15" si="0">IF(AND(R11="Preventivo",S11="Automático"),"50%",IF(AND(R11="Preventivo",S11="Manual"),"40%",IF(AND(R11="Detectivo",S11="Automático"),"40%",IF(AND(R11="Detectivo",S11="Manual"),"30%",IF(AND(R11="Correctivo",S11="Automático"),"35%",IF(AND(R11="Correctivo",S11="Manual"),"25%",""))))))</f>
        <v>40%</v>
      </c>
      <c r="U11" s="42" t="s">
        <v>97</v>
      </c>
      <c r="V11" s="42" t="s">
        <v>103</v>
      </c>
      <c r="W11" s="42" t="s">
        <v>99</v>
      </c>
      <c r="X11" s="24">
        <f>IFERROR(IF(AND(Q10="Probabilidad",Q11="Probabilidad"),(Z10-(+Z10*T11)),IF(Q11="Probabilidad",(I10-(+I10*T11)),IF(Q11="Impacto",Z10,""))),"")</f>
        <v>0.18</v>
      </c>
      <c r="Y11" s="44" t="str">
        <f t="shared" ref="Y11:Y69" si="1">IFERROR(IF(X11="","",IF(X11&lt;=0.2,"Muy Baja",IF(X11&lt;=0.4,"Baja",IF(X11&lt;=0.6,"Media",IF(X11&lt;=0.8,"Alta","Muy Alta"))))),"")</f>
        <v>Muy Baja</v>
      </c>
      <c r="Z11" s="45">
        <f t="shared" ref="Z11:Z15" si="2">+X11</f>
        <v>0.18</v>
      </c>
      <c r="AA11" s="44" t="str">
        <f t="shared" ref="AA11:AA69" si="3">IFERROR(IF(AB11="","",IF(AB11&lt;=0.2,"Leve",IF(AB11&lt;=0.4,"Menor",IF(AB11&lt;=0.6,"Moderado",IF(AB11&lt;=0.8,"Mayor","Catastrófico"))))),"")</f>
        <v>Moderado</v>
      </c>
      <c r="AB11" s="45">
        <f>IFERROR(IF(AND(Q10="Impacto",Q11="Impacto"),(AB10-(+AB10*T11)),IF(Q11="Impacto",($M$10-(+$M$10*T11)),IF(Q11="Probabilidad",AB10,""))),"")</f>
        <v>0.6</v>
      </c>
      <c r="AC11" s="46"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47"/>
      <c r="AE11" s="40"/>
      <c r="AF11" s="48" t="s">
        <v>404</v>
      </c>
      <c r="AG11" s="140">
        <v>44864</v>
      </c>
      <c r="AH11" s="140">
        <v>44915</v>
      </c>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t="s">
        <v>415</v>
      </c>
      <c r="Q12" s="41" t="str">
        <f>IF(OR(R12="Preventivo",R12="Detectivo"),"Probabilidad",IF(R12="Correctivo","Impacto",""))</f>
        <v>Impacto</v>
      </c>
      <c r="R12" s="42" t="s">
        <v>102</v>
      </c>
      <c r="S12" s="42" t="s">
        <v>96</v>
      </c>
      <c r="T12" s="43" t="str">
        <f t="shared" si="0"/>
        <v>25%</v>
      </c>
      <c r="U12" s="42" t="s">
        <v>97</v>
      </c>
      <c r="V12" s="42"/>
      <c r="W12" s="42" t="s">
        <v>99</v>
      </c>
      <c r="X12" s="24">
        <f>IFERROR(IF(AND(Q11="Probabilidad",Q12="Probabilidad"),(Z11-(+Z11*T12)),IF(AND(Q11="Impacto",Q12="Probabilidad"),(Z10-(+Z10*T12)),IF(Q12="Impacto",Z11,""))),"")</f>
        <v>0.18</v>
      </c>
      <c r="Y12" s="44" t="str">
        <f t="shared" si="1"/>
        <v>Muy Baja</v>
      </c>
      <c r="Z12" s="45">
        <f t="shared" si="2"/>
        <v>0.18</v>
      </c>
      <c r="AA12" s="44" t="str">
        <f t="shared" si="3"/>
        <v>Moderado</v>
      </c>
      <c r="AB12" s="45">
        <f>IFERROR(IF(AND(Q11="Impacto",Q12="Impacto"),(AB11-(+AB11*T12)),IF(AND(Q11="Probabilidad",Q12="Impacto"),(AB10-(+AB10*T12)),IF(Q12="Probabilidad",AB11,""))),"")</f>
        <v>0.44999999999999996</v>
      </c>
      <c r="AC12" s="46" t="str">
        <f t="shared" si="4"/>
        <v>Moderado</v>
      </c>
      <c r="AD12" s="47"/>
      <c r="AE12" s="40"/>
      <c r="AF12" s="48" t="s">
        <v>404</v>
      </c>
      <c r="AG12" s="140">
        <v>44864</v>
      </c>
      <c r="AH12" s="140">
        <v>44915</v>
      </c>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ref="Q13:Q15" si="5">IF(OR(R13="Preventivo",R13="Detectivo"),"Probabilidad",IF(R13="Correctivo","Impacto",""))</f>
        <v/>
      </c>
      <c r="R13" s="42"/>
      <c r="S13" s="42"/>
      <c r="T13" s="43" t="str">
        <f t="shared" si="0"/>
        <v/>
      </c>
      <c r="U13" s="42"/>
      <c r="V13" s="42"/>
      <c r="W13" s="42"/>
      <c r="X13" s="24" t="str">
        <f t="shared" ref="X13:X15" si="6">IFERROR(IF(AND(Q12="Probabilidad",Q13="Probabilidad"),(Z12-(+Z12*T13)),IF(AND(Q12="Impacto",Q13="Probabilidad"),(Z11-(+Z11*T13)),IF(Q13="Impacto",Z12,""))),"")</f>
        <v/>
      </c>
      <c r="Y13" s="44" t="str">
        <f t="shared" si="1"/>
        <v/>
      </c>
      <c r="Z13" s="45" t="str">
        <f t="shared" si="2"/>
        <v/>
      </c>
      <c r="AA13" s="44" t="str">
        <f t="shared" si="3"/>
        <v/>
      </c>
      <c r="AB13" s="45" t="str">
        <f t="shared" ref="AB13:AB15" si="7">IFERROR(IF(AND(Q12="Impacto",Q13="Impacto"),(AB12-(+AB12*T13)),IF(AND(Q12="Probabilidad",Q13="Impacto"),(AB11-(+AB11*T13)),IF(Q13="Probabilidad",AB12,""))),"")</f>
        <v/>
      </c>
      <c r="AC13" s="46"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5"/>
        <v/>
      </c>
      <c r="R14" s="42"/>
      <c r="S14" s="42"/>
      <c r="T14" s="43" t="str">
        <f t="shared" si="0"/>
        <v/>
      </c>
      <c r="U14" s="42"/>
      <c r="V14" s="42"/>
      <c r="W14" s="42"/>
      <c r="X14" s="24" t="str">
        <f t="shared" si="6"/>
        <v/>
      </c>
      <c r="Y14" s="44" t="str">
        <f t="shared" si="1"/>
        <v/>
      </c>
      <c r="Z14" s="45" t="str">
        <f t="shared" si="2"/>
        <v/>
      </c>
      <c r="AA14" s="44" t="str">
        <f t="shared" si="3"/>
        <v/>
      </c>
      <c r="AB14" s="45" t="str">
        <f t="shared" si="7"/>
        <v/>
      </c>
      <c r="AC14" s="46" t="str">
        <f t="shared" si="4"/>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5"/>
        <v/>
      </c>
      <c r="R15" s="42"/>
      <c r="S15" s="42"/>
      <c r="T15" s="43" t="str">
        <f t="shared" si="0"/>
        <v/>
      </c>
      <c r="U15" s="42"/>
      <c r="V15" s="42"/>
      <c r="W15" s="42"/>
      <c r="X15" s="24" t="str">
        <f t="shared" si="6"/>
        <v/>
      </c>
      <c r="Y15" s="44" t="str">
        <f t="shared" si="1"/>
        <v/>
      </c>
      <c r="Z15" s="45" t="str">
        <f t="shared" si="2"/>
        <v/>
      </c>
      <c r="AA15" s="44" t="str">
        <f t="shared" si="3"/>
        <v/>
      </c>
      <c r="AB15" s="45" t="str">
        <f t="shared" si="7"/>
        <v/>
      </c>
      <c r="AC15" s="46" t="str">
        <f t="shared" si="4"/>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t="s">
        <v>105</v>
      </c>
      <c r="C16" s="186" t="s">
        <v>405</v>
      </c>
      <c r="D16" s="186" t="s">
        <v>343</v>
      </c>
      <c r="E16" s="189" t="s">
        <v>342</v>
      </c>
      <c r="F16" s="186" t="s">
        <v>93</v>
      </c>
      <c r="G16" s="192">
        <f>12*2</f>
        <v>24</v>
      </c>
      <c r="H16" s="195" t="str">
        <f>IF(G16&lt;=0,"",IF(G16&lt;=2,"Muy Baja",IF(G16&lt;=24,"Baja",IF(G16&lt;=500,"Media",IF(G16&lt;=5000,"Alta","Muy Alta")))))</f>
        <v>Baja</v>
      </c>
      <c r="I16" s="180">
        <f>IF(H16="","",IF(H16="Muy Baja",0.2,IF(H16="Baja",0.4,IF(H16="Media",0.6,IF(H16="Alta",0.8,IF(H16="Muy Alta",1,))))))</f>
        <v>0.4</v>
      </c>
      <c r="J16" s="198" t="s">
        <v>170</v>
      </c>
      <c r="K16" s="180" t="str">
        <f>IF(NOT(ISERROR(MATCH(J16,'[11]Tabla Impacto'!$B$221:$B$223,0))),'[11]Tabla Impacto'!$F$223&amp;"Por favor no seleccionar los criterios de impacto(Afectación Económica o presupuestal y Pérdida Reputacional)",J16)</f>
        <v xml:space="preserve">     El riesgo afecta la imagen de la entidad internamente, de conocimiento general, nivel interno, de junta dircetiva y accionistas y/o de provedores</v>
      </c>
      <c r="L16" s="195" t="str">
        <f>IF(OR(K16='[11]Tabla Impacto'!$C$11,K16='[11]Tabla Impacto'!$D$11),"Leve",IF(OR(K16='[11]Tabla Impacto'!$C$12,K16='[11]Tabla Impacto'!$D$12),"Menor",IF(OR(K16='[11]Tabla Impacto'!$C$13,K16='[11]Tabla Impacto'!$D$13),"Moderado",IF(OR(K16='[11]Tabla Impacto'!$C$14,K16='[11]Tabla Impacto'!$D$14),"Mayor",IF(OR(K16='[11]Tabla Impacto'!$C$15,K16='[11]Tabla Impacto'!$D$15),"Catastrófico","")))))</f>
        <v>Menor</v>
      </c>
      <c r="M16" s="180">
        <f>IF(L16="","",IF(L16="Leve",0.2,IF(L16="Menor",0.4,IF(L16="Moderado",0.6,IF(L16="Mayor",0.8,IF(L16="Catastrófico",1,))))))</f>
        <v>0.4</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48" t="s">
        <v>341</v>
      </c>
      <c r="Q16" s="41" t="str">
        <f>IF(OR(R16="Preventivo",R16="Detectivo"),"Probabilidad",IF(R16="Correctivo","Impacto",""))</f>
        <v>Probabilidad</v>
      </c>
      <c r="R16" s="42" t="s">
        <v>101</v>
      </c>
      <c r="S16" s="42" t="s">
        <v>109</v>
      </c>
      <c r="T16" s="43" t="str">
        <f>IF(AND(R16="Preventivo",S16="Automático"),"50%",IF(AND(R16="Preventivo",S16="Manual"),"40%",IF(AND(R16="Detectivo",S16="Automático"),"40%",IF(AND(R16="Detectivo",S16="Manual"),"30%",IF(AND(R16="Correctivo",S16="Automático"),"35%",IF(AND(R16="Correctivo",S16="Manual"),"25%",""))))))</f>
        <v>40%</v>
      </c>
      <c r="U16" s="42" t="s">
        <v>97</v>
      </c>
      <c r="V16" s="42" t="s">
        <v>98</v>
      </c>
      <c r="W16" s="42" t="s">
        <v>99</v>
      </c>
      <c r="X16" s="24">
        <f>IFERROR(IF(Q16="Probabilidad",(I16-(+I16*T16)),IF(Q16="Impacto",I16,"")),"")</f>
        <v>0.24</v>
      </c>
      <c r="Y16" s="44" t="str">
        <f>IFERROR(IF(X16="","",IF(X16&lt;=0.2,"Muy Baja",IF(X16&lt;=0.4,"Baja",IF(X16&lt;=0.6,"Media",IF(X16&lt;=0.8,"Alta","Muy Alta"))))),"")</f>
        <v>Baja</v>
      </c>
      <c r="Z16" s="45">
        <f>+X16</f>
        <v>0.24</v>
      </c>
      <c r="AA16" s="44" t="str">
        <f>IFERROR(IF(AB16="","",IF(AB16&lt;=0.2,"Leve",IF(AB16&lt;=0.4,"Menor",IF(AB16&lt;=0.6,"Moderado",IF(AB16&lt;=0.8,"Mayor","Catastrófico"))))),"")</f>
        <v>Menor</v>
      </c>
      <c r="AB16" s="45">
        <f>IFERROR(IF(Q16="Impacto",(M16-(+M16*T16)),IF(Q16="Probabilidad",M16,"")),"")</f>
        <v>0.4</v>
      </c>
      <c r="AC16" s="46"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47" t="s">
        <v>202</v>
      </c>
      <c r="AE16" s="48"/>
      <c r="AF16" s="48" t="s">
        <v>404</v>
      </c>
      <c r="AG16" s="48" t="s">
        <v>406</v>
      </c>
      <c r="AH16" s="49" t="s">
        <v>407</v>
      </c>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t="s">
        <v>408</v>
      </c>
      <c r="Q17" s="41" t="str">
        <f>IF(OR(R17="Preventivo",R17="Detectivo"),"Probabilidad",IF(R17="Correctivo","Impacto",""))</f>
        <v>Probabilidad</v>
      </c>
      <c r="R17" s="42" t="s">
        <v>95</v>
      </c>
      <c r="S17" s="42" t="s">
        <v>96</v>
      </c>
      <c r="T17" s="43" t="str">
        <f t="shared" ref="T17:T21" si="8">IF(AND(R17="Preventivo",S17="Automático"),"50%",IF(AND(R17="Preventivo",S17="Manual"),"40%",IF(AND(R17="Detectivo",S17="Automático"),"40%",IF(AND(R17="Detectivo",S17="Manual"),"30%",IF(AND(R17="Correctivo",S17="Automático"),"35%",IF(AND(R17="Correctivo",S17="Manual"),"25%",""))))))</f>
        <v>40%</v>
      </c>
      <c r="U17" s="42" t="s">
        <v>111</v>
      </c>
      <c r="V17" s="42" t="s">
        <v>103</v>
      </c>
      <c r="W17" s="42" t="s">
        <v>99</v>
      </c>
      <c r="X17" s="24">
        <f>IFERROR(IF(AND(Q16="Probabilidad",Q17="Probabilidad"),(Z16-(+Z16*T17)),IF(Q17="Probabilidad",(I16-(+I16*T17)),IF(Q17="Impacto",Z16,""))),"")</f>
        <v>0.14399999999999999</v>
      </c>
      <c r="Y17" s="44" t="str">
        <f t="shared" si="1"/>
        <v>Muy Baja</v>
      </c>
      <c r="Z17" s="45">
        <f t="shared" ref="Z17:Z21" si="9">+X17</f>
        <v>0.14399999999999999</v>
      </c>
      <c r="AA17" s="44" t="str">
        <f t="shared" si="3"/>
        <v>Moderado</v>
      </c>
      <c r="AB17" s="45">
        <f>IFERROR(IF(AND(Q16="Impacto",Q17="Impacto"),(AB10-(+AB10*T17)),IF(Q17="Impacto",($M$16-(+$M$16*T17)),IF(Q17="Probabilidad",AB10,""))),"")</f>
        <v>0.6</v>
      </c>
      <c r="AC17" s="46"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47" t="s">
        <v>202</v>
      </c>
      <c r="AE17" s="48"/>
      <c r="AF17" s="48" t="s">
        <v>404</v>
      </c>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IF(OR(R18="Preventivo",R18="Detectivo"),"Probabilidad",IF(R18="Correctivo","Impacto",""))</f>
        <v/>
      </c>
      <c r="R18" s="42"/>
      <c r="S18" s="42"/>
      <c r="T18" s="43" t="str">
        <f t="shared" si="8"/>
        <v/>
      </c>
      <c r="U18" s="42"/>
      <c r="V18" s="42"/>
      <c r="W18" s="42"/>
      <c r="X18" s="24" t="str">
        <f>IFERROR(IF(AND(Q17="Probabilidad",Q18="Probabilidad"),(Z17-(+Z17*T18)),IF(AND(Q17="Impacto",Q18="Probabilidad"),(Z16-(+Z16*T18)),IF(Q18="Impacto",Z17,""))),"")</f>
        <v/>
      </c>
      <c r="Y18" s="44" t="str">
        <f t="shared" si="1"/>
        <v/>
      </c>
      <c r="Z18" s="45" t="str">
        <f t="shared" si="9"/>
        <v/>
      </c>
      <c r="AA18" s="44" t="str">
        <f t="shared" si="3"/>
        <v/>
      </c>
      <c r="AB18" s="45" t="str">
        <f>IFERROR(IF(AND(Q17="Impacto",Q18="Impacto"),(AB17-(+AB17*T18)),IF(AND(Q17="Probabilidad",Q18="Impacto"),(AB16-(+AB16*T18)),IF(Q18="Probabilidad",AB17,""))),"")</f>
        <v/>
      </c>
      <c r="AC18" s="46" t="str">
        <f t="shared" si="10"/>
        <v/>
      </c>
      <c r="AD18" s="47"/>
      <c r="AE18" s="48"/>
      <c r="AF18" s="4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ref="Q19:Q21" si="11">IF(OR(R19="Preventivo",R19="Detectivo"),"Probabilidad",IF(R19="Correctivo","Impacto",""))</f>
        <v/>
      </c>
      <c r="R19" s="42"/>
      <c r="S19" s="42"/>
      <c r="T19" s="43" t="str">
        <f t="shared" si="8"/>
        <v/>
      </c>
      <c r="U19" s="42"/>
      <c r="V19" s="42"/>
      <c r="W19" s="42"/>
      <c r="X19" s="24" t="str">
        <f t="shared" ref="X19:X21" si="12">IFERROR(IF(AND(Q18="Probabilidad",Q19="Probabilidad"),(Z18-(+Z18*T19)),IF(AND(Q18="Impacto",Q19="Probabilidad"),(Z17-(+Z17*T19)),IF(Q19="Impacto",Z18,""))),"")</f>
        <v/>
      </c>
      <c r="Y19" s="44" t="str">
        <f t="shared" si="1"/>
        <v/>
      </c>
      <c r="Z19" s="45" t="str">
        <f t="shared" si="9"/>
        <v/>
      </c>
      <c r="AA19" s="44" t="str">
        <f t="shared" si="3"/>
        <v/>
      </c>
      <c r="AB19" s="45" t="str">
        <f t="shared" ref="AB19:AB21" si="13">IFERROR(IF(AND(Q18="Impacto",Q19="Impacto"),(AB18-(+AB18*T19)),IF(AND(Q18="Probabilidad",Q19="Impacto"),(AB17-(+AB17*T19)),IF(Q19="Probabilidad",AB18,""))),"")</f>
        <v/>
      </c>
      <c r="AC19" s="46"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11"/>
        <v/>
      </c>
      <c r="R20" s="42"/>
      <c r="S20" s="42"/>
      <c r="T20" s="43" t="str">
        <f t="shared" si="8"/>
        <v/>
      </c>
      <c r="U20" s="42"/>
      <c r="V20" s="42"/>
      <c r="W20" s="42"/>
      <c r="X20" s="24" t="str">
        <f t="shared" si="12"/>
        <v/>
      </c>
      <c r="Y20" s="44" t="str">
        <f t="shared" si="1"/>
        <v/>
      </c>
      <c r="Z20" s="45" t="str">
        <f t="shared" si="9"/>
        <v/>
      </c>
      <c r="AA20" s="44" t="str">
        <f t="shared" si="3"/>
        <v/>
      </c>
      <c r="AB20" s="45" t="str">
        <f t="shared" si="13"/>
        <v/>
      </c>
      <c r="AC20" s="46"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11"/>
        <v/>
      </c>
      <c r="R21" s="42"/>
      <c r="S21" s="42"/>
      <c r="T21" s="43" t="str">
        <f t="shared" si="8"/>
        <v/>
      </c>
      <c r="U21" s="42"/>
      <c r="V21" s="42"/>
      <c r="W21" s="42"/>
      <c r="X21" s="24" t="str">
        <f t="shared" si="12"/>
        <v/>
      </c>
      <c r="Y21" s="44" t="str">
        <f t="shared" si="1"/>
        <v/>
      </c>
      <c r="Z21" s="45" t="str">
        <f t="shared" si="9"/>
        <v/>
      </c>
      <c r="AA21" s="44" t="str">
        <f t="shared" si="3"/>
        <v/>
      </c>
      <c r="AB21" s="45" t="str">
        <f t="shared" si="13"/>
        <v/>
      </c>
      <c r="AC21" s="46" t="str">
        <f t="shared" si="14"/>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IF(NOT(ISERROR(MATCH(J22,'[11]Tabla Impacto'!$B$221:$B$223,0))),'[11]Tabla Impacto'!$F$223&amp;"Por favor no seleccionar los criterios de impacto(Afectación Económica o presupuestal y Pérdida Reputacional)",J22)</f>
        <v>0</v>
      </c>
      <c r="L22" s="195" t="str">
        <f>IF(OR(K22='[11]Tabla Impacto'!$C$11,K22='[11]Tabla Impacto'!$D$11),"Leve",IF(OR(K22='[11]Tabla Impacto'!$C$12,K22='[11]Tabla Impacto'!$D$12),"Menor",IF(OR(K22='[11]Tabla Impacto'!$C$13,K22='[11]Tabla Impacto'!$D$13),"Moderado",IF(OR(K22='[11]Tabla Impacto'!$C$14,K22='[11]Tabla Impacto'!$D$14),"Mayor",IF(OR(K22='[11]Tabla Impacto'!$C$15,K22='[11]Tabla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IF(OR(R22="Preventivo",R22="Detectivo"),"Probabilidad",IF(R22="Correctivo","Impacto",""))</f>
        <v/>
      </c>
      <c r="R22" s="42"/>
      <c r="S22" s="42"/>
      <c r="T22" s="43" t="str">
        <f>IF(AND(R22="Preventivo",S22="Automático"),"50%",IF(AND(R22="Preventivo",S22="Manual"),"40%",IF(AND(R22="Detectivo",S22="Automático"),"40%",IF(AND(R22="Detectivo",S22="Manual"),"30%",IF(AND(R22="Correctivo",S22="Automático"),"35%",IF(AND(R22="Correctivo",S22="Manual"),"25%",""))))))</f>
        <v/>
      </c>
      <c r="U22" s="42"/>
      <c r="V22" s="42"/>
      <c r="W22" s="42"/>
      <c r="X22" s="24" t="str">
        <f>IFERROR(IF(Q22="Probabilidad",(I22-(+I22*T22)),IF(Q22="Impacto",I22,"")),"")</f>
        <v/>
      </c>
      <c r="Y22" s="44" t="str">
        <f>IFERROR(IF(X22="","",IF(X22&lt;=0.2,"Muy Baja",IF(X22&lt;=0.4,"Baja",IF(X22&lt;=0.6,"Media",IF(X22&lt;=0.8,"Alta","Muy Alta"))))),"")</f>
        <v/>
      </c>
      <c r="Z22" s="45" t="str">
        <f>+X22</f>
        <v/>
      </c>
      <c r="AA22" s="44" t="str">
        <f>IFERROR(IF(AB22="","",IF(AB22&lt;=0.2,"Leve",IF(AB22&lt;=0.4,"Menor",IF(AB22&lt;=0.6,"Moderado",IF(AB22&lt;=0.8,"Mayor","Catastrófico"))))),"")</f>
        <v/>
      </c>
      <c r="AB22" s="45" t="str">
        <f>IFERROR(IF(Q22="Impacto",(M22-(+M22*T22)),IF(Q22="Probabilidad",M22,"")),"")</f>
        <v/>
      </c>
      <c r="AC22" s="46"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t="shared" ref="K23:K27" ca="1" si="15">IF(NOT(ISERROR(MATCH(J23,_xlfn.ANCHORARRAY(E34),0))),I36&amp;"Por favor no seleccionar los criterios de impacto",J23)</f>
        <v>0</v>
      </c>
      <c r="L23" s="196"/>
      <c r="M23" s="181"/>
      <c r="N23" s="178"/>
      <c r="O23" s="6">
        <v>2</v>
      </c>
      <c r="P23" s="48"/>
      <c r="Q23" s="41" t="str">
        <f>IF(OR(R23="Preventivo",R23="Detectivo"),"Probabilidad",IF(R23="Correctivo","Impacto",""))</f>
        <v/>
      </c>
      <c r="R23" s="42"/>
      <c r="S23" s="42"/>
      <c r="T23" s="43" t="str">
        <f t="shared" ref="T23:T27" si="16">IF(AND(R23="Preventivo",S23="Automático"),"50%",IF(AND(R23="Preventivo",S23="Manual"),"40%",IF(AND(R23="Detectivo",S23="Automático"),"40%",IF(AND(R23="Detectivo",S23="Manual"),"30%",IF(AND(R23="Correctivo",S23="Automático"),"35%",IF(AND(R23="Correctivo",S23="Manual"),"25%",""))))))</f>
        <v/>
      </c>
      <c r="U23" s="42"/>
      <c r="V23" s="42"/>
      <c r="W23" s="42"/>
      <c r="X23" s="31" t="str">
        <f>IFERROR(IF(AND(Q22="Probabilidad",Q23="Probabilidad"),(Z22-(+Z22*T23)),IF(Q23="Probabilidad",(I22-(+I22*T23)),IF(Q23="Impacto",Z22,""))),"")</f>
        <v/>
      </c>
      <c r="Y23" s="44" t="str">
        <f t="shared" si="1"/>
        <v/>
      </c>
      <c r="Z23" s="45" t="str">
        <f t="shared" ref="Z23:Z27" si="17">+X23</f>
        <v/>
      </c>
      <c r="AA23" s="44" t="str">
        <f t="shared" si="3"/>
        <v/>
      </c>
      <c r="AB23" s="45" t="str">
        <f>IFERROR(IF(AND(Q22="Impacto",Q23="Impacto"),(AB16-(+AB16*T23)),IF(Q23="Impacto",($M$22-(+$M$22*T23)),IF(Q23="Probabilidad",AB16,""))),"")</f>
        <v/>
      </c>
      <c r="AC23" s="46"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t="shared" ca="1" si="15"/>
        <v>0</v>
      </c>
      <c r="L24" s="196"/>
      <c r="M24" s="181"/>
      <c r="N24" s="178"/>
      <c r="O24" s="6">
        <v>3</v>
      </c>
      <c r="P24" s="40"/>
      <c r="Q24" s="41" t="str">
        <f>IF(OR(R24="Preventivo",R24="Detectivo"),"Probabilidad",IF(R24="Correctivo","Impacto",""))</f>
        <v/>
      </c>
      <c r="R24" s="42"/>
      <c r="S24" s="42"/>
      <c r="T24" s="43" t="str">
        <f t="shared" si="16"/>
        <v/>
      </c>
      <c r="U24" s="42"/>
      <c r="V24" s="42"/>
      <c r="W24" s="42"/>
      <c r="X24" s="24" t="str">
        <f>IFERROR(IF(AND(Q23="Probabilidad",Q24="Probabilidad"),(Z23-(+Z23*T24)),IF(AND(Q23="Impacto",Q24="Probabilidad"),(Z22-(+Z22*T24)),IF(Q24="Impacto",Z23,""))),"")</f>
        <v/>
      </c>
      <c r="Y24" s="44" t="str">
        <f t="shared" si="1"/>
        <v/>
      </c>
      <c r="Z24" s="45" t="str">
        <f t="shared" si="17"/>
        <v/>
      </c>
      <c r="AA24" s="44" t="str">
        <f t="shared" si="3"/>
        <v/>
      </c>
      <c r="AB24" s="45" t="str">
        <f>IFERROR(IF(AND(Q23="Impacto",Q24="Impacto"),(AB23-(+AB23*T24)),IF(AND(Q23="Probabilidad",Q24="Impacto"),(AB22-(+AB22*T24)),IF(Q24="Probabilidad",AB23,""))),"")</f>
        <v/>
      </c>
      <c r="AC24" s="46" t="str">
        <f t="shared" si="18"/>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t="shared" ca="1" si="15"/>
        <v>0</v>
      </c>
      <c r="L25" s="196"/>
      <c r="M25" s="181"/>
      <c r="N25" s="178"/>
      <c r="O25" s="6">
        <v>4</v>
      </c>
      <c r="P25" s="40"/>
      <c r="Q25" s="41" t="str">
        <f t="shared" ref="Q25:Q27" si="19">IF(OR(R25="Preventivo",R25="Detectivo"),"Probabilidad",IF(R25="Correctivo","Impacto",""))</f>
        <v/>
      </c>
      <c r="R25" s="42"/>
      <c r="S25" s="42"/>
      <c r="T25" s="43" t="str">
        <f t="shared" si="16"/>
        <v/>
      </c>
      <c r="U25" s="42"/>
      <c r="V25" s="42"/>
      <c r="W25" s="42"/>
      <c r="X25" s="24" t="str">
        <f t="shared" ref="X25:X27" si="20">IFERROR(IF(AND(Q24="Probabilidad",Q25="Probabilidad"),(Z24-(+Z24*T25)),IF(AND(Q24="Impacto",Q25="Probabilidad"),(Z23-(+Z23*T25)),IF(Q25="Impacto",Z24,""))),"")</f>
        <v/>
      </c>
      <c r="Y25" s="44" t="str">
        <f t="shared" si="1"/>
        <v/>
      </c>
      <c r="Z25" s="45" t="str">
        <f t="shared" si="17"/>
        <v/>
      </c>
      <c r="AA25" s="44" t="str">
        <f t="shared" si="3"/>
        <v/>
      </c>
      <c r="AB25" s="45" t="str">
        <f t="shared" ref="AB25:AB27" si="21">IFERROR(IF(AND(Q24="Impacto",Q25="Impacto"),(AB24-(+AB24*T25)),IF(AND(Q24="Probabilidad",Q25="Impacto"),(AB23-(+AB23*T25)),IF(Q25="Probabilidad",AB24,""))),"")</f>
        <v/>
      </c>
      <c r="AC25" s="46"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t="shared" ca="1" si="15"/>
        <v>0</v>
      </c>
      <c r="L26" s="196"/>
      <c r="M26" s="181"/>
      <c r="N26" s="178"/>
      <c r="O26" s="6">
        <v>5</v>
      </c>
      <c r="P26" s="39"/>
      <c r="Q26" s="41" t="str">
        <f t="shared" si="19"/>
        <v/>
      </c>
      <c r="R26" s="42"/>
      <c r="S26" s="42"/>
      <c r="T26" s="43" t="str">
        <f t="shared" si="16"/>
        <v/>
      </c>
      <c r="U26" s="42"/>
      <c r="V26" s="42"/>
      <c r="W26" s="42"/>
      <c r="X26" s="24" t="str">
        <f t="shared" si="20"/>
        <v/>
      </c>
      <c r="Y26" s="44" t="str">
        <f t="shared" si="1"/>
        <v/>
      </c>
      <c r="Z26" s="45" t="str">
        <f t="shared" si="17"/>
        <v/>
      </c>
      <c r="AA26" s="44" t="str">
        <f t="shared" si="3"/>
        <v/>
      </c>
      <c r="AB26" s="45" t="str">
        <f t="shared" si="21"/>
        <v/>
      </c>
      <c r="AC26" s="46"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t="shared" ca="1" si="15"/>
        <v>0</v>
      </c>
      <c r="L27" s="197"/>
      <c r="M27" s="182"/>
      <c r="N27" s="179"/>
      <c r="O27" s="6">
        <v>6</v>
      </c>
      <c r="P27" s="39"/>
      <c r="Q27" s="41" t="str">
        <f t="shared" si="19"/>
        <v/>
      </c>
      <c r="R27" s="42"/>
      <c r="S27" s="42"/>
      <c r="T27" s="43" t="str">
        <f t="shared" si="16"/>
        <v/>
      </c>
      <c r="U27" s="42"/>
      <c r="V27" s="42"/>
      <c r="W27" s="42"/>
      <c r="X27" s="24" t="str">
        <f t="shared" si="20"/>
        <v/>
      </c>
      <c r="Y27" s="44" t="str">
        <f t="shared" si="1"/>
        <v/>
      </c>
      <c r="Z27" s="45" t="str">
        <f t="shared" si="17"/>
        <v/>
      </c>
      <c r="AA27" s="44" t="str">
        <f t="shared" si="3"/>
        <v/>
      </c>
      <c r="AB27" s="45" t="str">
        <f t="shared" si="21"/>
        <v/>
      </c>
      <c r="AC27" s="46" t="str">
        <f t="shared" si="22"/>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IF(NOT(ISERROR(MATCH(J28,'[11]Tabla Impacto'!$B$221:$B$223,0))),'[11]Tabla Impacto'!$F$223&amp;"Por favor no seleccionar los criterios de impacto(Afectación Económica o presupuestal y Pérdida Reputacional)",J28)</f>
        <v>0</v>
      </c>
      <c r="L28" s="195" t="str">
        <f>IF(OR(K28='[11]Tabla Impacto'!$C$11,K28='[11]Tabla Impacto'!$D$11),"Leve",IF(OR(K28='[11]Tabla Impacto'!$C$12,K28='[11]Tabla Impacto'!$D$12),"Menor",IF(OR(K28='[11]Tabla Impacto'!$C$13,K28='[11]Tabla Impacto'!$D$13),"Moderado",IF(OR(K28='[11]Tabla Impacto'!$C$14,K28='[11]Tabla Impacto'!$D$14),"Mayor",IF(OR(K28='[11]Tabla Impacto'!$C$15,K28='[11]Tabla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IF(OR(R28="Preventivo",R28="Detectivo"),"Probabilidad",IF(R28="Correctivo","Impacto",""))</f>
        <v/>
      </c>
      <c r="R28" s="42"/>
      <c r="S28" s="42"/>
      <c r="T28" s="43" t="str">
        <f>IF(AND(R28="Preventivo",S28="Automático"),"50%",IF(AND(R28="Preventivo",S28="Manual"),"40%",IF(AND(R28="Detectivo",S28="Automático"),"40%",IF(AND(R28="Detectivo",S28="Manual"),"30%",IF(AND(R28="Correctivo",S28="Automático"),"35%",IF(AND(R28="Correctivo",S28="Manual"),"25%",""))))))</f>
        <v/>
      </c>
      <c r="U28" s="42"/>
      <c r="V28" s="42"/>
      <c r="W28" s="42"/>
      <c r="X28" s="24" t="str">
        <f>IFERROR(IF(Q28="Probabilidad",(I28-(+I28*T28)),IF(Q28="Impacto",I28,"")),"")</f>
        <v/>
      </c>
      <c r="Y28" s="44" t="str">
        <f>IFERROR(IF(X28="","",IF(X28&lt;=0.2,"Muy Baja",IF(X28&lt;=0.4,"Baja",IF(X28&lt;=0.6,"Media",IF(X28&lt;=0.8,"Alta","Muy Alta"))))),"")</f>
        <v/>
      </c>
      <c r="Z28" s="45" t="str">
        <f>+X28</f>
        <v/>
      </c>
      <c r="AA28" s="44" t="str">
        <f>IFERROR(IF(AB28="","",IF(AB28&lt;=0.2,"Leve",IF(AB28&lt;=0.4,"Menor",IF(AB28&lt;=0.6,"Moderado",IF(AB28&lt;=0.8,"Mayor","Catastrófico"))))),"")</f>
        <v/>
      </c>
      <c r="AB28" s="45" t="str">
        <f>IFERROR(IF(Q28="Impacto",(M28-(+M28*T28)),IF(Q28="Probabilidad",M28,"")),"")</f>
        <v/>
      </c>
      <c r="AC28" s="46"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t="shared" ref="K29:K33" ca="1" si="23">IF(NOT(ISERROR(MATCH(J29,_xlfn.ANCHORARRAY(E40),0))),I42&amp;"Por favor no seleccionar los criterios de impacto",J29)</f>
        <v>0</v>
      </c>
      <c r="L29" s="196"/>
      <c r="M29" s="181"/>
      <c r="N29" s="178"/>
      <c r="O29" s="6">
        <v>2</v>
      </c>
      <c r="P29" s="40"/>
      <c r="Q29" s="41" t="str">
        <f>IF(OR(R29="Preventivo",R29="Detectivo"),"Probabilidad",IF(R29="Correctivo","Impacto",""))</f>
        <v/>
      </c>
      <c r="R29" s="42"/>
      <c r="S29" s="42"/>
      <c r="T29" s="43" t="str">
        <f t="shared" ref="T29:T33" si="24">IF(AND(R29="Preventivo",S29="Automático"),"50%",IF(AND(R29="Preventivo",S29="Manual"),"40%",IF(AND(R29="Detectivo",S29="Automático"),"40%",IF(AND(R29="Detectivo",S29="Manual"),"30%",IF(AND(R29="Correctivo",S29="Automático"),"35%",IF(AND(R29="Correctivo",S29="Manual"),"25%",""))))))</f>
        <v/>
      </c>
      <c r="U29" s="42"/>
      <c r="V29" s="42"/>
      <c r="W29" s="42"/>
      <c r="X29" s="24" t="str">
        <f>IFERROR(IF(AND(Q28="Probabilidad",Q29="Probabilidad"),(Z28-(+Z28*T29)),IF(Q29="Probabilidad",(I28-(+I28*T29)),IF(Q29="Impacto",Z28,""))),"")</f>
        <v/>
      </c>
      <c r="Y29" s="44" t="str">
        <f t="shared" si="1"/>
        <v/>
      </c>
      <c r="Z29" s="45" t="str">
        <f t="shared" ref="Z29:Z33" si="25">+X29</f>
        <v/>
      </c>
      <c r="AA29" s="44" t="str">
        <f t="shared" si="3"/>
        <v/>
      </c>
      <c r="AB29" s="45" t="str">
        <f>IFERROR(IF(AND(Q28="Impacto",Q29="Impacto"),(AB22-(+AB22*T29)),IF(Q29="Impacto",($M$28-(+$M$28*T29)),IF(Q29="Probabilidad",AB22,""))),"")</f>
        <v/>
      </c>
      <c r="AC29" s="46"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t="shared" ca="1" si="23"/>
        <v>0</v>
      </c>
      <c r="L30" s="196"/>
      <c r="M30" s="181"/>
      <c r="N30" s="178"/>
      <c r="O30" s="6">
        <v>3</v>
      </c>
      <c r="P30" s="40"/>
      <c r="Q30" s="41" t="str">
        <f>IF(OR(R30="Preventivo",R30="Detectivo"),"Probabilidad",IF(R30="Correctivo","Impacto",""))</f>
        <v/>
      </c>
      <c r="R30" s="42"/>
      <c r="S30" s="42"/>
      <c r="T30" s="43" t="str">
        <f t="shared" si="24"/>
        <v/>
      </c>
      <c r="U30" s="42"/>
      <c r="V30" s="42"/>
      <c r="W30" s="42"/>
      <c r="X30" s="24" t="str">
        <f>IFERROR(IF(AND(Q29="Probabilidad",Q30="Probabilidad"),(Z29-(+Z29*T30)),IF(AND(Q29="Impacto",Q30="Probabilidad"),(Z28-(+Z28*T30)),IF(Q30="Impacto",Z29,""))),"")</f>
        <v/>
      </c>
      <c r="Y30" s="44" t="str">
        <f t="shared" si="1"/>
        <v/>
      </c>
      <c r="Z30" s="45" t="str">
        <f t="shared" si="25"/>
        <v/>
      </c>
      <c r="AA30" s="44" t="str">
        <f t="shared" si="3"/>
        <v/>
      </c>
      <c r="AB30" s="45" t="str">
        <f>IFERROR(IF(AND(Q29="Impacto",Q30="Impacto"),(AB29-(+AB29*T30)),IF(AND(Q29="Probabilidad",Q30="Impacto"),(AB28-(+AB28*T30)),IF(Q30="Probabilidad",AB29,""))),"")</f>
        <v/>
      </c>
      <c r="AC30" s="46" t="str">
        <f t="shared" si="26"/>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t="shared" ca="1" si="23"/>
        <v>0</v>
      </c>
      <c r="L31" s="196"/>
      <c r="M31" s="181"/>
      <c r="N31" s="178"/>
      <c r="O31" s="6">
        <v>4</v>
      </c>
      <c r="P31" s="39"/>
      <c r="Q31" s="41" t="str">
        <f t="shared" ref="Q31:Q33" si="27">IF(OR(R31="Preventivo",R31="Detectivo"),"Probabilidad",IF(R31="Correctivo","Impacto",""))</f>
        <v/>
      </c>
      <c r="R31" s="42"/>
      <c r="S31" s="42"/>
      <c r="T31" s="43" t="str">
        <f t="shared" si="24"/>
        <v/>
      </c>
      <c r="U31" s="42"/>
      <c r="V31" s="42"/>
      <c r="W31" s="42"/>
      <c r="X31" s="24" t="str">
        <f t="shared" ref="X31:X33" si="28">IFERROR(IF(AND(Q30="Probabilidad",Q31="Probabilidad"),(Z30-(+Z30*T31)),IF(AND(Q30="Impacto",Q31="Probabilidad"),(Z29-(+Z29*T31)),IF(Q31="Impacto",Z30,""))),"")</f>
        <v/>
      </c>
      <c r="Y31" s="44" t="str">
        <f t="shared" si="1"/>
        <v/>
      </c>
      <c r="Z31" s="45" t="str">
        <f t="shared" si="25"/>
        <v/>
      </c>
      <c r="AA31" s="44" t="str">
        <f t="shared" si="3"/>
        <v/>
      </c>
      <c r="AB31" s="45" t="str">
        <f t="shared" ref="AB31:AB33" si="29">IFERROR(IF(AND(Q30="Impacto",Q31="Impacto"),(AB30-(+AB30*T31)),IF(AND(Q30="Probabilidad",Q31="Impacto"),(AB29-(+AB29*T31)),IF(Q31="Probabilidad",AB30,""))),"")</f>
        <v/>
      </c>
      <c r="AC31" s="46"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t="shared" ca="1" si="23"/>
        <v>0</v>
      </c>
      <c r="L32" s="196"/>
      <c r="M32" s="181"/>
      <c r="N32" s="178"/>
      <c r="O32" s="6">
        <v>5</v>
      </c>
      <c r="P32" s="39"/>
      <c r="Q32" s="41" t="str">
        <f t="shared" si="27"/>
        <v/>
      </c>
      <c r="R32" s="42"/>
      <c r="S32" s="42"/>
      <c r="T32" s="43" t="str">
        <f t="shared" si="24"/>
        <v/>
      </c>
      <c r="U32" s="42"/>
      <c r="V32" s="42"/>
      <c r="W32" s="42"/>
      <c r="X32" s="31" t="str">
        <f t="shared" si="28"/>
        <v/>
      </c>
      <c r="Y32" s="44" t="str">
        <f>IFERROR(IF(X32="","",IF(X32&lt;=0.2,"Muy Baja",IF(X32&lt;=0.4,"Baja",IF(X32&lt;=0.6,"Media",IF(X32&lt;=0.8,"Alta","Muy Alta"))))),"")</f>
        <v/>
      </c>
      <c r="Z32" s="45" t="str">
        <f t="shared" si="25"/>
        <v/>
      </c>
      <c r="AA32" s="44" t="str">
        <f t="shared" si="3"/>
        <v/>
      </c>
      <c r="AB32" s="45" t="str">
        <f t="shared" si="29"/>
        <v/>
      </c>
      <c r="AC32" s="46"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t="shared" ca="1" si="23"/>
        <v>0</v>
      </c>
      <c r="L33" s="197"/>
      <c r="M33" s="182"/>
      <c r="N33" s="179"/>
      <c r="O33" s="6">
        <v>6</v>
      </c>
      <c r="P33" s="39"/>
      <c r="Q33" s="41" t="str">
        <f t="shared" si="27"/>
        <v/>
      </c>
      <c r="R33" s="42"/>
      <c r="S33" s="42"/>
      <c r="T33" s="43" t="str">
        <f t="shared" si="24"/>
        <v/>
      </c>
      <c r="U33" s="42"/>
      <c r="V33" s="42"/>
      <c r="W33" s="42"/>
      <c r="X33" s="24" t="str">
        <f t="shared" si="28"/>
        <v/>
      </c>
      <c r="Y33" s="44" t="str">
        <f t="shared" si="1"/>
        <v/>
      </c>
      <c r="Z33" s="45" t="str">
        <f t="shared" si="25"/>
        <v/>
      </c>
      <c r="AA33" s="44" t="str">
        <f t="shared" si="3"/>
        <v/>
      </c>
      <c r="AB33" s="45" t="str">
        <f t="shared" si="29"/>
        <v/>
      </c>
      <c r="AC33" s="46" t="str">
        <f t="shared" si="30"/>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IF(NOT(ISERROR(MATCH(J34,'[11]Tabla Impacto'!$B$221:$B$223,0))),'[11]Tabla Impacto'!$F$223&amp;"Por favor no seleccionar los criterios de impacto(Afectación Económica o presupuestal y Pérdida Reputacional)",J34)</f>
        <v>0</v>
      </c>
      <c r="L34" s="195" t="str">
        <f>IF(OR(K34='[11]Tabla Impacto'!$C$11,K34='[11]Tabla Impacto'!$D$11),"Leve",IF(OR(K34='[11]Tabla Impacto'!$C$12,K34='[11]Tabla Impacto'!$D$12),"Menor",IF(OR(K34='[11]Tabla Impacto'!$C$13,K34='[11]Tabla Impacto'!$D$13),"Moderado",IF(OR(K34='[11]Tabla Impacto'!$C$14,K34='[11]Tabla Impacto'!$D$14),"Mayor",IF(OR(K34='[11]Tabla Impacto'!$C$15,K34='[11]Tabla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IF(OR(R34="Preventivo",R34="Detectivo"),"Probabilidad",IF(R34="Correctivo","Impacto",""))</f>
        <v/>
      </c>
      <c r="R34" s="42"/>
      <c r="S34" s="42"/>
      <c r="T34" s="43" t="str">
        <f>IF(AND(R34="Preventivo",S34="Automático"),"50%",IF(AND(R34="Preventivo",S34="Manual"),"40%",IF(AND(R34="Detectivo",S34="Automático"),"40%",IF(AND(R34="Detectivo",S34="Manual"),"30%",IF(AND(R34="Correctivo",S34="Automático"),"35%",IF(AND(R34="Correctivo",S34="Manual"),"25%",""))))))</f>
        <v/>
      </c>
      <c r="U34" s="42"/>
      <c r="V34" s="42"/>
      <c r="W34" s="42"/>
      <c r="X34" s="24" t="str">
        <f>IFERROR(IF(Q34="Probabilidad",(I34-(+I34*T34)),IF(Q34="Impacto",I34,"")),"")</f>
        <v/>
      </c>
      <c r="Y34" s="44" t="str">
        <f>IFERROR(IF(X34="","",IF(X34&lt;=0.2,"Muy Baja",IF(X34&lt;=0.4,"Baja",IF(X34&lt;=0.6,"Media",IF(X34&lt;=0.8,"Alta","Muy Alta"))))),"")</f>
        <v/>
      </c>
      <c r="Z34" s="45" t="str">
        <f>+X34</f>
        <v/>
      </c>
      <c r="AA34" s="44" t="str">
        <f>IFERROR(IF(AB34="","",IF(AB34&lt;=0.2,"Leve",IF(AB34&lt;=0.4,"Menor",IF(AB34&lt;=0.6,"Moderado",IF(AB34&lt;=0.8,"Mayor","Catastrófico"))))),"")</f>
        <v/>
      </c>
      <c r="AB34" s="45" t="str">
        <f>IFERROR(IF(Q34="Impacto",(M34-(+M34*T34)),IF(Q34="Probabilidad",M34,"")),"")</f>
        <v/>
      </c>
      <c r="AC34" s="46"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t="shared" ref="K35:K39" ca="1" si="31">IF(NOT(ISERROR(MATCH(J35,_xlfn.ANCHORARRAY(E46),0))),I48&amp;"Por favor no seleccionar los criterios de impacto",J35)</f>
        <v>0</v>
      </c>
      <c r="L35" s="196"/>
      <c r="M35" s="181"/>
      <c r="N35" s="178"/>
      <c r="O35" s="6">
        <v>2</v>
      </c>
      <c r="P35" s="40"/>
      <c r="Q35" s="41" t="str">
        <f>IF(OR(R35="Preventivo",R35="Detectivo"),"Probabilidad",IF(R35="Correctivo","Impacto",""))</f>
        <v/>
      </c>
      <c r="R35" s="42"/>
      <c r="S35" s="42"/>
      <c r="T35" s="43" t="str">
        <f t="shared" ref="T35:T39" si="32">IF(AND(R35="Preventivo",S35="Automático"),"50%",IF(AND(R35="Preventivo",S35="Manual"),"40%",IF(AND(R35="Detectivo",S35="Automático"),"40%",IF(AND(R35="Detectivo",S35="Manual"),"30%",IF(AND(R35="Correctivo",S35="Automático"),"35%",IF(AND(R35="Correctivo",S35="Manual"),"25%",""))))))</f>
        <v/>
      </c>
      <c r="U35" s="42"/>
      <c r="V35" s="42"/>
      <c r="W35" s="42"/>
      <c r="X35" s="24" t="str">
        <f>IFERROR(IF(AND(Q34="Probabilidad",Q35="Probabilidad"),(Z34-(+Z34*T35)),IF(Q35="Probabilidad",(I34-(+I34*T35)),IF(Q35="Impacto",Z34,""))),"")</f>
        <v/>
      </c>
      <c r="Y35" s="44" t="str">
        <f t="shared" si="1"/>
        <v/>
      </c>
      <c r="Z35" s="45" t="str">
        <f t="shared" ref="Z35:Z39" si="33">+X35</f>
        <v/>
      </c>
      <c r="AA35" s="44" t="str">
        <f t="shared" si="3"/>
        <v/>
      </c>
      <c r="AB35" s="45" t="str">
        <f>IFERROR(IF(AND(Q34="Impacto",Q35="Impacto"),(AB28-(+AB28*T35)),IF(Q35="Impacto",($M$34-(+$M$34*T35)),IF(Q35="Probabilidad",AB28,""))),"")</f>
        <v/>
      </c>
      <c r="AC35" s="46"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t="shared" ca="1" si="31"/>
        <v>0</v>
      </c>
      <c r="L36" s="196"/>
      <c r="M36" s="181"/>
      <c r="N36" s="178"/>
      <c r="O36" s="6">
        <v>3</v>
      </c>
      <c r="P36" s="39"/>
      <c r="Q36" s="41" t="str">
        <f>IF(OR(R36="Preventivo",R36="Detectivo"),"Probabilidad",IF(R36="Correctivo","Impacto",""))</f>
        <v/>
      </c>
      <c r="R36" s="42"/>
      <c r="S36" s="42"/>
      <c r="T36" s="43" t="str">
        <f t="shared" si="32"/>
        <v/>
      </c>
      <c r="U36" s="42"/>
      <c r="V36" s="42"/>
      <c r="W36" s="42"/>
      <c r="X36" s="24" t="str">
        <f>IFERROR(IF(AND(Q35="Probabilidad",Q36="Probabilidad"),(Z35-(+Z35*T36)),IF(AND(Q35="Impacto",Q36="Probabilidad"),(Z34-(+Z34*T36)),IF(Q36="Impacto",Z35,""))),"")</f>
        <v/>
      </c>
      <c r="Y36" s="44" t="str">
        <f t="shared" si="1"/>
        <v/>
      </c>
      <c r="Z36" s="45" t="str">
        <f t="shared" si="33"/>
        <v/>
      </c>
      <c r="AA36" s="44" t="str">
        <f t="shared" si="3"/>
        <v/>
      </c>
      <c r="AB36" s="45" t="str">
        <f>IFERROR(IF(AND(Q35="Impacto",Q36="Impacto"),(AB35-(+AB35*T36)),IF(AND(Q35="Probabilidad",Q36="Impacto"),(AB34-(+AB34*T36)),IF(Q36="Probabilidad",AB35,""))),"")</f>
        <v/>
      </c>
      <c r="AC36" s="46" t="str">
        <f t="shared" si="34"/>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t="shared" ca="1" si="31"/>
        <v>0</v>
      </c>
      <c r="L37" s="196"/>
      <c r="M37" s="181"/>
      <c r="N37" s="178"/>
      <c r="O37" s="6">
        <v>4</v>
      </c>
      <c r="P37" s="39"/>
      <c r="Q37" s="41" t="str">
        <f t="shared" ref="Q37:Q39" si="35">IF(OR(R37="Preventivo",R37="Detectivo"),"Probabilidad",IF(R37="Correctivo","Impacto",""))</f>
        <v/>
      </c>
      <c r="R37" s="42"/>
      <c r="S37" s="42"/>
      <c r="T37" s="43" t="str">
        <f t="shared" si="32"/>
        <v/>
      </c>
      <c r="U37" s="42"/>
      <c r="V37" s="42"/>
      <c r="W37" s="42"/>
      <c r="X37" s="24" t="str">
        <f t="shared" ref="X37:X39" si="36">IFERROR(IF(AND(Q36="Probabilidad",Q37="Probabilidad"),(Z36-(+Z36*T37)),IF(AND(Q36="Impacto",Q37="Probabilidad"),(Z35-(+Z35*T37)),IF(Q37="Impacto",Z36,""))),"")</f>
        <v/>
      </c>
      <c r="Y37" s="44" t="str">
        <f t="shared" si="1"/>
        <v/>
      </c>
      <c r="Z37" s="45" t="str">
        <f t="shared" si="33"/>
        <v/>
      </c>
      <c r="AA37" s="44" t="str">
        <f t="shared" si="3"/>
        <v/>
      </c>
      <c r="AB37" s="45" t="str">
        <f t="shared" ref="AB37:AB39" si="37">IFERROR(IF(AND(Q36="Impacto",Q37="Impacto"),(AB36-(+AB36*T37)),IF(AND(Q36="Probabilidad",Q37="Impacto"),(AB35-(+AB35*T37)),IF(Q37="Probabilidad",AB36,""))),"")</f>
        <v/>
      </c>
      <c r="AC37" s="46"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t="shared" ca="1" si="31"/>
        <v>0</v>
      </c>
      <c r="L38" s="196"/>
      <c r="M38" s="181"/>
      <c r="N38" s="178"/>
      <c r="O38" s="6">
        <v>5</v>
      </c>
      <c r="P38" s="39"/>
      <c r="Q38" s="41" t="str">
        <f t="shared" si="35"/>
        <v/>
      </c>
      <c r="R38" s="42"/>
      <c r="S38" s="42"/>
      <c r="T38" s="43" t="str">
        <f t="shared" si="32"/>
        <v/>
      </c>
      <c r="U38" s="42"/>
      <c r="V38" s="42"/>
      <c r="W38" s="42"/>
      <c r="X38" s="24" t="str">
        <f t="shared" si="36"/>
        <v/>
      </c>
      <c r="Y38" s="44" t="str">
        <f t="shared" si="1"/>
        <v/>
      </c>
      <c r="Z38" s="45" t="str">
        <f t="shared" si="33"/>
        <v/>
      </c>
      <c r="AA38" s="44" t="str">
        <f t="shared" si="3"/>
        <v/>
      </c>
      <c r="AB38" s="45" t="str">
        <f t="shared" si="37"/>
        <v/>
      </c>
      <c r="AC38" s="46"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t="shared" ca="1" si="31"/>
        <v>0</v>
      </c>
      <c r="L39" s="197"/>
      <c r="M39" s="182"/>
      <c r="N39" s="179"/>
      <c r="O39" s="6">
        <v>6</v>
      </c>
      <c r="P39" s="39"/>
      <c r="Q39" s="41" t="str">
        <f t="shared" si="35"/>
        <v/>
      </c>
      <c r="R39" s="42"/>
      <c r="S39" s="42"/>
      <c r="T39" s="43" t="str">
        <f t="shared" si="32"/>
        <v/>
      </c>
      <c r="U39" s="42"/>
      <c r="V39" s="42"/>
      <c r="W39" s="42"/>
      <c r="X39" s="24" t="str">
        <f t="shared" si="36"/>
        <v/>
      </c>
      <c r="Y39" s="44" t="str">
        <f t="shared" si="1"/>
        <v/>
      </c>
      <c r="Z39" s="45" t="str">
        <f t="shared" si="33"/>
        <v/>
      </c>
      <c r="AA39" s="44" t="str">
        <f t="shared" si="3"/>
        <v/>
      </c>
      <c r="AB39" s="45" t="str">
        <f t="shared" si="37"/>
        <v/>
      </c>
      <c r="AC39" s="46" t="str">
        <f t="shared" si="38"/>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IF(NOT(ISERROR(MATCH(J40,'[11]Tabla Impacto'!$B$221:$B$223,0))),'[11]Tabla Impacto'!$F$223&amp;"Por favor no seleccionar los criterios de impacto(Afectación Económica o presupuestal y Pérdida Reputacional)",J40)</f>
        <v>0</v>
      </c>
      <c r="L40" s="195" t="str">
        <f>IF(OR(K40='[11]Tabla Impacto'!$C$11,K40='[11]Tabla Impacto'!$D$11),"Leve",IF(OR(K40='[11]Tabla Impacto'!$C$12,K40='[11]Tabla Impacto'!$D$12),"Menor",IF(OR(K40='[11]Tabla Impacto'!$C$13,K40='[11]Tabla Impacto'!$D$13),"Moderado",IF(OR(K40='[11]Tabla Impacto'!$C$14,K40='[11]Tabla Impacto'!$D$14),"Mayor",IF(OR(K40='[11]Tabla Impacto'!$C$15,K40='[11]Tabla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IF(OR(R40="Preventivo",R40="Detectivo"),"Probabilidad",IF(R40="Correctivo","Impacto",""))</f>
        <v/>
      </c>
      <c r="R40" s="42"/>
      <c r="S40" s="42"/>
      <c r="T40" s="43" t="str">
        <f>IF(AND(R40="Preventivo",S40="Automático"),"50%",IF(AND(R40="Preventivo",S40="Manual"),"40%",IF(AND(R40="Detectivo",S40="Automático"),"40%",IF(AND(R40="Detectivo",S40="Manual"),"30%",IF(AND(R40="Correctivo",S40="Automático"),"35%",IF(AND(R40="Correctivo",S40="Manual"),"25%",""))))))</f>
        <v/>
      </c>
      <c r="U40" s="42"/>
      <c r="V40" s="42"/>
      <c r="W40" s="42"/>
      <c r="X40" s="24" t="str">
        <f>IFERROR(IF(Q40="Probabilidad",(I40-(+I40*T40)),IF(Q40="Impacto",I40,"")),"")</f>
        <v/>
      </c>
      <c r="Y40" s="44" t="str">
        <f>IFERROR(IF(X40="","",IF(X40&lt;=0.2,"Muy Baja",IF(X40&lt;=0.4,"Baja",IF(X40&lt;=0.6,"Media",IF(X40&lt;=0.8,"Alta","Muy Alta"))))),"")</f>
        <v/>
      </c>
      <c r="Z40" s="45" t="str">
        <f>+X40</f>
        <v/>
      </c>
      <c r="AA40" s="44" t="str">
        <f>IFERROR(IF(AB40="","",IF(AB40&lt;=0.2,"Leve",IF(AB40&lt;=0.4,"Menor",IF(AB40&lt;=0.6,"Moderado",IF(AB40&lt;=0.8,"Mayor","Catastrófico"))))),"")</f>
        <v/>
      </c>
      <c r="AB40" s="45" t="str">
        <f>IFERROR(IF(Q40="Impacto",(M40-(+M40*T40)),IF(Q40="Probabilidad",M40,"")),"")</f>
        <v/>
      </c>
      <c r="AC40" s="46"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t="shared" ref="K41:K45" ca="1" si="39">IF(NOT(ISERROR(MATCH(J41,_xlfn.ANCHORARRAY(E52),0))),I54&amp;"Por favor no seleccionar los criterios de impacto",J41)</f>
        <v>0</v>
      </c>
      <c r="L41" s="196"/>
      <c r="M41" s="181"/>
      <c r="N41" s="178"/>
      <c r="O41" s="6">
        <v>2</v>
      </c>
      <c r="P41" s="127"/>
      <c r="Q41" s="41" t="str">
        <f>IF(OR(R41="Preventivo",R41="Detectivo"),"Probabilidad",IF(R41="Correctivo","Impacto",""))</f>
        <v/>
      </c>
      <c r="R41" s="42"/>
      <c r="S41" s="42"/>
      <c r="T41" s="43" t="str">
        <f t="shared" ref="T41:T45" si="40">IF(AND(R41="Preventivo",S41="Automático"),"50%",IF(AND(R41="Preventivo",S41="Manual"),"40%",IF(AND(R41="Detectivo",S41="Automático"),"40%",IF(AND(R41="Detectivo",S41="Manual"),"30%",IF(AND(R41="Correctivo",S41="Automático"),"35%",IF(AND(R41="Correctivo",S41="Manual"),"25%",""))))))</f>
        <v/>
      </c>
      <c r="U41" s="42"/>
      <c r="V41" s="42"/>
      <c r="W41" s="42"/>
      <c r="X41" s="24" t="str">
        <f>IFERROR(IF(AND(Q40="Probabilidad",Q41="Probabilidad"),(Z40-(+Z40*T41)),IF(Q41="Probabilidad",(I40-(+I40*T41)),IF(Q41="Impacto",Z40,""))),"")</f>
        <v/>
      </c>
      <c r="Y41" s="44" t="str">
        <f t="shared" si="1"/>
        <v/>
      </c>
      <c r="Z41" s="45" t="str">
        <f t="shared" ref="Z41:Z45" si="41">+X41</f>
        <v/>
      </c>
      <c r="AA41" s="44" t="str">
        <f t="shared" si="3"/>
        <v/>
      </c>
      <c r="AB41" s="45" t="str">
        <f>IFERROR(IF(AND(Q40="Impacto",Q41="Impacto"),(AB34-(+AB34*T41)),IF(Q41="Impacto",($M$40-(+$M$40*T41)),IF(Q41="Probabilidad",AB34,""))),"")</f>
        <v/>
      </c>
      <c r="AC41" s="46"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t="shared" ca="1" si="39"/>
        <v>0</v>
      </c>
      <c r="L42" s="196"/>
      <c r="M42" s="181"/>
      <c r="N42" s="178"/>
      <c r="O42" s="6">
        <v>3</v>
      </c>
      <c r="P42" s="127"/>
      <c r="Q42" s="41" t="str">
        <f>IF(OR(R42="Preventivo",R42="Detectivo"),"Probabilidad",IF(R42="Correctivo","Impacto",""))</f>
        <v/>
      </c>
      <c r="R42" s="42"/>
      <c r="S42" s="42"/>
      <c r="T42" s="43" t="str">
        <f t="shared" si="40"/>
        <v/>
      </c>
      <c r="U42" s="42"/>
      <c r="V42" s="42"/>
      <c r="W42" s="42"/>
      <c r="X42" s="24" t="str">
        <f>IFERROR(IF(AND(Q41="Probabilidad",Q42="Probabilidad"),(Z41-(+Z41*T42)),IF(AND(Q41="Impacto",Q42="Probabilidad"),(Z40-(+Z40*T42)),IF(Q42="Impacto",Z41,""))),"")</f>
        <v/>
      </c>
      <c r="Y42" s="44" t="str">
        <f t="shared" si="1"/>
        <v/>
      </c>
      <c r="Z42" s="45" t="str">
        <f t="shared" si="41"/>
        <v/>
      </c>
      <c r="AA42" s="44" t="str">
        <f t="shared" si="3"/>
        <v/>
      </c>
      <c r="AB42" s="45" t="str">
        <f>IFERROR(IF(AND(Q41="Impacto",Q42="Impacto"),(AB41-(+AB41*T42)),IF(AND(Q41="Probabilidad",Q42="Impacto"),(AB40-(+AB40*T42)),IF(Q42="Probabilidad",AB41,""))),"")</f>
        <v/>
      </c>
      <c r="AC42" s="46" t="str">
        <f t="shared" si="42"/>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t="shared" ca="1" si="39"/>
        <v>0</v>
      </c>
      <c r="L43" s="196"/>
      <c r="M43" s="181"/>
      <c r="N43" s="178"/>
      <c r="O43" s="6">
        <v>4</v>
      </c>
      <c r="P43" s="127"/>
      <c r="Q43" s="41" t="str">
        <f t="shared" ref="Q43:Q45" si="43">IF(OR(R43="Preventivo",R43="Detectivo"),"Probabilidad",IF(R43="Correctivo","Impacto",""))</f>
        <v/>
      </c>
      <c r="R43" s="42"/>
      <c r="S43" s="42"/>
      <c r="T43" s="43" t="str">
        <f t="shared" si="40"/>
        <v/>
      </c>
      <c r="U43" s="42"/>
      <c r="V43" s="42"/>
      <c r="W43" s="42"/>
      <c r="X43" s="24" t="str">
        <f t="shared" ref="X43:X45" si="44">IFERROR(IF(AND(Q42="Probabilidad",Q43="Probabilidad"),(Z42-(+Z42*T43)),IF(AND(Q42="Impacto",Q43="Probabilidad"),(Z41-(+Z41*T43)),IF(Q43="Impacto",Z42,""))),"")</f>
        <v/>
      </c>
      <c r="Y43" s="44" t="str">
        <f t="shared" si="1"/>
        <v/>
      </c>
      <c r="Z43" s="45" t="str">
        <f t="shared" si="41"/>
        <v/>
      </c>
      <c r="AA43" s="44" t="str">
        <f t="shared" si="3"/>
        <v/>
      </c>
      <c r="AB43" s="45" t="str">
        <f t="shared" ref="AB43:AB45" si="45">IFERROR(IF(AND(Q42="Impacto",Q43="Impacto"),(AB42-(+AB42*T43)),IF(AND(Q42="Probabilidad",Q43="Impacto"),(AB41-(+AB41*T43)),IF(Q43="Probabilidad",AB42,""))),"")</f>
        <v/>
      </c>
      <c r="AC43" s="46"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t="shared" ca="1" si="39"/>
        <v>0</v>
      </c>
      <c r="L44" s="196"/>
      <c r="M44" s="181"/>
      <c r="N44" s="178"/>
      <c r="O44" s="6">
        <v>5</v>
      </c>
      <c r="P44" s="39"/>
      <c r="Q44" s="41" t="str">
        <f t="shared" si="43"/>
        <v/>
      </c>
      <c r="R44" s="42"/>
      <c r="S44" s="42"/>
      <c r="T44" s="43" t="str">
        <f t="shared" si="40"/>
        <v/>
      </c>
      <c r="U44" s="42"/>
      <c r="V44" s="42"/>
      <c r="W44" s="42"/>
      <c r="X44" s="24" t="str">
        <f t="shared" si="44"/>
        <v/>
      </c>
      <c r="Y44" s="44" t="str">
        <f t="shared" si="1"/>
        <v/>
      </c>
      <c r="Z44" s="45" t="str">
        <f t="shared" si="41"/>
        <v/>
      </c>
      <c r="AA44" s="44" t="str">
        <f t="shared" si="3"/>
        <v/>
      </c>
      <c r="AB44" s="45" t="str">
        <f t="shared" si="45"/>
        <v/>
      </c>
      <c r="AC44" s="46"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t="shared" ca="1" si="39"/>
        <v>0</v>
      </c>
      <c r="L45" s="197"/>
      <c r="M45" s="182"/>
      <c r="N45" s="179"/>
      <c r="O45" s="6">
        <v>6</v>
      </c>
      <c r="P45" s="39"/>
      <c r="Q45" s="41" t="str">
        <f t="shared" si="43"/>
        <v/>
      </c>
      <c r="R45" s="42"/>
      <c r="S45" s="42"/>
      <c r="T45" s="43" t="str">
        <f t="shared" si="40"/>
        <v/>
      </c>
      <c r="U45" s="42"/>
      <c r="V45" s="42"/>
      <c r="W45" s="42"/>
      <c r="X45" s="24" t="str">
        <f t="shared" si="44"/>
        <v/>
      </c>
      <c r="Y45" s="44" t="str">
        <f t="shared" si="1"/>
        <v/>
      </c>
      <c r="Z45" s="45" t="str">
        <f t="shared" si="41"/>
        <v/>
      </c>
      <c r="AA45" s="44" t="str">
        <f>IFERROR(IF(AB45="","",IF(AB45&lt;=0.2,"Leve",IF(AB45&lt;=0.4,"Menor",IF(AB45&lt;=0.6,"Moderado",IF(AB45&lt;=0.8,"Mayor","Catastrófico"))))),"")</f>
        <v/>
      </c>
      <c r="AB45" s="45" t="str">
        <f t="shared" si="45"/>
        <v/>
      </c>
      <c r="AC45" s="46"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IF(NOT(ISERROR(MATCH(J46,'[11]Tabla Impacto'!$B$221:$B$223,0))),'[11]Tabla Impacto'!$F$223&amp;"Por favor no seleccionar los criterios de impacto(Afectación Económica o presupuestal y Pérdida Reputacional)",J46)</f>
        <v>0</v>
      </c>
      <c r="L46" s="195" t="str">
        <f>IF(OR(K46='[11]Tabla Impacto'!$C$11,K46='[11]Tabla Impacto'!$D$11),"Leve",IF(OR(K46='[11]Tabla Impacto'!$C$12,K46='[11]Tabla Impacto'!$D$12),"Menor",IF(OR(K46='[11]Tabla Impacto'!$C$13,K46='[11]Tabla Impacto'!$D$13),"Moderado",IF(OR(K46='[11]Tabla Impacto'!$C$14,K46='[11]Tabla Impacto'!$D$14),"Mayor",IF(OR(K46='[11]Tabla Impacto'!$C$15,K46='[11]Tabla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IF(OR(R46="Preventivo",R46="Detectivo"),"Probabilidad",IF(R46="Correctivo","Impacto",""))</f>
        <v/>
      </c>
      <c r="R46" s="42"/>
      <c r="S46" s="42"/>
      <c r="T46" s="43" t="str">
        <f>IF(AND(R46="Preventivo",S46="Automático"),"50%",IF(AND(R46="Preventivo",S46="Manual"),"40%",IF(AND(R46="Detectivo",S46="Automático"),"40%",IF(AND(R46="Detectivo",S46="Manual"),"30%",IF(AND(R46="Correctivo",S46="Automático"),"35%",IF(AND(R46="Correctivo",S46="Manual"),"25%",""))))))</f>
        <v/>
      </c>
      <c r="U46" s="42"/>
      <c r="V46" s="42"/>
      <c r="W46" s="42"/>
      <c r="X46" s="24" t="str">
        <f>IFERROR(IF(Q46="Probabilidad",(I46-(+I46*T46)),IF(Q46="Impacto",I46,"")),"")</f>
        <v/>
      </c>
      <c r="Y46" s="44" t="str">
        <f>IFERROR(IF(X46="","",IF(X46&lt;=0.2,"Muy Baja",IF(X46&lt;=0.4,"Baja",IF(X46&lt;=0.6,"Media",IF(X46&lt;=0.8,"Alta","Muy Alta"))))),"")</f>
        <v/>
      </c>
      <c r="Z46" s="45" t="str">
        <f>+X46</f>
        <v/>
      </c>
      <c r="AA46" s="44" t="str">
        <f>IFERROR(IF(AB46="","",IF(AB46&lt;=0.2,"Leve",IF(AB46&lt;=0.4,"Menor",IF(AB46&lt;=0.6,"Moderado",IF(AB46&lt;=0.8,"Mayor","Catastrófico"))))),"")</f>
        <v/>
      </c>
      <c r="AB46" s="45" t="str">
        <f>IFERROR(IF(Q46="Impacto",(M46-(+M46*T46)),IF(Q46="Probabilidad",M46,"")),"")</f>
        <v/>
      </c>
      <c r="AC46" s="46"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t="shared" ref="K47:K51" ca="1" si="47">IF(NOT(ISERROR(MATCH(J47,_xlfn.ANCHORARRAY(E58),0))),I60&amp;"Por favor no seleccionar los criterios de impacto",J47)</f>
        <v>0</v>
      </c>
      <c r="L47" s="196"/>
      <c r="M47" s="181"/>
      <c r="N47" s="178"/>
      <c r="O47" s="6">
        <v>2</v>
      </c>
      <c r="P47" s="128"/>
      <c r="Q47" s="41" t="str">
        <f>IF(OR(R47="Preventivo",R47="Detectivo"),"Probabilidad",IF(R47="Correctivo","Impacto",""))</f>
        <v/>
      </c>
      <c r="R47" s="42"/>
      <c r="S47" s="42"/>
      <c r="T47" s="43" t="str">
        <f t="shared" ref="T47:T51" si="48">IF(AND(R47="Preventivo",S47="Automático"),"50%",IF(AND(R47="Preventivo",S47="Manual"),"40%",IF(AND(R47="Detectivo",S47="Automático"),"40%",IF(AND(R47="Detectivo",S47="Manual"),"30%",IF(AND(R47="Correctivo",S47="Automático"),"35%",IF(AND(R47="Correctivo",S47="Manual"),"25%",""))))))</f>
        <v/>
      </c>
      <c r="U47" s="42"/>
      <c r="V47" s="42"/>
      <c r="W47" s="42"/>
      <c r="X47" s="24" t="str">
        <f>IFERROR(IF(AND(Q46="Probabilidad",Q47="Probabilidad"),(Z46-(+Z46*T47)),IF(Q47="Probabilidad",(I46-(+I46*T47)),IF(Q47="Impacto",Z46,""))),"")</f>
        <v/>
      </c>
      <c r="Y47" s="44" t="str">
        <f t="shared" si="1"/>
        <v/>
      </c>
      <c r="Z47" s="45" t="str">
        <f t="shared" ref="Z47:Z51" si="49">+X47</f>
        <v/>
      </c>
      <c r="AA47" s="44" t="str">
        <f t="shared" si="3"/>
        <v/>
      </c>
      <c r="AB47" s="45" t="str">
        <f>IFERROR(IF(AND(Q46="Impacto",Q47="Impacto"),(AB40-(+AB40*T47)),IF(Q47="Impacto",($M$46-(+$M$46*T47)),IF(Q47="Probabilidad",AB40,""))),"")</f>
        <v/>
      </c>
      <c r="AC47" s="46"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t="shared" ca="1" si="47"/>
        <v>0</v>
      </c>
      <c r="L48" s="196"/>
      <c r="M48" s="181"/>
      <c r="N48" s="178"/>
      <c r="O48" s="6">
        <v>3</v>
      </c>
      <c r="P48" s="128"/>
      <c r="Q48" s="41" t="str">
        <f>IF(OR(R48="Preventivo",R48="Detectivo"),"Probabilidad",IF(R48="Correctivo","Impacto",""))</f>
        <v/>
      </c>
      <c r="R48" s="42"/>
      <c r="S48" s="42"/>
      <c r="T48" s="43" t="str">
        <f t="shared" si="48"/>
        <v/>
      </c>
      <c r="U48" s="42"/>
      <c r="V48" s="42"/>
      <c r="W48" s="42"/>
      <c r="X48" s="24" t="str">
        <f>IFERROR(IF(AND(Q47="Probabilidad",Q48="Probabilidad"),(Z47-(+Z47*T48)),IF(AND(Q47="Impacto",Q48="Probabilidad"),(Z46-(+Z46*T48)),IF(Q48="Impacto",Z47,""))),"")</f>
        <v/>
      </c>
      <c r="Y48" s="44" t="str">
        <f t="shared" si="1"/>
        <v/>
      </c>
      <c r="Z48" s="45" t="str">
        <f t="shared" si="49"/>
        <v/>
      </c>
      <c r="AA48" s="44" t="str">
        <f t="shared" si="3"/>
        <v/>
      </c>
      <c r="AB48" s="45" t="str">
        <f>IFERROR(IF(AND(Q47="Impacto",Q48="Impacto"),(AB47-(+AB47*T48)),IF(AND(Q47="Probabilidad",Q48="Impacto"),(AB46-(+AB46*T48)),IF(Q48="Probabilidad",AB47,""))),"")</f>
        <v/>
      </c>
      <c r="AC48" s="46" t="str">
        <f t="shared" si="50"/>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t="shared" ca="1" si="47"/>
        <v>0</v>
      </c>
      <c r="L49" s="196"/>
      <c r="M49" s="181"/>
      <c r="N49" s="178"/>
      <c r="O49" s="6">
        <v>4</v>
      </c>
      <c r="P49" s="128"/>
      <c r="Q49" s="41" t="str">
        <f t="shared" ref="Q49:Q51" si="51">IF(OR(R49="Preventivo",R49="Detectivo"),"Probabilidad",IF(R49="Correctivo","Impacto",""))</f>
        <v/>
      </c>
      <c r="R49" s="42"/>
      <c r="S49" s="42"/>
      <c r="T49" s="43" t="str">
        <f t="shared" si="48"/>
        <v/>
      </c>
      <c r="U49" s="42"/>
      <c r="V49" s="42"/>
      <c r="W49" s="42"/>
      <c r="X49" s="24" t="str">
        <f t="shared" ref="X49:X51" si="52">IFERROR(IF(AND(Q48="Probabilidad",Q49="Probabilidad"),(Z48-(+Z48*T49)),IF(AND(Q48="Impacto",Q49="Probabilidad"),(Z47-(+Z47*T49)),IF(Q49="Impacto",Z48,""))),"")</f>
        <v/>
      </c>
      <c r="Y49" s="44" t="str">
        <f t="shared" si="1"/>
        <v/>
      </c>
      <c r="Z49" s="45" t="str">
        <f t="shared" si="49"/>
        <v/>
      </c>
      <c r="AA49" s="44" t="str">
        <f t="shared" si="3"/>
        <v/>
      </c>
      <c r="AB49" s="45" t="str">
        <f t="shared" ref="AB49:AB51" si="53">IFERROR(IF(AND(Q48="Impacto",Q49="Impacto"),(AB48-(+AB48*T49)),IF(AND(Q48="Probabilidad",Q49="Impacto"),(AB47-(+AB47*T49)),IF(Q49="Probabilidad",AB48,""))),"")</f>
        <v/>
      </c>
      <c r="AC49" s="46"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t="shared" ca="1" si="47"/>
        <v>0</v>
      </c>
      <c r="L50" s="196"/>
      <c r="M50" s="181"/>
      <c r="N50" s="178"/>
      <c r="O50" s="6">
        <v>5</v>
      </c>
      <c r="P50" s="39"/>
      <c r="Q50" s="41" t="str">
        <f t="shared" si="51"/>
        <v/>
      </c>
      <c r="R50" s="42"/>
      <c r="S50" s="42"/>
      <c r="T50" s="43" t="str">
        <f t="shared" si="48"/>
        <v/>
      </c>
      <c r="U50" s="42"/>
      <c r="V50" s="42"/>
      <c r="W50" s="42"/>
      <c r="X50" s="24" t="str">
        <f t="shared" si="52"/>
        <v/>
      </c>
      <c r="Y50" s="44" t="str">
        <f t="shared" si="1"/>
        <v/>
      </c>
      <c r="Z50" s="45" t="str">
        <f t="shared" si="49"/>
        <v/>
      </c>
      <c r="AA50" s="44" t="str">
        <f t="shared" si="3"/>
        <v/>
      </c>
      <c r="AB50" s="45" t="str">
        <f t="shared" si="53"/>
        <v/>
      </c>
      <c r="AC50" s="46"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t="shared" ca="1" si="47"/>
        <v>0</v>
      </c>
      <c r="L51" s="197"/>
      <c r="M51" s="182"/>
      <c r="N51" s="179"/>
      <c r="O51" s="6">
        <v>6</v>
      </c>
      <c r="P51" s="39"/>
      <c r="Q51" s="41" t="str">
        <f t="shared" si="51"/>
        <v/>
      </c>
      <c r="R51" s="42"/>
      <c r="S51" s="42"/>
      <c r="T51" s="43" t="str">
        <f t="shared" si="48"/>
        <v/>
      </c>
      <c r="U51" s="42"/>
      <c r="V51" s="42"/>
      <c r="W51" s="42"/>
      <c r="X51" s="24" t="str">
        <f t="shared" si="52"/>
        <v/>
      </c>
      <c r="Y51" s="44" t="str">
        <f t="shared" si="1"/>
        <v/>
      </c>
      <c r="Z51" s="45" t="str">
        <f t="shared" si="49"/>
        <v/>
      </c>
      <c r="AA51" s="44" t="str">
        <f t="shared" si="3"/>
        <v/>
      </c>
      <c r="AB51" s="45" t="str">
        <f t="shared" si="53"/>
        <v/>
      </c>
      <c r="AC51" s="46" t="str">
        <f t="shared" si="54"/>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IF(NOT(ISERROR(MATCH(J52,'[11]Tabla Impacto'!$B$221:$B$223,0))),'[11]Tabla Impacto'!$F$223&amp;"Por favor no seleccionar los criterios de impacto(Afectación Económica o presupuestal y Pérdida Reputacional)",J52)</f>
        <v>0</v>
      </c>
      <c r="L52" s="195" t="str">
        <f>IF(OR(K52='[11]Tabla Impacto'!$C$11,K52='[11]Tabla Impacto'!$D$11),"Leve",IF(OR(K52='[11]Tabla Impacto'!$C$12,K52='[11]Tabla Impacto'!$D$12),"Menor",IF(OR(K52='[11]Tabla Impacto'!$C$13,K52='[11]Tabla Impacto'!$D$13),"Moderado",IF(OR(K52='[11]Tabla Impacto'!$C$14,K52='[11]Tabla Impacto'!$D$14),"Mayor",IF(OR(K52='[11]Tabla Impacto'!$C$15,K52='[11]Tabla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IF(OR(R52="Preventivo",R52="Detectivo"),"Probabilidad",IF(R52="Correctivo","Impacto",""))</f>
        <v/>
      </c>
      <c r="R52" s="42"/>
      <c r="S52" s="42"/>
      <c r="T52" s="43" t="str">
        <f>IF(AND(R52="Preventivo",S52="Automático"),"50%",IF(AND(R52="Preventivo",S52="Manual"),"40%",IF(AND(R52="Detectivo",S52="Automático"),"40%",IF(AND(R52="Detectivo",S52="Manual"),"30%",IF(AND(R52="Correctivo",S52="Automático"),"35%",IF(AND(R52="Correctivo",S52="Manual"),"25%",""))))))</f>
        <v/>
      </c>
      <c r="U52" s="42"/>
      <c r="V52" s="42"/>
      <c r="W52" s="42"/>
      <c r="X52" s="24" t="str">
        <f>IFERROR(IF(Q52="Probabilidad",(I52-(+I52*T52)),IF(Q52="Impacto",I52,"")),"")</f>
        <v/>
      </c>
      <c r="Y52" s="44" t="str">
        <f>IFERROR(IF(X52="","",IF(X52&lt;=0.2,"Muy Baja",IF(X52&lt;=0.4,"Baja",IF(X52&lt;=0.6,"Media",IF(X52&lt;=0.8,"Alta","Muy Alta"))))),"")</f>
        <v/>
      </c>
      <c r="Z52" s="45" t="str">
        <f>+X52</f>
        <v/>
      </c>
      <c r="AA52" s="44" t="str">
        <f>IFERROR(IF(AB52="","",IF(AB52&lt;=0.2,"Leve",IF(AB52&lt;=0.4,"Menor",IF(AB52&lt;=0.6,"Moderado",IF(AB52&lt;=0.8,"Mayor","Catastrófico"))))),"")</f>
        <v/>
      </c>
      <c r="AB52" s="45" t="str">
        <f>IFERROR(IF(Q52="Impacto",(M52-(+M52*T52)),IF(Q52="Probabilidad",M52,"")),"")</f>
        <v/>
      </c>
      <c r="AC52" s="46"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IF(OR(R53="Preventivo",R53="Detectivo"),"Probabilidad",IF(R53="Correctivo","Impacto",""))</f>
        <v/>
      </c>
      <c r="R53" s="42"/>
      <c r="S53" s="42"/>
      <c r="T53" s="43" t="str">
        <f t="shared" ref="T53:T57" si="55">IF(AND(R53="Preventivo",S53="Automático"),"50%",IF(AND(R53="Preventivo",S53="Manual"),"40%",IF(AND(R53="Detectivo",S53="Automático"),"40%",IF(AND(R53="Detectivo",S53="Manual"),"30%",IF(AND(R53="Correctivo",S53="Automático"),"35%",IF(AND(R53="Correctivo",S53="Manual"),"25%",""))))))</f>
        <v/>
      </c>
      <c r="U53" s="42"/>
      <c r="V53" s="42"/>
      <c r="W53" s="42"/>
      <c r="X53" s="24" t="str">
        <f>IFERROR(IF(AND(Q52="Probabilidad",Q53="Probabilidad"),(Z52-(+Z52*T53)),IF(Q53="Probabilidad",(I52-(+I52*T53)),IF(Q53="Impacto",Z52,""))),"")</f>
        <v/>
      </c>
      <c r="Y53" s="44" t="str">
        <f t="shared" si="1"/>
        <v/>
      </c>
      <c r="Z53" s="45" t="str">
        <f t="shared" ref="Z53:Z57" si="56">+X53</f>
        <v/>
      </c>
      <c r="AA53" s="44" t="str">
        <f t="shared" si="3"/>
        <v/>
      </c>
      <c r="AB53" s="45" t="str">
        <f>IFERROR(IF(AND(Q52="Impacto",Q53="Impacto"),(AB46-(+AB46*T53)),IF(Q53="Impacto",($M$52-(+$M$52*T53)),IF(Q53="Probabilidad",AB46,""))),"")</f>
        <v/>
      </c>
      <c r="AC53" s="46"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IF(OR(R54="Preventivo",R54="Detectivo"),"Probabilidad",IF(R54="Correctivo","Impacto",""))</f>
        <v/>
      </c>
      <c r="R54" s="42"/>
      <c r="S54" s="42"/>
      <c r="T54" s="43" t="str">
        <f t="shared" si="55"/>
        <v/>
      </c>
      <c r="U54" s="42"/>
      <c r="V54" s="42"/>
      <c r="W54" s="42"/>
      <c r="X54" s="24" t="str">
        <f>IFERROR(IF(AND(Q53="Probabilidad",Q54="Probabilidad"),(Z53-(+Z53*T54)),IF(AND(Q53="Impacto",Q54="Probabilidad"),(Z52-(+Z52*T54)),IF(Q54="Impacto",Z53,""))),"")</f>
        <v/>
      </c>
      <c r="Y54" s="44" t="str">
        <f t="shared" si="1"/>
        <v/>
      </c>
      <c r="Z54" s="45" t="str">
        <f t="shared" si="56"/>
        <v/>
      </c>
      <c r="AA54" s="44" t="str">
        <f t="shared" si="3"/>
        <v/>
      </c>
      <c r="AB54" s="45" t="str">
        <f>IFERROR(IF(AND(Q53="Impacto",Q54="Impacto"),(AB53-(+AB53*T54)),IF(AND(Q53="Probabilidad",Q54="Impacto"),(AB52-(+AB52*T54)),IF(Q54="Probabilidad",AB53,""))),"")</f>
        <v/>
      </c>
      <c r="AC54" s="46" t="str">
        <f t="shared" si="57"/>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ref="Q55:Q57" si="58">IF(OR(R55="Preventivo",R55="Detectivo"),"Probabilidad",IF(R55="Correctivo","Impacto",""))</f>
        <v/>
      </c>
      <c r="R55" s="42"/>
      <c r="S55" s="42"/>
      <c r="T55" s="43" t="str">
        <f t="shared" si="55"/>
        <v/>
      </c>
      <c r="U55" s="42"/>
      <c r="V55" s="42"/>
      <c r="W55" s="42"/>
      <c r="X55" s="24" t="str">
        <f t="shared" ref="X55:X57" si="59">IFERROR(IF(AND(Q54="Probabilidad",Q55="Probabilidad"),(Z54-(+Z54*T55)),IF(AND(Q54="Impacto",Q55="Probabilidad"),(Z53-(+Z53*T55)),IF(Q55="Impacto",Z54,""))),"")</f>
        <v/>
      </c>
      <c r="Y55" s="44" t="str">
        <f t="shared" si="1"/>
        <v/>
      </c>
      <c r="Z55" s="45" t="str">
        <f t="shared" si="56"/>
        <v/>
      </c>
      <c r="AA55" s="44" t="str">
        <f t="shared" si="3"/>
        <v/>
      </c>
      <c r="AB55" s="45" t="str">
        <f t="shared" ref="AB55:AB57" si="60">IFERROR(IF(AND(Q54="Impacto",Q55="Impacto"),(AB54-(+AB54*T55)),IF(AND(Q54="Probabilidad",Q55="Impacto"),(AB53-(+AB53*T55)),IF(Q55="Probabilidad",AB54,""))),"")</f>
        <v/>
      </c>
      <c r="AC55" s="46"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58"/>
        <v/>
      </c>
      <c r="R56" s="42"/>
      <c r="S56" s="42"/>
      <c r="T56" s="43" t="str">
        <f t="shared" si="55"/>
        <v/>
      </c>
      <c r="U56" s="42"/>
      <c r="V56" s="42"/>
      <c r="W56" s="42"/>
      <c r="X56" s="24" t="str">
        <f t="shared" si="59"/>
        <v/>
      </c>
      <c r="Y56" s="44" t="str">
        <f t="shared" si="1"/>
        <v/>
      </c>
      <c r="Z56" s="45" t="str">
        <f t="shared" si="56"/>
        <v/>
      </c>
      <c r="AA56" s="44" t="str">
        <f t="shared" si="3"/>
        <v/>
      </c>
      <c r="AB56" s="45" t="str">
        <f t="shared" si="60"/>
        <v/>
      </c>
      <c r="AC56" s="46"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58"/>
        <v/>
      </c>
      <c r="R57" s="42"/>
      <c r="S57" s="42"/>
      <c r="T57" s="43" t="str">
        <f t="shared" si="55"/>
        <v/>
      </c>
      <c r="U57" s="42"/>
      <c r="V57" s="42"/>
      <c r="W57" s="42"/>
      <c r="X57" s="24" t="str">
        <f t="shared" si="59"/>
        <v/>
      </c>
      <c r="Y57" s="44" t="str">
        <f t="shared" si="1"/>
        <v/>
      </c>
      <c r="Z57" s="45" t="str">
        <f t="shared" si="56"/>
        <v/>
      </c>
      <c r="AA57" s="44" t="str">
        <f t="shared" si="3"/>
        <v/>
      </c>
      <c r="AB57" s="45" t="str">
        <f t="shared" si="60"/>
        <v/>
      </c>
      <c r="AC57" s="46" t="str">
        <f t="shared" si="6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IF(NOT(ISERROR(MATCH(J58,'[11]Tabla Impacto'!$B$221:$B$223,0))),'[11]Tabla Impacto'!$F$223&amp;"Por favor no seleccionar los criterios de impacto(Afectación Económica o presupuestal y Pérdida Reputacional)",J58)</f>
        <v>0</v>
      </c>
      <c r="L58" s="195" t="str">
        <f>IF(OR(K58='[11]Tabla Impacto'!$C$11,K58='[11]Tabla Impacto'!$D$11),"Leve",IF(OR(K58='[11]Tabla Impacto'!$C$12,K58='[11]Tabla Impacto'!$D$12),"Menor",IF(OR(K58='[11]Tabla Impacto'!$C$13,K58='[11]Tabla Impacto'!$D$13),"Moderado",IF(OR(K58='[11]Tabla Impacto'!$C$14,K58='[11]Tabla Impacto'!$D$14),"Mayor",IF(OR(K58='[11]Tabla Impacto'!$C$15,K58='[11]Tabla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IF(OR(R58="Preventivo",R58="Detectivo"),"Probabilidad",IF(R58="Correctivo","Impacto",""))</f>
        <v/>
      </c>
      <c r="R58" s="42"/>
      <c r="S58" s="42"/>
      <c r="T58" s="43" t="str">
        <f>IF(AND(R58="Preventivo",S58="Automático"),"50%",IF(AND(R58="Preventivo",S58="Manual"),"40%",IF(AND(R58="Detectivo",S58="Automático"),"40%",IF(AND(R58="Detectivo",S58="Manual"),"30%",IF(AND(R58="Correctivo",S58="Automático"),"35%",IF(AND(R58="Correctivo",S58="Manual"),"25%",""))))))</f>
        <v/>
      </c>
      <c r="U58" s="42"/>
      <c r="V58" s="42"/>
      <c r="W58" s="42"/>
      <c r="X58" s="24" t="str">
        <f>IFERROR(IF(Q58="Probabilidad",(I58-(+I58*T58)),IF(Q58="Impacto",I58,"")),"")</f>
        <v/>
      </c>
      <c r="Y58" s="44" t="str">
        <f>IFERROR(IF(X58="","",IF(X58&lt;=0.2,"Muy Baja",IF(X58&lt;=0.4,"Baja",IF(X58&lt;=0.6,"Media",IF(X58&lt;=0.8,"Alta","Muy Alta"))))),"")</f>
        <v/>
      </c>
      <c r="Z58" s="45" t="str">
        <f>+X58</f>
        <v/>
      </c>
      <c r="AA58" s="44" t="str">
        <f>IFERROR(IF(AB58="","",IF(AB58&lt;=0.2,"Leve",IF(AB58&lt;=0.4,"Menor",IF(AB58&lt;=0.6,"Moderado",IF(AB58&lt;=0.8,"Mayor","Catastrófico"))))),"")</f>
        <v/>
      </c>
      <c r="AB58" s="45" t="str">
        <f>IFERROR(IF(Q58="Impacto",(M58-(+M58*T58)),IF(Q58="Probabilidad",M58,"")),"")</f>
        <v/>
      </c>
      <c r="AC58" s="46"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IF(OR(R59="Preventivo",R59="Detectivo"),"Probabilidad",IF(R59="Correctivo","Impacto",""))</f>
        <v/>
      </c>
      <c r="R59" s="42"/>
      <c r="S59" s="42"/>
      <c r="T59" s="43" t="str">
        <f t="shared" ref="T59:T63" si="62">IF(AND(R59="Preventivo",S59="Automático"),"50%",IF(AND(R59="Preventivo",S59="Manual"),"40%",IF(AND(R59="Detectivo",S59="Automático"),"40%",IF(AND(R59="Detectivo",S59="Manual"),"30%",IF(AND(R59="Correctivo",S59="Automático"),"35%",IF(AND(R59="Correctivo",S59="Manual"),"25%",""))))))</f>
        <v/>
      </c>
      <c r="U59" s="42"/>
      <c r="V59" s="42"/>
      <c r="W59" s="42"/>
      <c r="X59" s="24" t="str">
        <f>IFERROR(IF(AND(Q58="Probabilidad",Q59="Probabilidad"),(Z58-(+Z58*T59)),IF(Q59="Probabilidad",(I58-(+I58*T59)),IF(Q59="Impacto",Z58,""))),"")</f>
        <v/>
      </c>
      <c r="Y59" s="44" t="str">
        <f t="shared" si="1"/>
        <v/>
      </c>
      <c r="Z59" s="45" t="str">
        <f t="shared" ref="Z59:Z63" si="63">+X59</f>
        <v/>
      </c>
      <c r="AA59" s="44" t="str">
        <f t="shared" si="3"/>
        <v/>
      </c>
      <c r="AB59" s="45" t="str">
        <f>IFERROR(IF(AND(Q58="Impacto",Q59="Impacto"),(AB52-(+AB52*T59)),IF(Q59="Impacto",($M$58-(+$M$58*T59)),IF(Q59="Probabilidad",AB52,""))),"")</f>
        <v/>
      </c>
      <c r="AC59" s="46"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IF(OR(R60="Preventivo",R60="Detectivo"),"Probabilidad",IF(R60="Correctivo","Impacto",""))</f>
        <v/>
      </c>
      <c r="R60" s="42"/>
      <c r="S60" s="42"/>
      <c r="T60" s="43" t="str">
        <f t="shared" si="62"/>
        <v/>
      </c>
      <c r="U60" s="42"/>
      <c r="V60" s="42"/>
      <c r="W60" s="42"/>
      <c r="X60" s="24" t="str">
        <f>IFERROR(IF(AND(Q59="Probabilidad",Q60="Probabilidad"),(Z59-(+Z59*T60)),IF(AND(Q59="Impacto",Q60="Probabilidad"),(Z58-(+Z58*T60)),IF(Q60="Impacto",Z59,""))),"")</f>
        <v/>
      </c>
      <c r="Y60" s="44" t="str">
        <f t="shared" si="1"/>
        <v/>
      </c>
      <c r="Z60" s="45" t="str">
        <f t="shared" si="63"/>
        <v/>
      </c>
      <c r="AA60" s="44" t="str">
        <f t="shared" si="3"/>
        <v/>
      </c>
      <c r="AB60" s="45" t="str">
        <f>IFERROR(IF(AND(Q59="Impacto",Q60="Impacto"),(AB59-(+AB59*T60)),IF(AND(Q59="Probabilidad",Q60="Impacto"),(AB58-(+AB58*T60)),IF(Q60="Probabilidad",AB59,""))),"")</f>
        <v/>
      </c>
      <c r="AC60" s="46" t="str">
        <f t="shared" si="64"/>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ref="Q61:Q63" si="65">IF(OR(R61="Preventivo",R61="Detectivo"),"Probabilidad",IF(R61="Correctivo","Impacto",""))</f>
        <v/>
      </c>
      <c r="R61" s="42"/>
      <c r="S61" s="42"/>
      <c r="T61" s="43" t="str">
        <f t="shared" si="62"/>
        <v/>
      </c>
      <c r="U61" s="42"/>
      <c r="V61" s="42"/>
      <c r="W61" s="42"/>
      <c r="X61" s="24" t="str">
        <f t="shared" ref="X61:X63" si="66">IFERROR(IF(AND(Q60="Probabilidad",Q61="Probabilidad"),(Z60-(+Z60*T61)),IF(AND(Q60="Impacto",Q61="Probabilidad"),(Z59-(+Z59*T61)),IF(Q61="Impacto",Z60,""))),"")</f>
        <v/>
      </c>
      <c r="Y61" s="44" t="str">
        <f t="shared" si="1"/>
        <v/>
      </c>
      <c r="Z61" s="45" t="str">
        <f t="shared" si="63"/>
        <v/>
      </c>
      <c r="AA61" s="44" t="str">
        <f t="shared" si="3"/>
        <v/>
      </c>
      <c r="AB61" s="45" t="str">
        <f t="shared" ref="AB61:AB63" si="67">IFERROR(IF(AND(Q60="Impacto",Q61="Impacto"),(AB60-(+AB60*T61)),IF(AND(Q60="Probabilidad",Q61="Impacto"),(AB59-(+AB59*T61)),IF(Q61="Probabilidad",AB60,""))),"")</f>
        <v/>
      </c>
      <c r="AC61" s="46"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65"/>
        <v/>
      </c>
      <c r="R62" s="42"/>
      <c r="S62" s="42"/>
      <c r="T62" s="43" t="str">
        <f t="shared" si="62"/>
        <v/>
      </c>
      <c r="U62" s="42"/>
      <c r="V62" s="42"/>
      <c r="W62" s="42"/>
      <c r="X62" s="24" t="str">
        <f t="shared" si="66"/>
        <v/>
      </c>
      <c r="Y62" s="44" t="str">
        <f t="shared" si="1"/>
        <v/>
      </c>
      <c r="Z62" s="45" t="str">
        <f t="shared" si="63"/>
        <v/>
      </c>
      <c r="AA62" s="44" t="str">
        <f t="shared" si="3"/>
        <v/>
      </c>
      <c r="AB62" s="45" t="str">
        <f t="shared" si="67"/>
        <v/>
      </c>
      <c r="AC62" s="46"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65"/>
        <v/>
      </c>
      <c r="R63" s="42"/>
      <c r="S63" s="42"/>
      <c r="T63" s="43" t="str">
        <f t="shared" si="62"/>
        <v/>
      </c>
      <c r="U63" s="42"/>
      <c r="V63" s="42"/>
      <c r="W63" s="42"/>
      <c r="X63" s="24" t="str">
        <f t="shared" si="66"/>
        <v/>
      </c>
      <c r="Y63" s="44" t="str">
        <f t="shared" si="1"/>
        <v/>
      </c>
      <c r="Z63" s="45" t="str">
        <f t="shared" si="63"/>
        <v/>
      </c>
      <c r="AA63" s="44" t="str">
        <f t="shared" si="3"/>
        <v/>
      </c>
      <c r="AB63" s="45" t="str">
        <f t="shared" si="67"/>
        <v/>
      </c>
      <c r="AC63" s="46" t="str">
        <f t="shared" si="68"/>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IF(NOT(ISERROR(MATCH(J64,'[11]Tabla Impacto'!$B$221:$B$223,0))),'[11]Tabla Impacto'!$F$223&amp;"Por favor no seleccionar los criterios de impacto(Afectación Económica o presupuestal y Pérdida Reputacional)",J64)</f>
        <v>0</v>
      </c>
      <c r="L64" s="195" t="str">
        <f>IF(OR(K64='[11]Tabla Impacto'!$C$11,K64='[11]Tabla Impacto'!$D$11),"Leve",IF(OR(K64='[11]Tabla Impacto'!$C$12,K64='[11]Tabla Impacto'!$D$12),"Menor",IF(OR(K64='[11]Tabla Impacto'!$C$13,K64='[11]Tabla Impacto'!$D$13),"Moderado",IF(OR(K64='[11]Tabla Impacto'!$C$14,K64='[11]Tabla Impacto'!$D$14),"Mayor",IF(OR(K64='[11]Tabla Impacto'!$C$15,K64='[11]Tabla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IF(OR(R64="Preventivo",R64="Detectivo"),"Probabilidad",IF(R64="Correctivo","Impacto",""))</f>
        <v/>
      </c>
      <c r="R64" s="42"/>
      <c r="S64" s="42"/>
      <c r="T64" s="43" t="str">
        <f>IF(AND(R64="Preventivo",S64="Automático"),"50%",IF(AND(R64="Preventivo",S64="Manual"),"40%",IF(AND(R64="Detectivo",S64="Automático"),"40%",IF(AND(R64="Detectivo",S64="Manual"),"30%",IF(AND(R64="Correctivo",S64="Automático"),"35%",IF(AND(R64="Correctivo",S64="Manual"),"25%",""))))))</f>
        <v/>
      </c>
      <c r="U64" s="42"/>
      <c r="V64" s="42"/>
      <c r="W64" s="42"/>
      <c r="X64" s="24" t="str">
        <f>IFERROR(IF(Q64="Probabilidad",(I64-(+I64*T64)),IF(Q64="Impacto",I64,"")),"")</f>
        <v/>
      </c>
      <c r="Y64" s="44" t="str">
        <f>IFERROR(IF(X64="","",IF(X64&lt;=0.2,"Muy Baja",IF(X64&lt;=0.4,"Baja",IF(X64&lt;=0.6,"Media",IF(X64&lt;=0.8,"Alta","Muy Alta"))))),"")</f>
        <v/>
      </c>
      <c r="Z64" s="45" t="str">
        <f>+X64</f>
        <v/>
      </c>
      <c r="AA64" s="44" t="str">
        <f>IFERROR(IF(AB64="","",IF(AB64&lt;=0.2,"Leve",IF(AB64&lt;=0.4,"Menor",IF(AB64&lt;=0.6,"Moderado",IF(AB64&lt;=0.8,"Mayor","Catastrófico"))))),"")</f>
        <v/>
      </c>
      <c r="AB64" s="45" t="str">
        <f>IFERROR(IF(Q64="Impacto",(M64-(+M64*T64)),IF(Q64="Probabilidad",M64,"")),"")</f>
        <v/>
      </c>
      <c r="AC64" s="46"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IF(OR(R65="Preventivo",R65="Detectivo"),"Probabilidad",IF(R65="Correctivo","Impacto",""))</f>
        <v/>
      </c>
      <c r="R65" s="42"/>
      <c r="S65" s="42"/>
      <c r="T65" s="43" t="str">
        <f t="shared" ref="T65:T69" si="69">IF(AND(R65="Preventivo",S65="Automático"),"50%",IF(AND(R65="Preventivo",S65="Manual"),"40%",IF(AND(R65="Detectivo",S65="Automático"),"40%",IF(AND(R65="Detectivo",S65="Manual"),"30%",IF(AND(R65="Correctivo",S65="Automático"),"35%",IF(AND(R65="Correctivo",S65="Manual"),"25%",""))))))</f>
        <v/>
      </c>
      <c r="U65" s="42"/>
      <c r="V65" s="42"/>
      <c r="W65" s="42"/>
      <c r="X65" s="24" t="str">
        <f>IFERROR(IF(AND(Q64="Probabilidad",Q65="Probabilidad"),(Z64-(+Z64*T65)),IF(Q65="Probabilidad",(I64-(+I64*T65)),IF(Q65="Impacto",Z64,""))),"")</f>
        <v/>
      </c>
      <c r="Y65" s="44" t="str">
        <f t="shared" si="1"/>
        <v/>
      </c>
      <c r="Z65" s="45" t="str">
        <f t="shared" ref="Z65:Z69" si="70">+X65</f>
        <v/>
      </c>
      <c r="AA65" s="44" t="str">
        <f t="shared" si="3"/>
        <v/>
      </c>
      <c r="AB65" s="45" t="str">
        <f>IFERROR(IF(AND(Q64="Impacto",Q65="Impacto"),(AB58-(+AB58*T65)),IF(Q65="Impacto",($M$64-(+$M$64*T65)),IF(Q65="Probabilidad",AB58,""))),"")</f>
        <v/>
      </c>
      <c r="AC65" s="46"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40"/>
      <c r="Q66" s="41" t="str">
        <f>IF(OR(R66="Preventivo",R66="Detectivo"),"Probabilidad",IF(R66="Correctivo","Impacto",""))</f>
        <v/>
      </c>
      <c r="R66" s="42"/>
      <c r="S66" s="42"/>
      <c r="T66" s="43" t="str">
        <f t="shared" si="69"/>
        <v/>
      </c>
      <c r="U66" s="42"/>
      <c r="V66" s="42"/>
      <c r="W66" s="42"/>
      <c r="X66" s="24" t="str">
        <f>IFERROR(IF(AND(Q65="Probabilidad",Q66="Probabilidad"),(Z65-(+Z65*T66)),IF(AND(Q65="Impacto",Q66="Probabilidad"),(Z64-(+Z64*T66)),IF(Q66="Impacto",Z65,""))),"")</f>
        <v/>
      </c>
      <c r="Y66" s="44" t="str">
        <f t="shared" si="1"/>
        <v/>
      </c>
      <c r="Z66" s="45" t="str">
        <f t="shared" si="70"/>
        <v/>
      </c>
      <c r="AA66" s="44" t="str">
        <f t="shared" si="3"/>
        <v/>
      </c>
      <c r="AB66" s="45" t="str">
        <f>IFERROR(IF(AND(Q65="Impacto",Q66="Impacto"),(AB65-(+AB65*T66)),IF(AND(Q65="Probabilidad",Q66="Impacto"),(AB64-(+AB64*T66)),IF(Q66="Probabilidad",AB65,""))),"")</f>
        <v/>
      </c>
      <c r="AC66" s="46" t="str">
        <f t="shared" si="71"/>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39"/>
      <c r="Q67" s="41" t="str">
        <f t="shared" ref="Q67:Q69" si="72">IF(OR(R67="Preventivo",R67="Detectivo"),"Probabilidad",IF(R67="Correctivo","Impacto",""))</f>
        <v/>
      </c>
      <c r="R67" s="42"/>
      <c r="S67" s="42"/>
      <c r="T67" s="43" t="str">
        <f t="shared" si="69"/>
        <v/>
      </c>
      <c r="U67" s="42"/>
      <c r="V67" s="42"/>
      <c r="W67" s="42"/>
      <c r="X67" s="24" t="str">
        <f t="shared" ref="X67:X69" si="73">IFERROR(IF(AND(Q66="Probabilidad",Q67="Probabilidad"),(Z66-(+Z66*T67)),IF(AND(Q66="Impacto",Q67="Probabilidad"),(Z65-(+Z65*T67)),IF(Q67="Impacto",Z66,""))),"")</f>
        <v/>
      </c>
      <c r="Y67" s="44" t="str">
        <f t="shared" si="1"/>
        <v/>
      </c>
      <c r="Z67" s="45" t="str">
        <f t="shared" si="70"/>
        <v/>
      </c>
      <c r="AA67" s="44" t="str">
        <f t="shared" si="3"/>
        <v/>
      </c>
      <c r="AB67" s="45" t="str">
        <f t="shared" ref="AB67:AB69" si="74">IFERROR(IF(AND(Q66="Impacto",Q67="Impacto"),(AB66-(+AB66*T67)),IF(AND(Q66="Probabilidad",Q67="Impacto"),(AB65-(+AB65*T67)),IF(Q67="Probabilidad",AB66,""))),"")</f>
        <v/>
      </c>
      <c r="AC67" s="46"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72"/>
        <v/>
      </c>
      <c r="R68" s="42"/>
      <c r="S68" s="42"/>
      <c r="T68" s="43" t="str">
        <f t="shared" si="69"/>
        <v/>
      </c>
      <c r="U68" s="42"/>
      <c r="V68" s="42"/>
      <c r="W68" s="42"/>
      <c r="X68" s="24" t="str">
        <f t="shared" si="73"/>
        <v/>
      </c>
      <c r="Y68" s="44" t="str">
        <f t="shared" si="1"/>
        <v/>
      </c>
      <c r="Z68" s="45" t="str">
        <f t="shared" si="70"/>
        <v/>
      </c>
      <c r="AA68" s="44" t="str">
        <f t="shared" si="3"/>
        <v/>
      </c>
      <c r="AB68" s="45" t="str">
        <f t="shared" si="74"/>
        <v/>
      </c>
      <c r="AC68" s="46"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72"/>
        <v/>
      </c>
      <c r="R69" s="42"/>
      <c r="S69" s="42"/>
      <c r="T69" s="43" t="str">
        <f t="shared" si="69"/>
        <v/>
      </c>
      <c r="U69" s="42"/>
      <c r="V69" s="42"/>
      <c r="W69" s="42"/>
      <c r="X69" s="24" t="str">
        <f t="shared" si="73"/>
        <v/>
      </c>
      <c r="Y69" s="44" t="str">
        <f t="shared" si="1"/>
        <v/>
      </c>
      <c r="Z69" s="45" t="str">
        <f t="shared" si="70"/>
        <v/>
      </c>
      <c r="AA69" s="44" t="str">
        <f t="shared" si="3"/>
        <v/>
      </c>
      <c r="AB69" s="45" t="str">
        <f t="shared" si="74"/>
        <v/>
      </c>
      <c r="AC69" s="46" t="str">
        <f t="shared" si="75"/>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158" priority="227" operator="equal">
      <formula>"Muy Alta"</formula>
    </cfRule>
    <cfRule type="cellIs" dxfId="1157" priority="228" operator="equal">
      <formula>"Alta"</formula>
    </cfRule>
    <cfRule type="cellIs" dxfId="1156" priority="229" operator="equal">
      <formula>"Media"</formula>
    </cfRule>
    <cfRule type="cellIs" dxfId="1155" priority="230" operator="equal">
      <formula>"Baja"</formula>
    </cfRule>
    <cfRule type="cellIs" dxfId="1154" priority="231" operator="equal">
      <formula>"Muy Baja"</formula>
    </cfRule>
  </conditionalFormatting>
  <conditionalFormatting sqref="L10 L16 L22 L28 L34 L40 L46 L52 L58 L64">
    <cfRule type="cellIs" dxfId="1153" priority="222" operator="equal">
      <formula>"Catastrófico"</formula>
    </cfRule>
    <cfRule type="cellIs" dxfId="1152" priority="223" operator="equal">
      <formula>"Mayor"</formula>
    </cfRule>
    <cfRule type="cellIs" dxfId="1151" priority="224" operator="equal">
      <formula>"Moderado"</formula>
    </cfRule>
    <cfRule type="cellIs" dxfId="1150" priority="225" operator="equal">
      <formula>"Menor"</formula>
    </cfRule>
    <cfRule type="cellIs" dxfId="1149" priority="226" operator="equal">
      <formula>"Leve"</formula>
    </cfRule>
  </conditionalFormatting>
  <conditionalFormatting sqref="N10">
    <cfRule type="cellIs" dxfId="1148" priority="218" operator="equal">
      <formula>"Extremo"</formula>
    </cfRule>
    <cfRule type="cellIs" dxfId="1147" priority="219" operator="equal">
      <formula>"Alto"</formula>
    </cfRule>
    <cfRule type="cellIs" dxfId="1146" priority="220" operator="equal">
      <formula>"Moderado"</formula>
    </cfRule>
    <cfRule type="cellIs" dxfId="1145" priority="221" operator="equal">
      <formula>"Bajo"</formula>
    </cfRule>
  </conditionalFormatting>
  <conditionalFormatting sqref="Y10:Y15">
    <cfRule type="cellIs" dxfId="1144" priority="213" operator="equal">
      <formula>"Muy Alta"</formula>
    </cfRule>
    <cfRule type="cellIs" dxfId="1143" priority="214" operator="equal">
      <formula>"Alta"</formula>
    </cfRule>
    <cfRule type="cellIs" dxfId="1142" priority="215" operator="equal">
      <formula>"Media"</formula>
    </cfRule>
    <cfRule type="cellIs" dxfId="1141" priority="216" operator="equal">
      <formula>"Baja"</formula>
    </cfRule>
    <cfRule type="cellIs" dxfId="1140" priority="217" operator="equal">
      <formula>"Muy Baja"</formula>
    </cfRule>
  </conditionalFormatting>
  <conditionalFormatting sqref="AA10:AA15">
    <cfRule type="cellIs" dxfId="1139" priority="208" operator="equal">
      <formula>"Catastrófico"</formula>
    </cfRule>
    <cfRule type="cellIs" dxfId="1138" priority="209" operator="equal">
      <formula>"Mayor"</formula>
    </cfRule>
    <cfRule type="cellIs" dxfId="1137" priority="210" operator="equal">
      <formula>"Moderado"</formula>
    </cfRule>
    <cfRule type="cellIs" dxfId="1136" priority="211" operator="equal">
      <formula>"Menor"</formula>
    </cfRule>
    <cfRule type="cellIs" dxfId="1135" priority="212" operator="equal">
      <formula>"Leve"</formula>
    </cfRule>
  </conditionalFormatting>
  <conditionalFormatting sqref="AC10:AC15">
    <cfRule type="cellIs" dxfId="1134" priority="204" operator="equal">
      <formula>"Extremo"</formula>
    </cfRule>
    <cfRule type="cellIs" dxfId="1133" priority="205" operator="equal">
      <formula>"Alto"</formula>
    </cfRule>
    <cfRule type="cellIs" dxfId="1132" priority="206" operator="equal">
      <formula>"Moderado"</formula>
    </cfRule>
    <cfRule type="cellIs" dxfId="1131" priority="207" operator="equal">
      <formula>"Bajo"</formula>
    </cfRule>
  </conditionalFormatting>
  <conditionalFormatting sqref="H58">
    <cfRule type="cellIs" dxfId="1130" priority="43" operator="equal">
      <formula>"Muy Alta"</formula>
    </cfRule>
    <cfRule type="cellIs" dxfId="1129" priority="44" operator="equal">
      <formula>"Alta"</formula>
    </cfRule>
    <cfRule type="cellIs" dxfId="1128" priority="45" operator="equal">
      <formula>"Media"</formula>
    </cfRule>
    <cfRule type="cellIs" dxfId="1127" priority="46" operator="equal">
      <formula>"Baja"</formula>
    </cfRule>
    <cfRule type="cellIs" dxfId="1126" priority="47" operator="equal">
      <formula>"Muy Baja"</formula>
    </cfRule>
  </conditionalFormatting>
  <conditionalFormatting sqref="N16">
    <cfRule type="cellIs" dxfId="1125" priority="200" operator="equal">
      <formula>"Extremo"</formula>
    </cfRule>
    <cfRule type="cellIs" dxfId="1124" priority="201" operator="equal">
      <formula>"Alto"</formula>
    </cfRule>
    <cfRule type="cellIs" dxfId="1123" priority="202" operator="equal">
      <formula>"Moderado"</formula>
    </cfRule>
    <cfRule type="cellIs" dxfId="1122" priority="203" operator="equal">
      <formula>"Bajo"</formula>
    </cfRule>
  </conditionalFormatting>
  <conditionalFormatting sqref="Y16:Y21">
    <cfRule type="cellIs" dxfId="1121" priority="195" operator="equal">
      <formula>"Muy Alta"</formula>
    </cfRule>
    <cfRule type="cellIs" dxfId="1120" priority="196" operator="equal">
      <formula>"Alta"</formula>
    </cfRule>
    <cfRule type="cellIs" dxfId="1119" priority="197" operator="equal">
      <formula>"Media"</formula>
    </cfRule>
    <cfRule type="cellIs" dxfId="1118" priority="198" operator="equal">
      <formula>"Baja"</formula>
    </cfRule>
    <cfRule type="cellIs" dxfId="1117" priority="199" operator="equal">
      <formula>"Muy Baja"</formula>
    </cfRule>
  </conditionalFormatting>
  <conditionalFormatting sqref="AA16:AA21">
    <cfRule type="cellIs" dxfId="1116" priority="190" operator="equal">
      <formula>"Catastrófico"</formula>
    </cfRule>
    <cfRule type="cellIs" dxfId="1115" priority="191" operator="equal">
      <formula>"Mayor"</formula>
    </cfRule>
    <cfRule type="cellIs" dxfId="1114" priority="192" operator="equal">
      <formula>"Moderado"</formula>
    </cfRule>
    <cfRule type="cellIs" dxfId="1113" priority="193" operator="equal">
      <formula>"Menor"</formula>
    </cfRule>
    <cfRule type="cellIs" dxfId="1112" priority="194" operator="equal">
      <formula>"Leve"</formula>
    </cfRule>
  </conditionalFormatting>
  <conditionalFormatting sqref="AC16:AC21">
    <cfRule type="cellIs" dxfId="1111" priority="186" operator="equal">
      <formula>"Extremo"</formula>
    </cfRule>
    <cfRule type="cellIs" dxfId="1110" priority="187" operator="equal">
      <formula>"Alto"</formula>
    </cfRule>
    <cfRule type="cellIs" dxfId="1109" priority="188" operator="equal">
      <formula>"Moderado"</formula>
    </cfRule>
    <cfRule type="cellIs" dxfId="1108" priority="189" operator="equal">
      <formula>"Bajo"</formula>
    </cfRule>
  </conditionalFormatting>
  <conditionalFormatting sqref="H22">
    <cfRule type="cellIs" dxfId="1107" priority="181" operator="equal">
      <formula>"Muy Alta"</formula>
    </cfRule>
    <cfRule type="cellIs" dxfId="1106" priority="182" operator="equal">
      <formula>"Alta"</formula>
    </cfRule>
    <cfRule type="cellIs" dxfId="1105" priority="183" operator="equal">
      <formula>"Media"</formula>
    </cfRule>
    <cfRule type="cellIs" dxfId="1104" priority="184" operator="equal">
      <formula>"Baja"</formula>
    </cfRule>
    <cfRule type="cellIs" dxfId="1103" priority="185" operator="equal">
      <formula>"Muy Baja"</formula>
    </cfRule>
  </conditionalFormatting>
  <conditionalFormatting sqref="N22">
    <cfRule type="cellIs" dxfId="1102" priority="177" operator="equal">
      <formula>"Extremo"</formula>
    </cfRule>
    <cfRule type="cellIs" dxfId="1101" priority="178" operator="equal">
      <formula>"Alto"</formula>
    </cfRule>
    <cfRule type="cellIs" dxfId="1100" priority="179" operator="equal">
      <formula>"Moderado"</formula>
    </cfRule>
    <cfRule type="cellIs" dxfId="1099" priority="180" operator="equal">
      <formula>"Bajo"</formula>
    </cfRule>
  </conditionalFormatting>
  <conditionalFormatting sqref="Y22:Y27">
    <cfRule type="cellIs" dxfId="1098" priority="172" operator="equal">
      <formula>"Muy Alta"</formula>
    </cfRule>
    <cfRule type="cellIs" dxfId="1097" priority="173" operator="equal">
      <formula>"Alta"</formula>
    </cfRule>
    <cfRule type="cellIs" dxfId="1096" priority="174" operator="equal">
      <formula>"Media"</formula>
    </cfRule>
    <cfRule type="cellIs" dxfId="1095" priority="175" operator="equal">
      <formula>"Baja"</formula>
    </cfRule>
    <cfRule type="cellIs" dxfId="1094" priority="176" operator="equal">
      <formula>"Muy Baja"</formula>
    </cfRule>
  </conditionalFormatting>
  <conditionalFormatting sqref="AA22:AA27">
    <cfRule type="cellIs" dxfId="1093" priority="167" operator="equal">
      <formula>"Catastrófico"</formula>
    </cfRule>
    <cfRule type="cellIs" dxfId="1092" priority="168" operator="equal">
      <formula>"Mayor"</formula>
    </cfRule>
    <cfRule type="cellIs" dxfId="1091" priority="169" operator="equal">
      <formula>"Moderado"</formula>
    </cfRule>
    <cfRule type="cellIs" dxfId="1090" priority="170" operator="equal">
      <formula>"Menor"</formula>
    </cfRule>
    <cfRule type="cellIs" dxfId="1089" priority="171" operator="equal">
      <formula>"Leve"</formula>
    </cfRule>
  </conditionalFormatting>
  <conditionalFormatting sqref="AC22:AC27">
    <cfRule type="cellIs" dxfId="1088" priority="163" operator="equal">
      <formula>"Extremo"</formula>
    </cfRule>
    <cfRule type="cellIs" dxfId="1087" priority="164" operator="equal">
      <formula>"Alto"</formula>
    </cfRule>
    <cfRule type="cellIs" dxfId="1086" priority="165" operator="equal">
      <formula>"Moderado"</formula>
    </cfRule>
    <cfRule type="cellIs" dxfId="1085" priority="166" operator="equal">
      <formula>"Bajo"</formula>
    </cfRule>
  </conditionalFormatting>
  <conditionalFormatting sqref="H28">
    <cfRule type="cellIs" dxfId="1084" priority="158" operator="equal">
      <formula>"Muy Alta"</formula>
    </cfRule>
    <cfRule type="cellIs" dxfId="1083" priority="159" operator="equal">
      <formula>"Alta"</formula>
    </cfRule>
    <cfRule type="cellIs" dxfId="1082" priority="160" operator="equal">
      <formula>"Media"</formula>
    </cfRule>
    <cfRule type="cellIs" dxfId="1081" priority="161" operator="equal">
      <formula>"Baja"</formula>
    </cfRule>
    <cfRule type="cellIs" dxfId="1080" priority="162" operator="equal">
      <formula>"Muy Baja"</formula>
    </cfRule>
  </conditionalFormatting>
  <conditionalFormatting sqref="N28">
    <cfRule type="cellIs" dxfId="1079" priority="154" operator="equal">
      <formula>"Extremo"</formula>
    </cfRule>
    <cfRule type="cellIs" dxfId="1078" priority="155" operator="equal">
      <formula>"Alto"</formula>
    </cfRule>
    <cfRule type="cellIs" dxfId="1077" priority="156" operator="equal">
      <formula>"Moderado"</formula>
    </cfRule>
    <cfRule type="cellIs" dxfId="1076" priority="157" operator="equal">
      <formula>"Bajo"</formula>
    </cfRule>
  </conditionalFormatting>
  <conditionalFormatting sqref="Y28:Y33">
    <cfRule type="cellIs" dxfId="1075" priority="149" operator="equal">
      <formula>"Muy Alta"</formula>
    </cfRule>
    <cfRule type="cellIs" dxfId="1074" priority="150" operator="equal">
      <formula>"Alta"</formula>
    </cfRule>
    <cfRule type="cellIs" dxfId="1073" priority="151" operator="equal">
      <formula>"Media"</formula>
    </cfRule>
    <cfRule type="cellIs" dxfId="1072" priority="152" operator="equal">
      <formula>"Baja"</formula>
    </cfRule>
    <cfRule type="cellIs" dxfId="1071" priority="153" operator="equal">
      <formula>"Muy Baja"</formula>
    </cfRule>
  </conditionalFormatting>
  <conditionalFormatting sqref="AA28:AA33">
    <cfRule type="cellIs" dxfId="1070" priority="144" operator="equal">
      <formula>"Catastrófico"</formula>
    </cfRule>
    <cfRule type="cellIs" dxfId="1069" priority="145" operator="equal">
      <formula>"Mayor"</formula>
    </cfRule>
    <cfRule type="cellIs" dxfId="1068" priority="146" operator="equal">
      <formula>"Moderado"</formula>
    </cfRule>
    <cfRule type="cellIs" dxfId="1067" priority="147" operator="equal">
      <formula>"Menor"</formula>
    </cfRule>
    <cfRule type="cellIs" dxfId="1066" priority="148" operator="equal">
      <formula>"Leve"</formula>
    </cfRule>
  </conditionalFormatting>
  <conditionalFormatting sqref="AC28:AC33">
    <cfRule type="cellIs" dxfId="1065" priority="140" operator="equal">
      <formula>"Extremo"</formula>
    </cfRule>
    <cfRule type="cellIs" dxfId="1064" priority="141" operator="equal">
      <formula>"Alto"</formula>
    </cfRule>
    <cfRule type="cellIs" dxfId="1063" priority="142" operator="equal">
      <formula>"Moderado"</formula>
    </cfRule>
    <cfRule type="cellIs" dxfId="1062" priority="143" operator="equal">
      <formula>"Bajo"</formula>
    </cfRule>
  </conditionalFormatting>
  <conditionalFormatting sqref="H34">
    <cfRule type="cellIs" dxfId="1061" priority="135" operator="equal">
      <formula>"Muy Alta"</formula>
    </cfRule>
    <cfRule type="cellIs" dxfId="1060" priority="136" operator="equal">
      <formula>"Alta"</formula>
    </cfRule>
    <cfRule type="cellIs" dxfId="1059" priority="137" operator="equal">
      <formula>"Media"</formula>
    </cfRule>
    <cfRule type="cellIs" dxfId="1058" priority="138" operator="equal">
      <formula>"Baja"</formula>
    </cfRule>
    <cfRule type="cellIs" dxfId="1057" priority="139" operator="equal">
      <formula>"Muy Baja"</formula>
    </cfRule>
  </conditionalFormatting>
  <conditionalFormatting sqref="N34">
    <cfRule type="cellIs" dxfId="1056" priority="131" operator="equal">
      <formula>"Extremo"</formula>
    </cfRule>
    <cfRule type="cellIs" dxfId="1055" priority="132" operator="equal">
      <formula>"Alto"</formula>
    </cfRule>
    <cfRule type="cellIs" dxfId="1054" priority="133" operator="equal">
      <formula>"Moderado"</formula>
    </cfRule>
    <cfRule type="cellIs" dxfId="1053" priority="134" operator="equal">
      <formula>"Bajo"</formula>
    </cfRule>
  </conditionalFormatting>
  <conditionalFormatting sqref="Y34:Y39">
    <cfRule type="cellIs" dxfId="1052" priority="126" operator="equal">
      <formula>"Muy Alta"</formula>
    </cfRule>
    <cfRule type="cellIs" dxfId="1051" priority="127" operator="equal">
      <formula>"Alta"</formula>
    </cfRule>
    <cfRule type="cellIs" dxfId="1050" priority="128" operator="equal">
      <formula>"Media"</formula>
    </cfRule>
    <cfRule type="cellIs" dxfId="1049" priority="129" operator="equal">
      <formula>"Baja"</formula>
    </cfRule>
    <cfRule type="cellIs" dxfId="1048" priority="130" operator="equal">
      <formula>"Muy Baja"</formula>
    </cfRule>
  </conditionalFormatting>
  <conditionalFormatting sqref="AA34:AA39">
    <cfRule type="cellIs" dxfId="1047" priority="121" operator="equal">
      <formula>"Catastrófico"</formula>
    </cfRule>
    <cfRule type="cellIs" dxfId="1046" priority="122" operator="equal">
      <formula>"Mayor"</formula>
    </cfRule>
    <cfRule type="cellIs" dxfId="1045" priority="123" operator="equal">
      <formula>"Moderado"</formula>
    </cfRule>
    <cfRule type="cellIs" dxfId="1044" priority="124" operator="equal">
      <formula>"Menor"</formula>
    </cfRule>
    <cfRule type="cellIs" dxfId="1043" priority="125" operator="equal">
      <formula>"Leve"</formula>
    </cfRule>
  </conditionalFormatting>
  <conditionalFormatting sqref="AC34:AC39">
    <cfRule type="cellIs" dxfId="1042" priority="117" operator="equal">
      <formula>"Extremo"</formula>
    </cfRule>
    <cfRule type="cellIs" dxfId="1041" priority="118" operator="equal">
      <formula>"Alto"</formula>
    </cfRule>
    <cfRule type="cellIs" dxfId="1040" priority="119" operator="equal">
      <formula>"Moderado"</formula>
    </cfRule>
    <cfRule type="cellIs" dxfId="1039" priority="120" operator="equal">
      <formula>"Bajo"</formula>
    </cfRule>
  </conditionalFormatting>
  <conditionalFormatting sqref="H40">
    <cfRule type="cellIs" dxfId="1038" priority="112" operator="equal">
      <formula>"Muy Alta"</formula>
    </cfRule>
    <cfRule type="cellIs" dxfId="1037" priority="113" operator="equal">
      <formula>"Alta"</formula>
    </cfRule>
    <cfRule type="cellIs" dxfId="1036" priority="114" operator="equal">
      <formula>"Media"</formula>
    </cfRule>
    <cfRule type="cellIs" dxfId="1035" priority="115" operator="equal">
      <formula>"Baja"</formula>
    </cfRule>
    <cfRule type="cellIs" dxfId="1034" priority="116" operator="equal">
      <formula>"Muy Baja"</formula>
    </cfRule>
  </conditionalFormatting>
  <conditionalFormatting sqref="N40">
    <cfRule type="cellIs" dxfId="1033" priority="108" operator="equal">
      <formula>"Extremo"</formula>
    </cfRule>
    <cfRule type="cellIs" dxfId="1032" priority="109" operator="equal">
      <formula>"Alto"</formula>
    </cfRule>
    <cfRule type="cellIs" dxfId="1031" priority="110" operator="equal">
      <formula>"Moderado"</formula>
    </cfRule>
    <cfRule type="cellIs" dxfId="1030" priority="111" operator="equal">
      <formula>"Bajo"</formula>
    </cfRule>
  </conditionalFormatting>
  <conditionalFormatting sqref="Y40:Y45">
    <cfRule type="cellIs" dxfId="1029" priority="103" operator="equal">
      <formula>"Muy Alta"</formula>
    </cfRule>
    <cfRule type="cellIs" dxfId="1028" priority="104" operator="equal">
      <formula>"Alta"</formula>
    </cfRule>
    <cfRule type="cellIs" dxfId="1027" priority="105" operator="equal">
      <formula>"Media"</formula>
    </cfRule>
    <cfRule type="cellIs" dxfId="1026" priority="106" operator="equal">
      <formula>"Baja"</formula>
    </cfRule>
    <cfRule type="cellIs" dxfId="1025" priority="107" operator="equal">
      <formula>"Muy Baja"</formula>
    </cfRule>
  </conditionalFormatting>
  <conditionalFormatting sqref="AA40:AA45">
    <cfRule type="cellIs" dxfId="1024" priority="98" operator="equal">
      <formula>"Catastrófico"</formula>
    </cfRule>
    <cfRule type="cellIs" dxfId="1023" priority="99" operator="equal">
      <formula>"Mayor"</formula>
    </cfRule>
    <cfRule type="cellIs" dxfId="1022" priority="100" operator="equal">
      <formula>"Moderado"</formula>
    </cfRule>
    <cfRule type="cellIs" dxfId="1021" priority="101" operator="equal">
      <formula>"Menor"</formula>
    </cfRule>
    <cfRule type="cellIs" dxfId="1020" priority="102" operator="equal">
      <formula>"Leve"</formula>
    </cfRule>
  </conditionalFormatting>
  <conditionalFormatting sqref="AC40:AC45">
    <cfRule type="cellIs" dxfId="1019" priority="94" operator="equal">
      <formula>"Extremo"</formula>
    </cfRule>
    <cfRule type="cellIs" dxfId="1018" priority="95" operator="equal">
      <formula>"Alto"</formula>
    </cfRule>
    <cfRule type="cellIs" dxfId="1017" priority="96" operator="equal">
      <formula>"Moderado"</formula>
    </cfRule>
    <cfRule type="cellIs" dxfId="1016" priority="97" operator="equal">
      <formula>"Bajo"</formula>
    </cfRule>
  </conditionalFormatting>
  <conditionalFormatting sqref="H46">
    <cfRule type="cellIs" dxfId="1015" priority="89" operator="equal">
      <formula>"Muy Alta"</formula>
    </cfRule>
    <cfRule type="cellIs" dxfId="1014" priority="90" operator="equal">
      <formula>"Alta"</formula>
    </cfRule>
    <cfRule type="cellIs" dxfId="1013" priority="91" operator="equal">
      <formula>"Media"</formula>
    </cfRule>
    <cfRule type="cellIs" dxfId="1012" priority="92" operator="equal">
      <formula>"Baja"</formula>
    </cfRule>
    <cfRule type="cellIs" dxfId="1011" priority="93" operator="equal">
      <formula>"Muy Baja"</formula>
    </cfRule>
  </conditionalFormatting>
  <conditionalFormatting sqref="N46">
    <cfRule type="cellIs" dxfId="1010" priority="85" operator="equal">
      <formula>"Extremo"</formula>
    </cfRule>
    <cfRule type="cellIs" dxfId="1009" priority="86" operator="equal">
      <formula>"Alto"</formula>
    </cfRule>
    <cfRule type="cellIs" dxfId="1008" priority="87" operator="equal">
      <formula>"Moderado"</formula>
    </cfRule>
    <cfRule type="cellIs" dxfId="1007" priority="88" operator="equal">
      <formula>"Bajo"</formula>
    </cfRule>
  </conditionalFormatting>
  <conditionalFormatting sqref="Y46:Y51">
    <cfRule type="cellIs" dxfId="1006" priority="80" operator="equal">
      <formula>"Muy Alta"</formula>
    </cfRule>
    <cfRule type="cellIs" dxfId="1005" priority="81" operator="equal">
      <formula>"Alta"</formula>
    </cfRule>
    <cfRule type="cellIs" dxfId="1004" priority="82" operator="equal">
      <formula>"Media"</formula>
    </cfRule>
    <cfRule type="cellIs" dxfId="1003" priority="83" operator="equal">
      <formula>"Baja"</formula>
    </cfRule>
    <cfRule type="cellIs" dxfId="1002" priority="84" operator="equal">
      <formula>"Muy Baja"</formula>
    </cfRule>
  </conditionalFormatting>
  <conditionalFormatting sqref="AA46:AA51">
    <cfRule type="cellIs" dxfId="1001" priority="75" operator="equal">
      <formula>"Catastrófico"</formula>
    </cfRule>
    <cfRule type="cellIs" dxfId="1000" priority="76" operator="equal">
      <formula>"Mayor"</formula>
    </cfRule>
    <cfRule type="cellIs" dxfId="999" priority="77" operator="equal">
      <formula>"Moderado"</formula>
    </cfRule>
    <cfRule type="cellIs" dxfId="998" priority="78" operator="equal">
      <formula>"Menor"</formula>
    </cfRule>
    <cfRule type="cellIs" dxfId="997" priority="79" operator="equal">
      <formula>"Leve"</formula>
    </cfRule>
  </conditionalFormatting>
  <conditionalFormatting sqref="AC46:AC51">
    <cfRule type="cellIs" dxfId="996" priority="71" operator="equal">
      <formula>"Extremo"</formula>
    </cfRule>
    <cfRule type="cellIs" dxfId="995" priority="72" operator="equal">
      <formula>"Alto"</formula>
    </cfRule>
    <cfRule type="cellIs" dxfId="994" priority="73" operator="equal">
      <formula>"Moderado"</formula>
    </cfRule>
    <cfRule type="cellIs" dxfId="993" priority="74" operator="equal">
      <formula>"Bajo"</formula>
    </cfRule>
  </conditionalFormatting>
  <conditionalFormatting sqref="H52">
    <cfRule type="cellIs" dxfId="992" priority="66" operator="equal">
      <formula>"Muy Alta"</formula>
    </cfRule>
    <cfRule type="cellIs" dxfId="991" priority="67" operator="equal">
      <formula>"Alta"</formula>
    </cfRule>
    <cfRule type="cellIs" dxfId="990" priority="68" operator="equal">
      <formula>"Media"</formula>
    </cfRule>
    <cfRule type="cellIs" dxfId="989" priority="69" operator="equal">
      <formula>"Baja"</formula>
    </cfRule>
    <cfRule type="cellIs" dxfId="988" priority="70" operator="equal">
      <formula>"Muy Baja"</formula>
    </cfRule>
  </conditionalFormatting>
  <conditionalFormatting sqref="N52">
    <cfRule type="cellIs" dxfId="987" priority="62" operator="equal">
      <formula>"Extremo"</formula>
    </cfRule>
    <cfRule type="cellIs" dxfId="986" priority="63" operator="equal">
      <formula>"Alto"</formula>
    </cfRule>
    <cfRule type="cellIs" dxfId="985" priority="64" operator="equal">
      <formula>"Moderado"</formula>
    </cfRule>
    <cfRule type="cellIs" dxfId="984" priority="65" operator="equal">
      <formula>"Bajo"</formula>
    </cfRule>
  </conditionalFormatting>
  <conditionalFormatting sqref="Y52:Y57">
    <cfRule type="cellIs" dxfId="983" priority="57" operator="equal">
      <formula>"Muy Alta"</formula>
    </cfRule>
    <cfRule type="cellIs" dxfId="982" priority="58" operator="equal">
      <formula>"Alta"</formula>
    </cfRule>
    <cfRule type="cellIs" dxfId="981" priority="59" operator="equal">
      <formula>"Media"</formula>
    </cfRule>
    <cfRule type="cellIs" dxfId="980" priority="60" operator="equal">
      <formula>"Baja"</formula>
    </cfRule>
    <cfRule type="cellIs" dxfId="979" priority="61" operator="equal">
      <formula>"Muy Baja"</formula>
    </cfRule>
  </conditionalFormatting>
  <conditionalFormatting sqref="AA52:AA57">
    <cfRule type="cellIs" dxfId="978" priority="52" operator="equal">
      <formula>"Catastrófico"</formula>
    </cfRule>
    <cfRule type="cellIs" dxfId="977" priority="53" operator="equal">
      <formula>"Mayor"</formula>
    </cfRule>
    <cfRule type="cellIs" dxfId="976" priority="54" operator="equal">
      <formula>"Moderado"</formula>
    </cfRule>
    <cfRule type="cellIs" dxfId="975" priority="55" operator="equal">
      <formula>"Menor"</formula>
    </cfRule>
    <cfRule type="cellIs" dxfId="974" priority="56" operator="equal">
      <formula>"Leve"</formula>
    </cfRule>
  </conditionalFormatting>
  <conditionalFormatting sqref="AC52:AC57">
    <cfRule type="cellIs" dxfId="973" priority="48" operator="equal">
      <formula>"Extremo"</formula>
    </cfRule>
    <cfRule type="cellIs" dxfId="972" priority="49" operator="equal">
      <formula>"Alto"</formula>
    </cfRule>
    <cfRule type="cellIs" dxfId="971" priority="50" operator="equal">
      <formula>"Moderado"</formula>
    </cfRule>
    <cfRule type="cellIs" dxfId="970" priority="51" operator="equal">
      <formula>"Bajo"</formula>
    </cfRule>
  </conditionalFormatting>
  <conditionalFormatting sqref="N58">
    <cfRule type="cellIs" dxfId="969" priority="39" operator="equal">
      <formula>"Extremo"</formula>
    </cfRule>
    <cfRule type="cellIs" dxfId="968" priority="40" operator="equal">
      <formula>"Alto"</formula>
    </cfRule>
    <cfRule type="cellIs" dxfId="967" priority="41" operator="equal">
      <formula>"Moderado"</formula>
    </cfRule>
    <cfRule type="cellIs" dxfId="966" priority="42" operator="equal">
      <formula>"Bajo"</formula>
    </cfRule>
  </conditionalFormatting>
  <conditionalFormatting sqref="Y58:Y63">
    <cfRule type="cellIs" dxfId="965" priority="34" operator="equal">
      <formula>"Muy Alta"</formula>
    </cfRule>
    <cfRule type="cellIs" dxfId="964" priority="35" operator="equal">
      <formula>"Alta"</formula>
    </cfRule>
    <cfRule type="cellIs" dxfId="963" priority="36" operator="equal">
      <formula>"Media"</formula>
    </cfRule>
    <cfRule type="cellIs" dxfId="962" priority="37" operator="equal">
      <formula>"Baja"</formula>
    </cfRule>
    <cfRule type="cellIs" dxfId="961" priority="38" operator="equal">
      <formula>"Muy Baja"</formula>
    </cfRule>
  </conditionalFormatting>
  <conditionalFormatting sqref="AA58:AA63">
    <cfRule type="cellIs" dxfId="960" priority="29" operator="equal">
      <formula>"Catastrófico"</formula>
    </cfRule>
    <cfRule type="cellIs" dxfId="959" priority="30" operator="equal">
      <formula>"Mayor"</formula>
    </cfRule>
    <cfRule type="cellIs" dxfId="958" priority="31" operator="equal">
      <formula>"Moderado"</formula>
    </cfRule>
    <cfRule type="cellIs" dxfId="957" priority="32" operator="equal">
      <formula>"Menor"</formula>
    </cfRule>
    <cfRule type="cellIs" dxfId="956" priority="33" operator="equal">
      <formula>"Leve"</formula>
    </cfRule>
  </conditionalFormatting>
  <conditionalFormatting sqref="AC58:AC63">
    <cfRule type="cellIs" dxfId="955" priority="25" operator="equal">
      <formula>"Extremo"</formula>
    </cfRule>
    <cfRule type="cellIs" dxfId="954" priority="26" operator="equal">
      <formula>"Alto"</formula>
    </cfRule>
    <cfRule type="cellIs" dxfId="953" priority="27" operator="equal">
      <formula>"Moderado"</formula>
    </cfRule>
    <cfRule type="cellIs" dxfId="952" priority="28" operator="equal">
      <formula>"Bajo"</formula>
    </cfRule>
  </conditionalFormatting>
  <conditionalFormatting sqref="H64">
    <cfRule type="cellIs" dxfId="951" priority="20" operator="equal">
      <formula>"Muy Alta"</formula>
    </cfRule>
    <cfRule type="cellIs" dxfId="950" priority="21" operator="equal">
      <formula>"Alta"</formula>
    </cfRule>
    <cfRule type="cellIs" dxfId="949" priority="22" operator="equal">
      <formula>"Media"</formula>
    </cfRule>
    <cfRule type="cellIs" dxfId="948" priority="23" operator="equal">
      <formula>"Baja"</formula>
    </cfRule>
    <cfRule type="cellIs" dxfId="947" priority="24" operator="equal">
      <formula>"Muy Baja"</formula>
    </cfRule>
  </conditionalFormatting>
  <conditionalFormatting sqref="N64">
    <cfRule type="cellIs" dxfId="946" priority="16" operator="equal">
      <formula>"Extremo"</formula>
    </cfRule>
    <cfRule type="cellIs" dxfId="945" priority="17" operator="equal">
      <formula>"Alto"</formula>
    </cfRule>
    <cfRule type="cellIs" dxfId="944" priority="18" operator="equal">
      <formula>"Moderado"</formula>
    </cfRule>
    <cfRule type="cellIs" dxfId="943" priority="19" operator="equal">
      <formula>"Bajo"</formula>
    </cfRule>
  </conditionalFormatting>
  <conditionalFormatting sqref="Y64:Y69">
    <cfRule type="cellIs" dxfId="942" priority="11" operator="equal">
      <formula>"Muy Alta"</formula>
    </cfRule>
    <cfRule type="cellIs" dxfId="941" priority="12" operator="equal">
      <formula>"Alta"</formula>
    </cfRule>
    <cfRule type="cellIs" dxfId="940" priority="13" operator="equal">
      <formula>"Media"</formula>
    </cfRule>
    <cfRule type="cellIs" dxfId="939" priority="14" operator="equal">
      <formula>"Baja"</formula>
    </cfRule>
    <cfRule type="cellIs" dxfId="938" priority="15" operator="equal">
      <formula>"Muy Baja"</formula>
    </cfRule>
  </conditionalFormatting>
  <conditionalFormatting sqref="AA64:AA69">
    <cfRule type="cellIs" dxfId="937" priority="6" operator="equal">
      <formula>"Catastrófico"</formula>
    </cfRule>
    <cfRule type="cellIs" dxfId="936" priority="7" operator="equal">
      <formula>"Mayor"</formula>
    </cfRule>
    <cfRule type="cellIs" dxfId="935" priority="8" operator="equal">
      <formula>"Moderado"</formula>
    </cfRule>
    <cfRule type="cellIs" dxfId="934" priority="9" operator="equal">
      <formula>"Menor"</formula>
    </cfRule>
    <cfRule type="cellIs" dxfId="933" priority="10" operator="equal">
      <formula>"Leve"</formula>
    </cfRule>
  </conditionalFormatting>
  <conditionalFormatting sqref="AC64:AC69">
    <cfRule type="cellIs" dxfId="932" priority="2" operator="equal">
      <formula>"Extremo"</formula>
    </cfRule>
    <cfRule type="cellIs" dxfId="931" priority="3" operator="equal">
      <formula>"Alto"</formula>
    </cfRule>
    <cfRule type="cellIs" dxfId="930" priority="4" operator="equal">
      <formula>"Moderado"</formula>
    </cfRule>
    <cfRule type="cellIs" dxfId="929" priority="5" operator="equal">
      <formula>"Bajo"</formula>
    </cfRule>
  </conditionalFormatting>
  <conditionalFormatting sqref="K10:K69">
    <cfRule type="containsText" dxfId="928" priority="1" operator="containsText" text="❌">
      <formula>NOT(ISERROR(SEARCH("❌",K10)))</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AF095-3C58-4B31-A72D-A413130C6F19}">
  <sheetPr>
    <tabColor rgb="FF002060"/>
  </sheetPr>
  <dimension ref="A1:BP72"/>
  <sheetViews>
    <sheetView zoomScale="60" zoomScaleNormal="60" workbookViewId="0">
      <pane xSplit="14" ySplit="9" topLeftCell="O19" activePane="bottomRight" state="frozen"/>
      <selection pane="topRight" activeCell="O1" sqref="O1"/>
      <selection pane="bottomLeft" activeCell="A10" sqref="A10"/>
      <selection pane="bottomRight" activeCell="E16" sqref="E16:E2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326</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327</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328</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329</v>
      </c>
      <c r="D10" s="186" t="s">
        <v>330</v>
      </c>
      <c r="E10" s="189" t="s">
        <v>331</v>
      </c>
      <c r="F10" s="186" t="s">
        <v>106</v>
      </c>
      <c r="G10" s="192">
        <f>16*72</f>
        <v>1152</v>
      </c>
      <c r="H10" s="195" t="str">
        <f>IF(G10&lt;=0,"",IF(G10&lt;=2,"Muy Baja",IF(G10&lt;=24,"Baja",IF(G10&lt;=500,"Media",IF(G10&lt;=5000,"Alta","Muy Alta")))))</f>
        <v>Alta</v>
      </c>
      <c r="I10" s="180">
        <f>IF(H10="","",IF(H10="Muy Baja",0.2,IF(H10="Baja",0.4,IF(H10="Media",0.6,IF(H10="Alta",0.8,IF(H10="Muy Alta",1,))))))</f>
        <v>0.8</v>
      </c>
      <c r="J10" s="198" t="s">
        <v>168</v>
      </c>
      <c r="K10" s="180" t="str">
        <f>IF(NOT(ISERROR(MATCH(J10,'[12]Tabla Impacto'!$B$221:$B$223,0))),'[12]Tabla Impacto'!$F$223&amp;"Por favor no seleccionar los criterios de impacto(Afectación Económica o presupuestal y Pérdida Reputacional)",J10)</f>
        <v xml:space="preserve">     Afectación menor a 10 SMLMV .</v>
      </c>
      <c r="L10" s="195" t="str">
        <f>IF(OR(K10='[12]Tabla Impacto'!$C$11,K10='[12]Tabla Impacto'!$D$11),"Leve",IF(OR(K10='[12]Tabla Impacto'!$C$12,K10='[12]Tabla Impacto'!$D$12),"Menor",IF(OR(K10='[12]Tabla Impacto'!$C$13,K10='[12]Tabla Impacto'!$D$13),"Moderado",IF(OR(K10='[12]Tabla Impacto'!$C$14,K10='[12]Tabla Impacto'!$D$14),"Mayor",IF(OR(K10='[12]Tabla Impacto'!$C$15,K10='[12]Tabla Impacto'!$D$15),"Catastrófico","")))))</f>
        <v>Leve</v>
      </c>
      <c r="M10" s="180">
        <f>IF(L10="","",IF(L10="Leve",0.2,IF(L10="Menor",0.4,IF(L10="Moderado",0.6,IF(L10="Mayor",0.8,IF(L10="Catastrófico",1,))))))</f>
        <v>0.2</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8" t="s">
        <v>332</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0.48</v>
      </c>
      <c r="Y10" s="44" t="str">
        <f>IFERROR(IF(X10="","",IF(X10&lt;=0.2,"Muy Baja",IF(X10&lt;=0.4,"Baja",IF(X10&lt;=0.6,"Media",IF(X10&lt;=0.8,"Alta","Muy Alta"))))),"")</f>
        <v>Media</v>
      </c>
      <c r="Z10" s="45">
        <f t="shared" ref="Z10:Z69" si="2">+X10</f>
        <v>0.48</v>
      </c>
      <c r="AA10" s="44" t="str">
        <f>IFERROR(IF(AB10="","",IF(AB10&lt;=0.2,"Leve",IF(AB10&lt;=0.4,"Menor",IF(AB10&lt;=0.6,"Moderado",IF(AB10&lt;=0.8,"Mayor","Catastrófico"))))),"")</f>
        <v>Leve</v>
      </c>
      <c r="AB10" s="45">
        <f>IFERROR(IF(Q10="Impacto",(M10-(+M10*T10)),IF(Q10="Probabilidad",M10,"")),"")</f>
        <v>0.2</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0"/>
      <c r="Q11" s="41" t="str">
        <f t="shared" si="0"/>
        <v/>
      </c>
      <c r="R11" s="42"/>
      <c r="S11" s="42"/>
      <c r="T11" s="43" t="str">
        <f t="shared" si="1"/>
        <v/>
      </c>
      <c r="U11" s="42"/>
      <c r="V11" s="42"/>
      <c r="W11" s="42"/>
      <c r="X11" s="24" t="str">
        <f>IFERROR(IF(AND(Q10="Probabilidad",Q11="Probabilidad"),(Z10-(+Z10*T11)),IF(Q11="Probabilidad",(I10-(+I10*T11)),IF(Q11="Impacto",Z10,""))),"")</f>
        <v/>
      </c>
      <c r="Y11" s="44" t="str">
        <f t="shared" ref="Y11:Y69" si="4">IFERROR(IF(X11="","",IF(X11&lt;=0.2,"Muy Baja",IF(X11&lt;=0.4,"Baja",IF(X11&lt;=0.6,"Media",IF(X11&lt;=0.8,"Alta","Muy Alta"))))),"")</f>
        <v/>
      </c>
      <c r="Z11" s="45" t="str">
        <f t="shared" si="2"/>
        <v/>
      </c>
      <c r="AA11" s="44" t="str">
        <f t="shared" ref="AA11:AA69" si="5">IFERROR(IF(AB11="","",IF(AB11&lt;=0.2,"Leve",IF(AB11&lt;=0.4,"Menor",IF(AB11&lt;=0.6,"Moderado",IF(AB11&lt;=0.8,"Mayor","Catastrófico"))))),"")</f>
        <v/>
      </c>
      <c r="AB11" s="45" t="str">
        <f>IFERROR(IF(AND(Q10="Impacto",Q11="Impacto"),(AB10-(+AB10*T11)),IF(Q11="Impacto",($M$10-(+$M$10*T11)),IF(Q11="Probabilidad",AB10,""))),"")</f>
        <v/>
      </c>
      <c r="AC11" s="46" t="str">
        <f t="shared" si="3"/>
        <v/>
      </c>
      <c r="AD11" s="47"/>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t="s">
        <v>92</v>
      </c>
      <c r="C16" s="186" t="s">
        <v>333</v>
      </c>
      <c r="D16" s="186" t="s">
        <v>334</v>
      </c>
      <c r="E16" s="189" t="s">
        <v>335</v>
      </c>
      <c r="F16" s="186" t="s">
        <v>106</v>
      </c>
      <c r="G16" s="192">
        <v>12</v>
      </c>
      <c r="H16" s="195" t="str">
        <f>IF(G16&lt;=0,"",IF(G16&lt;=2,"Muy Baja",IF(G16&lt;=24,"Baja",IF(G16&lt;=500,"Media",IF(G16&lt;=5000,"Alta","Muy Alta")))))</f>
        <v>Baja</v>
      </c>
      <c r="I16" s="180">
        <f>IF(H16="","",IF(H16="Muy Baja",0.2,IF(H16="Baja",0.4,IF(H16="Media",0.6,IF(H16="Alta",0.8,IF(H16="Muy Alta",1,))))))</f>
        <v>0.4</v>
      </c>
      <c r="J16" s="198" t="s">
        <v>94</v>
      </c>
      <c r="K16" s="180" t="str">
        <f>IF(NOT(ISERROR(MATCH(J16,'[12]Tabla Impacto'!$B$221:$B$223,0))),'[12]Tabla Impacto'!$F$223&amp;"Por favor no seleccionar los criterios de impacto(Afectación Económica o presupuestal y Pérdida Reputacional)",J16)</f>
        <v xml:space="preserve">     El riesgo afecta la imagen de la entidad con algunos usuarios de relevancia frente al logro de los objetivos</v>
      </c>
      <c r="L16" s="195" t="str">
        <f>IF(OR(K16='[12]Tabla Impacto'!$C$11,K16='[12]Tabla Impacto'!$D$11),"Leve",IF(OR(K16='[12]Tabla Impacto'!$C$12,K16='[12]Tabla Impacto'!$D$12),"Menor",IF(OR(K16='[12]Tabla Impacto'!$C$13,K16='[12]Tabla Impacto'!$D$13),"Moderado",IF(OR(K16='[12]Tabla Impacto'!$C$14,K16='[12]Tabla Impacto'!$D$14),"Mayor",IF(OR(K16='[12]Tabla Impacto'!$C$15,K16='[12]Tabla Impacto'!$D$15),"Catastrófico","")))))</f>
        <v>Moderado</v>
      </c>
      <c r="M16" s="180">
        <f>IF(L16="","",IF(L16="Leve",0.2,IF(L16="Menor",0.4,IF(L16="Moderado",0.6,IF(L16="Mayor",0.8,IF(L16="Catastrófico",1,))))))</f>
        <v>0.6</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128" t="s">
        <v>336</v>
      </c>
      <c r="Q16" s="41" t="str">
        <f t="shared" si="0"/>
        <v>Probabilidad</v>
      </c>
      <c r="R16" s="42" t="s">
        <v>95</v>
      </c>
      <c r="S16" s="42" t="s">
        <v>96</v>
      </c>
      <c r="T16" s="43" t="str">
        <f t="shared" si="1"/>
        <v>40%</v>
      </c>
      <c r="U16" s="42" t="s">
        <v>97</v>
      </c>
      <c r="V16" s="42" t="s">
        <v>98</v>
      </c>
      <c r="W16" s="42" t="s">
        <v>99</v>
      </c>
      <c r="X16" s="24">
        <f>IFERROR(IF(Q16="Probabilidad",(I16-(+I16*T16)),IF(Q16="Impacto",I16,"")),"")</f>
        <v>0.24</v>
      </c>
      <c r="Y16" s="44" t="str">
        <f>IFERROR(IF(X16="","",IF(X16&lt;=0.2,"Muy Baja",IF(X16&lt;=0.4,"Baja",IF(X16&lt;=0.6,"Media",IF(X16&lt;=0.8,"Alta","Muy Alta"))))),"")</f>
        <v>Baja</v>
      </c>
      <c r="Z16" s="45">
        <f t="shared" si="2"/>
        <v>0.24</v>
      </c>
      <c r="AA16" s="44" t="str">
        <f>IFERROR(IF(AB16="","",IF(AB16&lt;=0.2,"Leve",IF(AB16&lt;=0.4,"Menor",IF(AB16&lt;=0.6,"Moderado",IF(AB16&lt;=0.8,"Mayor","Catastrófico"))))),"")</f>
        <v>Moderado</v>
      </c>
      <c r="AB16" s="45">
        <f>IFERROR(IF(Q16="Impacto",(M16-(+M16*T16)),IF(Q16="Probabilidad",M16,"")),"")</f>
        <v>0.6</v>
      </c>
      <c r="AC16" s="46" t="str">
        <f t="shared" si="3"/>
        <v>Moderado</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t="s">
        <v>92</v>
      </c>
      <c r="C22" s="186" t="s">
        <v>337</v>
      </c>
      <c r="D22" s="186" t="s">
        <v>338</v>
      </c>
      <c r="E22" s="189" t="s">
        <v>339</v>
      </c>
      <c r="F22" s="186" t="s">
        <v>106</v>
      </c>
      <c r="G22" s="192">
        <v>260</v>
      </c>
      <c r="H22" s="195" t="str">
        <f>IF(G22&lt;=0,"",IF(G22&lt;=2,"Muy Baja",IF(G22&lt;=24,"Baja",IF(G22&lt;=500,"Media",IF(G22&lt;=5000,"Alta","Muy Alta")))))</f>
        <v>Media</v>
      </c>
      <c r="I22" s="180">
        <f>IF(H22="","",IF(H22="Muy Baja",0.2,IF(H22="Baja",0.4,IF(H22="Media",0.6,IF(H22="Alta",0.8,IF(H22="Muy Alta",1,))))))</f>
        <v>0.6</v>
      </c>
      <c r="J22" s="198" t="s">
        <v>110</v>
      </c>
      <c r="K22" s="180" t="str">
        <f>IF(NOT(ISERROR(MATCH(J22,'[12]Tabla Impacto'!$B$221:$B$223,0))),'[12]Tabla Impacto'!$F$223&amp;"Por favor no seleccionar los criterios de impacto(Afectación Económica o presupuestal y Pérdida Reputacional)",J22)</f>
        <v xml:space="preserve">     El riesgo afecta la imagen de alguna área de la organización</v>
      </c>
      <c r="L22" s="195" t="str">
        <f>IF(OR(K22='[12]Tabla Impacto'!$C$11,K22='[12]Tabla Impacto'!$D$11),"Leve",IF(OR(K22='[12]Tabla Impacto'!$C$12,K22='[12]Tabla Impacto'!$D$12),"Menor",IF(OR(K22='[12]Tabla Impacto'!$C$13,K22='[12]Tabla Impacto'!$D$13),"Moderado",IF(OR(K22='[12]Tabla Impacto'!$C$14,K22='[12]Tabla Impacto'!$D$14),"Mayor",IF(OR(K22='[12]Tabla Impacto'!$C$15,K22='[12]Tabla Impacto'!$D$15),"Catastrófico","")))))</f>
        <v>Leve</v>
      </c>
      <c r="M22" s="180">
        <f>IF(L22="","",IF(L22="Leve",0.2,IF(L22="Menor",0.4,IF(L22="Moderado",0.6,IF(L22="Mayor",0.8,IF(L22="Catastrófico",1,))))))</f>
        <v>0.2</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6">
        <v>1</v>
      </c>
      <c r="P22" s="48" t="s">
        <v>340</v>
      </c>
      <c r="Q22" s="41" t="str">
        <f t="shared" si="0"/>
        <v>Probabilidad</v>
      </c>
      <c r="R22" s="42" t="s">
        <v>95</v>
      </c>
      <c r="S22" s="42" t="s">
        <v>96</v>
      </c>
      <c r="T22" s="43" t="str">
        <f t="shared" si="1"/>
        <v>40%</v>
      </c>
      <c r="U22" s="42" t="s">
        <v>97</v>
      </c>
      <c r="V22" s="42" t="s">
        <v>98</v>
      </c>
      <c r="W22" s="42" t="s">
        <v>99</v>
      </c>
      <c r="X22" s="24">
        <f>IFERROR(IF(Q22="Probabilidad",(I22-(+I22*T22)),IF(Q22="Impacto",I22,"")),"")</f>
        <v>0.36</v>
      </c>
      <c r="Y22" s="44" t="str">
        <f>IFERROR(IF(X22="","",IF(X22&lt;=0.2,"Muy Baja",IF(X22&lt;=0.4,"Baja",IF(X22&lt;=0.6,"Media",IF(X22&lt;=0.8,"Alta","Muy Alta"))))),"")</f>
        <v>Baja</v>
      </c>
      <c r="Z22" s="45">
        <f t="shared" si="2"/>
        <v>0.36</v>
      </c>
      <c r="AA22" s="44" t="str">
        <f>IFERROR(IF(AB22="","",IF(AB22&lt;=0.2,"Leve",IF(AB22&lt;=0.4,"Menor",IF(AB22&lt;=0.6,"Moderado",IF(AB22&lt;=0.8,"Mayor","Catastrófico"))))),"")</f>
        <v>Leve</v>
      </c>
      <c r="AB22" s="45">
        <f>IFERROR(IF(Q22="Impacto",(M22-(+M22*T22)),IF(Q22="Probabilidad",M22,"")),"")</f>
        <v>0.2</v>
      </c>
      <c r="AC22" s="46" t="str">
        <f t="shared" si="3"/>
        <v>Bajo</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IF(NOT(ISERROR(MATCH(J28,'[12]Tabla Impacto'!$B$221:$B$223,0))),'[12]Tabla Impacto'!$F$223&amp;"Por favor no seleccionar los criterios de impacto(Afectación Económica o presupuestal y Pérdida Reputacional)",J28)</f>
        <v>0</v>
      </c>
      <c r="L28" s="195" t="str">
        <f>IF(OR(K28='[12]Tabla Impacto'!$C$11,K28='[12]Tabla Impacto'!$D$11),"Leve",IF(OR(K28='[12]Tabla Impacto'!$C$12,K28='[12]Tabla Impacto'!$D$12),"Menor",IF(OR(K28='[12]Tabla Impacto'!$C$13,K28='[12]Tabla Impacto'!$D$13),"Moderado",IF(OR(K28='[12]Tabla Impacto'!$C$14,K28='[12]Tabla Impacto'!$D$14),"Mayor",IF(OR(K28='[12]Tabla Impacto'!$C$15,K28='[12]Tabla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IF(NOT(ISERROR(MATCH(J34,'[12]Tabla Impacto'!$B$221:$B$223,0))),'[12]Tabla Impacto'!$F$223&amp;"Por favor no seleccionar los criterios de impacto(Afectación Económica o presupuestal y Pérdida Reputacional)",J34)</f>
        <v>0</v>
      </c>
      <c r="L34" s="195" t="str">
        <f>IF(OR(K34='[12]Tabla Impacto'!$C$11,K34='[12]Tabla Impacto'!$D$11),"Leve",IF(OR(K34='[12]Tabla Impacto'!$C$12,K34='[12]Tabla Impacto'!$D$12),"Menor",IF(OR(K34='[12]Tabla Impacto'!$C$13,K34='[12]Tabla Impacto'!$D$13),"Moderado",IF(OR(K34='[12]Tabla Impacto'!$C$14,K34='[12]Tabla Impacto'!$D$14),"Mayor",IF(OR(K34='[12]Tabla Impacto'!$C$15,K34='[12]Tabla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IF(NOT(ISERROR(MATCH(J40,'[12]Tabla Impacto'!$B$221:$B$223,0))),'[12]Tabla Impacto'!$F$223&amp;"Por favor no seleccionar los criterios de impacto(Afectación Económica o presupuestal y Pérdida Reputacional)",J40)</f>
        <v>0</v>
      </c>
      <c r="L40" s="195" t="str">
        <f>IF(OR(K40='[12]Tabla Impacto'!$C$11,K40='[12]Tabla Impacto'!$D$11),"Leve",IF(OR(K40='[12]Tabla Impacto'!$C$12,K40='[12]Tabla Impacto'!$D$12),"Menor",IF(OR(K40='[12]Tabla Impacto'!$C$13,K40='[12]Tabla Impacto'!$D$13),"Moderado",IF(OR(K40='[12]Tabla Impacto'!$C$14,K40='[12]Tabla Impacto'!$D$14),"Mayor",IF(OR(K40='[12]Tabla Impacto'!$C$15,K40='[12]Tabla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IF(NOT(ISERROR(MATCH(J46,'[12]Tabla Impacto'!$B$221:$B$223,0))),'[12]Tabla Impacto'!$F$223&amp;"Por favor no seleccionar los criterios de impacto(Afectación Económica o presupuestal y Pérdida Reputacional)",J46)</f>
        <v>0</v>
      </c>
      <c r="L46" s="195" t="str">
        <f>IF(OR(K46='[12]Tabla Impacto'!$C$11,K46='[12]Tabla Impacto'!$D$11),"Leve",IF(OR(K46='[12]Tabla Impacto'!$C$12,K46='[12]Tabla Impacto'!$D$12),"Menor",IF(OR(K46='[12]Tabla Impacto'!$C$13,K46='[12]Tabla Impacto'!$D$13),"Moderado",IF(OR(K46='[12]Tabla Impacto'!$C$14,K46='[12]Tabla Impacto'!$D$14),"Mayor",IF(OR(K46='[12]Tabla Impacto'!$C$15,K46='[12]Tabla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IF(NOT(ISERROR(MATCH(J52,'[12]Tabla Impacto'!$B$221:$B$223,0))),'[12]Tabla Impacto'!$F$223&amp;"Por favor no seleccionar los criterios de impacto(Afectación Económica o presupuestal y Pérdida Reputacional)",J52)</f>
        <v>0</v>
      </c>
      <c r="L52" s="195" t="str">
        <f>IF(OR(K52='[12]Tabla Impacto'!$C$11,K52='[12]Tabla Impacto'!$D$11),"Leve",IF(OR(K52='[12]Tabla Impacto'!$C$12,K52='[12]Tabla Impacto'!$D$12),"Menor",IF(OR(K52='[12]Tabla Impacto'!$C$13,K52='[12]Tabla Impacto'!$D$13),"Moderado",IF(OR(K52='[12]Tabla Impacto'!$C$14,K52='[12]Tabla Impacto'!$D$14),"Mayor",IF(OR(K52='[12]Tabla Impacto'!$C$15,K52='[12]Tabla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IF(NOT(ISERROR(MATCH(J58,'[12]Tabla Impacto'!$B$221:$B$223,0))),'[12]Tabla Impacto'!$F$223&amp;"Por favor no seleccionar los criterios de impacto(Afectación Económica o presupuestal y Pérdida Reputacional)",J58)</f>
        <v>0</v>
      </c>
      <c r="L58" s="195" t="str">
        <f>IF(OR(K58='[12]Tabla Impacto'!$C$11,K58='[12]Tabla Impacto'!$D$11),"Leve",IF(OR(K58='[12]Tabla Impacto'!$C$12,K58='[12]Tabla Impacto'!$D$12),"Menor",IF(OR(K58='[12]Tabla Impacto'!$C$13,K58='[12]Tabla Impacto'!$D$13),"Moderado",IF(OR(K58='[12]Tabla Impacto'!$C$14,K58='[12]Tabla Impacto'!$D$14),"Mayor",IF(OR(K58='[12]Tabla Impacto'!$C$15,K58='[12]Tabla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IF(NOT(ISERROR(MATCH(J64,'[12]Tabla Impacto'!$B$221:$B$223,0))),'[12]Tabla Impacto'!$F$223&amp;"Por favor no seleccionar los criterios de impacto(Afectación Económica o presupuestal y Pérdida Reputacional)",J64)</f>
        <v>0</v>
      </c>
      <c r="L64" s="195" t="str">
        <f>IF(OR(K64='[12]Tabla Impacto'!$C$11,K64='[12]Tabla Impacto'!$D$11),"Leve",IF(OR(K64='[12]Tabla Impacto'!$C$12,K64='[12]Tabla Impacto'!$D$12),"Menor",IF(OR(K64='[12]Tabla Impacto'!$C$13,K64='[12]Tabla Impacto'!$D$13),"Moderado",IF(OR(K64='[12]Tabla Impacto'!$C$14,K64='[12]Tabla Impacto'!$D$14),"Mayor",IF(OR(K64='[12]Tabla Impacto'!$C$15,K64='[12]Tabla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927" priority="227" operator="equal">
      <formula>"Muy Alta"</formula>
    </cfRule>
    <cfRule type="cellIs" dxfId="926" priority="228" operator="equal">
      <formula>"Alta"</formula>
    </cfRule>
    <cfRule type="cellIs" dxfId="925" priority="229" operator="equal">
      <formula>"Media"</formula>
    </cfRule>
    <cfRule type="cellIs" dxfId="924" priority="230" operator="equal">
      <formula>"Baja"</formula>
    </cfRule>
    <cfRule type="cellIs" dxfId="923" priority="231" operator="equal">
      <formula>"Muy Baja"</formula>
    </cfRule>
  </conditionalFormatting>
  <conditionalFormatting sqref="L10 L16 L22 L28 L34 L40 L46 L52 L58 L64">
    <cfRule type="cellIs" dxfId="922" priority="222" operator="equal">
      <formula>"Catastrófico"</formula>
    </cfRule>
    <cfRule type="cellIs" dxfId="921" priority="223" operator="equal">
      <formula>"Mayor"</formula>
    </cfRule>
    <cfRule type="cellIs" dxfId="920" priority="224" operator="equal">
      <formula>"Moderado"</formula>
    </cfRule>
    <cfRule type="cellIs" dxfId="919" priority="225" operator="equal">
      <formula>"Menor"</formula>
    </cfRule>
    <cfRule type="cellIs" dxfId="918" priority="226" operator="equal">
      <formula>"Leve"</formula>
    </cfRule>
  </conditionalFormatting>
  <conditionalFormatting sqref="N10">
    <cfRule type="cellIs" dxfId="917" priority="218" operator="equal">
      <formula>"Extremo"</formula>
    </cfRule>
    <cfRule type="cellIs" dxfId="916" priority="219" operator="equal">
      <formula>"Alto"</formula>
    </cfRule>
    <cfRule type="cellIs" dxfId="915" priority="220" operator="equal">
      <formula>"Moderado"</formula>
    </cfRule>
    <cfRule type="cellIs" dxfId="914" priority="221" operator="equal">
      <formula>"Bajo"</formula>
    </cfRule>
  </conditionalFormatting>
  <conditionalFormatting sqref="Y10:Y15">
    <cfRule type="cellIs" dxfId="913" priority="213" operator="equal">
      <formula>"Muy Alta"</formula>
    </cfRule>
    <cfRule type="cellIs" dxfId="912" priority="214" operator="equal">
      <formula>"Alta"</formula>
    </cfRule>
    <cfRule type="cellIs" dxfId="911" priority="215" operator="equal">
      <formula>"Media"</formula>
    </cfRule>
    <cfRule type="cellIs" dxfId="910" priority="216" operator="equal">
      <formula>"Baja"</formula>
    </cfRule>
    <cfRule type="cellIs" dxfId="909" priority="217" operator="equal">
      <formula>"Muy Baja"</formula>
    </cfRule>
  </conditionalFormatting>
  <conditionalFormatting sqref="AA10:AA15">
    <cfRule type="cellIs" dxfId="908" priority="208" operator="equal">
      <formula>"Catastrófico"</formula>
    </cfRule>
    <cfRule type="cellIs" dxfId="907" priority="209" operator="equal">
      <formula>"Mayor"</formula>
    </cfRule>
    <cfRule type="cellIs" dxfId="906" priority="210" operator="equal">
      <formula>"Moderado"</formula>
    </cfRule>
    <cfRule type="cellIs" dxfId="905" priority="211" operator="equal">
      <formula>"Menor"</formula>
    </cfRule>
    <cfRule type="cellIs" dxfId="904" priority="212" operator="equal">
      <formula>"Leve"</formula>
    </cfRule>
  </conditionalFormatting>
  <conditionalFormatting sqref="AC10:AC15">
    <cfRule type="cellIs" dxfId="903" priority="204" operator="equal">
      <formula>"Extremo"</formula>
    </cfRule>
    <cfRule type="cellIs" dxfId="902" priority="205" operator="equal">
      <formula>"Alto"</formula>
    </cfRule>
    <cfRule type="cellIs" dxfId="901" priority="206" operator="equal">
      <formula>"Moderado"</formula>
    </cfRule>
    <cfRule type="cellIs" dxfId="900" priority="207" operator="equal">
      <formula>"Bajo"</formula>
    </cfRule>
  </conditionalFormatting>
  <conditionalFormatting sqref="H58">
    <cfRule type="cellIs" dxfId="899" priority="43" operator="equal">
      <formula>"Muy Alta"</formula>
    </cfRule>
    <cfRule type="cellIs" dxfId="898" priority="44" operator="equal">
      <formula>"Alta"</formula>
    </cfRule>
    <cfRule type="cellIs" dxfId="897" priority="45" operator="equal">
      <formula>"Media"</formula>
    </cfRule>
    <cfRule type="cellIs" dxfId="896" priority="46" operator="equal">
      <formula>"Baja"</formula>
    </cfRule>
    <cfRule type="cellIs" dxfId="895" priority="47" operator="equal">
      <formula>"Muy Baja"</formula>
    </cfRule>
  </conditionalFormatting>
  <conditionalFormatting sqref="N16">
    <cfRule type="cellIs" dxfId="894" priority="200" operator="equal">
      <formula>"Extremo"</formula>
    </cfRule>
    <cfRule type="cellIs" dxfId="893" priority="201" operator="equal">
      <formula>"Alto"</formula>
    </cfRule>
    <cfRule type="cellIs" dxfId="892" priority="202" operator="equal">
      <formula>"Moderado"</formula>
    </cfRule>
    <cfRule type="cellIs" dxfId="891" priority="203" operator="equal">
      <formula>"Bajo"</formula>
    </cfRule>
  </conditionalFormatting>
  <conditionalFormatting sqref="Y16:Y21">
    <cfRule type="cellIs" dxfId="890" priority="195" operator="equal">
      <formula>"Muy Alta"</formula>
    </cfRule>
    <cfRule type="cellIs" dxfId="889" priority="196" operator="equal">
      <formula>"Alta"</formula>
    </cfRule>
    <cfRule type="cellIs" dxfId="888" priority="197" operator="equal">
      <formula>"Media"</formula>
    </cfRule>
    <cfRule type="cellIs" dxfId="887" priority="198" operator="equal">
      <formula>"Baja"</formula>
    </cfRule>
    <cfRule type="cellIs" dxfId="886" priority="199" operator="equal">
      <formula>"Muy Baja"</formula>
    </cfRule>
  </conditionalFormatting>
  <conditionalFormatting sqref="AA16:AA21">
    <cfRule type="cellIs" dxfId="885" priority="190" operator="equal">
      <formula>"Catastrófico"</formula>
    </cfRule>
    <cfRule type="cellIs" dxfId="884" priority="191" operator="equal">
      <formula>"Mayor"</formula>
    </cfRule>
    <cfRule type="cellIs" dxfId="883" priority="192" operator="equal">
      <formula>"Moderado"</formula>
    </cfRule>
    <cfRule type="cellIs" dxfId="882" priority="193" operator="equal">
      <formula>"Menor"</formula>
    </cfRule>
    <cfRule type="cellIs" dxfId="881" priority="194" operator="equal">
      <formula>"Leve"</formula>
    </cfRule>
  </conditionalFormatting>
  <conditionalFormatting sqref="AC16:AC21">
    <cfRule type="cellIs" dxfId="880" priority="186" operator="equal">
      <formula>"Extremo"</formula>
    </cfRule>
    <cfRule type="cellIs" dxfId="879" priority="187" operator="equal">
      <formula>"Alto"</formula>
    </cfRule>
    <cfRule type="cellIs" dxfId="878" priority="188" operator="equal">
      <formula>"Moderado"</formula>
    </cfRule>
    <cfRule type="cellIs" dxfId="877" priority="189" operator="equal">
      <formula>"Bajo"</formula>
    </cfRule>
  </conditionalFormatting>
  <conditionalFormatting sqref="H22">
    <cfRule type="cellIs" dxfId="876" priority="181" operator="equal">
      <formula>"Muy Alta"</formula>
    </cfRule>
    <cfRule type="cellIs" dxfId="875" priority="182" operator="equal">
      <formula>"Alta"</formula>
    </cfRule>
    <cfRule type="cellIs" dxfId="874" priority="183" operator="equal">
      <formula>"Media"</formula>
    </cfRule>
    <cfRule type="cellIs" dxfId="873" priority="184" operator="equal">
      <formula>"Baja"</formula>
    </cfRule>
    <cfRule type="cellIs" dxfId="872" priority="185" operator="equal">
      <formula>"Muy Baja"</formula>
    </cfRule>
  </conditionalFormatting>
  <conditionalFormatting sqref="N22">
    <cfRule type="cellIs" dxfId="871" priority="177" operator="equal">
      <formula>"Extremo"</formula>
    </cfRule>
    <cfRule type="cellIs" dxfId="870" priority="178" operator="equal">
      <formula>"Alto"</formula>
    </cfRule>
    <cfRule type="cellIs" dxfId="869" priority="179" operator="equal">
      <formula>"Moderado"</formula>
    </cfRule>
    <cfRule type="cellIs" dxfId="868" priority="180" operator="equal">
      <formula>"Bajo"</formula>
    </cfRule>
  </conditionalFormatting>
  <conditionalFormatting sqref="Y22:Y27">
    <cfRule type="cellIs" dxfId="867" priority="172" operator="equal">
      <formula>"Muy Alta"</formula>
    </cfRule>
    <cfRule type="cellIs" dxfId="866" priority="173" operator="equal">
      <formula>"Alta"</formula>
    </cfRule>
    <cfRule type="cellIs" dxfId="865" priority="174" operator="equal">
      <formula>"Media"</formula>
    </cfRule>
    <cfRule type="cellIs" dxfId="864" priority="175" operator="equal">
      <formula>"Baja"</formula>
    </cfRule>
    <cfRule type="cellIs" dxfId="863" priority="176" operator="equal">
      <formula>"Muy Baja"</formula>
    </cfRule>
  </conditionalFormatting>
  <conditionalFormatting sqref="AA22:AA27">
    <cfRule type="cellIs" dxfId="862" priority="167" operator="equal">
      <formula>"Catastrófico"</formula>
    </cfRule>
    <cfRule type="cellIs" dxfId="861" priority="168" operator="equal">
      <formula>"Mayor"</formula>
    </cfRule>
    <cfRule type="cellIs" dxfId="860" priority="169" operator="equal">
      <formula>"Moderado"</formula>
    </cfRule>
    <cfRule type="cellIs" dxfId="859" priority="170" operator="equal">
      <formula>"Menor"</formula>
    </cfRule>
    <cfRule type="cellIs" dxfId="858" priority="171" operator="equal">
      <formula>"Leve"</formula>
    </cfRule>
  </conditionalFormatting>
  <conditionalFormatting sqref="AC22:AC27">
    <cfRule type="cellIs" dxfId="857" priority="163" operator="equal">
      <formula>"Extremo"</formula>
    </cfRule>
    <cfRule type="cellIs" dxfId="856" priority="164" operator="equal">
      <formula>"Alto"</formula>
    </cfRule>
    <cfRule type="cellIs" dxfId="855" priority="165" operator="equal">
      <formula>"Moderado"</formula>
    </cfRule>
    <cfRule type="cellIs" dxfId="854" priority="166" operator="equal">
      <formula>"Bajo"</formula>
    </cfRule>
  </conditionalFormatting>
  <conditionalFormatting sqref="H28">
    <cfRule type="cellIs" dxfId="853" priority="158" operator="equal">
      <formula>"Muy Alta"</formula>
    </cfRule>
    <cfRule type="cellIs" dxfId="852" priority="159" operator="equal">
      <formula>"Alta"</formula>
    </cfRule>
    <cfRule type="cellIs" dxfId="851" priority="160" operator="equal">
      <formula>"Media"</formula>
    </cfRule>
    <cfRule type="cellIs" dxfId="850" priority="161" operator="equal">
      <formula>"Baja"</formula>
    </cfRule>
    <cfRule type="cellIs" dxfId="849" priority="162" operator="equal">
      <formula>"Muy Baja"</formula>
    </cfRule>
  </conditionalFormatting>
  <conditionalFormatting sqref="N28">
    <cfRule type="cellIs" dxfId="848" priority="154" operator="equal">
      <formula>"Extremo"</formula>
    </cfRule>
    <cfRule type="cellIs" dxfId="847" priority="155" operator="equal">
      <formula>"Alto"</formula>
    </cfRule>
    <cfRule type="cellIs" dxfId="846" priority="156" operator="equal">
      <formula>"Moderado"</formula>
    </cfRule>
    <cfRule type="cellIs" dxfId="845" priority="157" operator="equal">
      <formula>"Bajo"</formula>
    </cfRule>
  </conditionalFormatting>
  <conditionalFormatting sqref="Y28:Y33">
    <cfRule type="cellIs" dxfId="844" priority="149" operator="equal">
      <formula>"Muy Alta"</formula>
    </cfRule>
    <cfRule type="cellIs" dxfId="843" priority="150" operator="equal">
      <formula>"Alta"</formula>
    </cfRule>
    <cfRule type="cellIs" dxfId="842" priority="151" operator="equal">
      <formula>"Media"</formula>
    </cfRule>
    <cfRule type="cellIs" dxfId="841" priority="152" operator="equal">
      <formula>"Baja"</formula>
    </cfRule>
    <cfRule type="cellIs" dxfId="840" priority="153" operator="equal">
      <formula>"Muy Baja"</formula>
    </cfRule>
  </conditionalFormatting>
  <conditionalFormatting sqref="AA28:AA33">
    <cfRule type="cellIs" dxfId="839" priority="144" operator="equal">
      <formula>"Catastrófico"</formula>
    </cfRule>
    <cfRule type="cellIs" dxfId="838" priority="145" operator="equal">
      <formula>"Mayor"</formula>
    </cfRule>
    <cfRule type="cellIs" dxfId="837" priority="146" operator="equal">
      <formula>"Moderado"</formula>
    </cfRule>
    <cfRule type="cellIs" dxfId="836" priority="147" operator="equal">
      <formula>"Menor"</formula>
    </cfRule>
    <cfRule type="cellIs" dxfId="835" priority="148" operator="equal">
      <formula>"Leve"</formula>
    </cfRule>
  </conditionalFormatting>
  <conditionalFormatting sqref="AC28:AC33">
    <cfRule type="cellIs" dxfId="834" priority="140" operator="equal">
      <formula>"Extremo"</formula>
    </cfRule>
    <cfRule type="cellIs" dxfId="833" priority="141" operator="equal">
      <formula>"Alto"</formula>
    </cfRule>
    <cfRule type="cellIs" dxfId="832" priority="142" operator="equal">
      <formula>"Moderado"</formula>
    </cfRule>
    <cfRule type="cellIs" dxfId="831" priority="143" operator="equal">
      <formula>"Bajo"</formula>
    </cfRule>
  </conditionalFormatting>
  <conditionalFormatting sqref="H34">
    <cfRule type="cellIs" dxfId="830" priority="135" operator="equal">
      <formula>"Muy Alta"</formula>
    </cfRule>
    <cfRule type="cellIs" dxfId="829" priority="136" operator="equal">
      <formula>"Alta"</formula>
    </cfRule>
    <cfRule type="cellIs" dxfId="828" priority="137" operator="equal">
      <formula>"Media"</formula>
    </cfRule>
    <cfRule type="cellIs" dxfId="827" priority="138" operator="equal">
      <formula>"Baja"</formula>
    </cfRule>
    <cfRule type="cellIs" dxfId="826" priority="139" operator="equal">
      <formula>"Muy Baja"</formula>
    </cfRule>
  </conditionalFormatting>
  <conditionalFormatting sqref="N34">
    <cfRule type="cellIs" dxfId="825" priority="131" operator="equal">
      <formula>"Extremo"</formula>
    </cfRule>
    <cfRule type="cellIs" dxfId="824" priority="132" operator="equal">
      <formula>"Alto"</formula>
    </cfRule>
    <cfRule type="cellIs" dxfId="823" priority="133" operator="equal">
      <formula>"Moderado"</formula>
    </cfRule>
    <cfRule type="cellIs" dxfId="822" priority="134" operator="equal">
      <formula>"Bajo"</formula>
    </cfRule>
  </conditionalFormatting>
  <conditionalFormatting sqref="Y34:Y39">
    <cfRule type="cellIs" dxfId="821" priority="126" operator="equal">
      <formula>"Muy Alta"</formula>
    </cfRule>
    <cfRule type="cellIs" dxfId="820" priority="127" operator="equal">
      <formula>"Alta"</formula>
    </cfRule>
    <cfRule type="cellIs" dxfId="819" priority="128" operator="equal">
      <formula>"Media"</formula>
    </cfRule>
    <cfRule type="cellIs" dxfId="818" priority="129" operator="equal">
      <formula>"Baja"</formula>
    </cfRule>
    <cfRule type="cellIs" dxfId="817" priority="130" operator="equal">
      <formula>"Muy Baja"</formula>
    </cfRule>
  </conditionalFormatting>
  <conditionalFormatting sqref="AA34:AA39">
    <cfRule type="cellIs" dxfId="816" priority="121" operator="equal">
      <formula>"Catastrófico"</formula>
    </cfRule>
    <cfRule type="cellIs" dxfId="815" priority="122" operator="equal">
      <formula>"Mayor"</formula>
    </cfRule>
    <cfRule type="cellIs" dxfId="814" priority="123" operator="equal">
      <formula>"Moderado"</formula>
    </cfRule>
    <cfRule type="cellIs" dxfId="813" priority="124" operator="equal">
      <formula>"Menor"</formula>
    </cfRule>
    <cfRule type="cellIs" dxfId="812" priority="125" operator="equal">
      <formula>"Leve"</formula>
    </cfRule>
  </conditionalFormatting>
  <conditionalFormatting sqref="AC34:AC39">
    <cfRule type="cellIs" dxfId="811" priority="117" operator="equal">
      <formula>"Extremo"</formula>
    </cfRule>
    <cfRule type="cellIs" dxfId="810" priority="118" operator="equal">
      <formula>"Alto"</formula>
    </cfRule>
    <cfRule type="cellIs" dxfId="809" priority="119" operator="equal">
      <formula>"Moderado"</formula>
    </cfRule>
    <cfRule type="cellIs" dxfId="808" priority="120" operator="equal">
      <formula>"Bajo"</formula>
    </cfRule>
  </conditionalFormatting>
  <conditionalFormatting sqref="H40">
    <cfRule type="cellIs" dxfId="807" priority="112" operator="equal">
      <formula>"Muy Alta"</formula>
    </cfRule>
    <cfRule type="cellIs" dxfId="806" priority="113" operator="equal">
      <formula>"Alta"</formula>
    </cfRule>
    <cfRule type="cellIs" dxfId="805" priority="114" operator="equal">
      <formula>"Media"</formula>
    </cfRule>
    <cfRule type="cellIs" dxfId="804" priority="115" operator="equal">
      <formula>"Baja"</formula>
    </cfRule>
    <cfRule type="cellIs" dxfId="803" priority="116" operator="equal">
      <formula>"Muy Baja"</formula>
    </cfRule>
  </conditionalFormatting>
  <conditionalFormatting sqref="N40">
    <cfRule type="cellIs" dxfId="802" priority="108" operator="equal">
      <formula>"Extremo"</formula>
    </cfRule>
    <cfRule type="cellIs" dxfId="801" priority="109" operator="equal">
      <formula>"Alto"</formula>
    </cfRule>
    <cfRule type="cellIs" dxfId="800" priority="110" operator="equal">
      <formula>"Moderado"</formula>
    </cfRule>
    <cfRule type="cellIs" dxfId="799" priority="111" operator="equal">
      <formula>"Bajo"</formula>
    </cfRule>
  </conditionalFormatting>
  <conditionalFormatting sqref="Y40:Y45">
    <cfRule type="cellIs" dxfId="798" priority="103" operator="equal">
      <formula>"Muy Alta"</formula>
    </cfRule>
    <cfRule type="cellIs" dxfId="797" priority="104" operator="equal">
      <formula>"Alta"</formula>
    </cfRule>
    <cfRule type="cellIs" dxfId="796" priority="105" operator="equal">
      <formula>"Media"</formula>
    </cfRule>
    <cfRule type="cellIs" dxfId="795" priority="106" operator="equal">
      <formula>"Baja"</formula>
    </cfRule>
    <cfRule type="cellIs" dxfId="794" priority="107" operator="equal">
      <formula>"Muy Baja"</formula>
    </cfRule>
  </conditionalFormatting>
  <conditionalFormatting sqref="AA40:AA45">
    <cfRule type="cellIs" dxfId="793" priority="98" operator="equal">
      <formula>"Catastrófico"</formula>
    </cfRule>
    <cfRule type="cellIs" dxfId="792" priority="99" operator="equal">
      <formula>"Mayor"</formula>
    </cfRule>
    <cfRule type="cellIs" dxfId="791" priority="100" operator="equal">
      <formula>"Moderado"</formula>
    </cfRule>
    <cfRule type="cellIs" dxfId="790" priority="101" operator="equal">
      <formula>"Menor"</formula>
    </cfRule>
    <cfRule type="cellIs" dxfId="789" priority="102" operator="equal">
      <formula>"Leve"</formula>
    </cfRule>
  </conditionalFormatting>
  <conditionalFormatting sqref="AC40:AC45">
    <cfRule type="cellIs" dxfId="788" priority="94" operator="equal">
      <formula>"Extremo"</formula>
    </cfRule>
    <cfRule type="cellIs" dxfId="787" priority="95" operator="equal">
      <formula>"Alto"</formula>
    </cfRule>
    <cfRule type="cellIs" dxfId="786" priority="96" operator="equal">
      <formula>"Moderado"</formula>
    </cfRule>
    <cfRule type="cellIs" dxfId="785" priority="97" operator="equal">
      <formula>"Bajo"</formula>
    </cfRule>
  </conditionalFormatting>
  <conditionalFormatting sqref="H46">
    <cfRule type="cellIs" dxfId="784" priority="89" operator="equal">
      <formula>"Muy Alta"</formula>
    </cfRule>
    <cfRule type="cellIs" dxfId="783" priority="90" operator="equal">
      <formula>"Alta"</formula>
    </cfRule>
    <cfRule type="cellIs" dxfId="782" priority="91" operator="equal">
      <formula>"Media"</formula>
    </cfRule>
    <cfRule type="cellIs" dxfId="781" priority="92" operator="equal">
      <formula>"Baja"</formula>
    </cfRule>
    <cfRule type="cellIs" dxfId="780" priority="93" operator="equal">
      <formula>"Muy Baja"</formula>
    </cfRule>
  </conditionalFormatting>
  <conditionalFormatting sqref="N46">
    <cfRule type="cellIs" dxfId="779" priority="85" operator="equal">
      <formula>"Extremo"</formula>
    </cfRule>
    <cfRule type="cellIs" dxfId="778" priority="86" operator="equal">
      <formula>"Alto"</formula>
    </cfRule>
    <cfRule type="cellIs" dxfId="777" priority="87" operator="equal">
      <formula>"Moderado"</formula>
    </cfRule>
    <cfRule type="cellIs" dxfId="776" priority="88" operator="equal">
      <formula>"Bajo"</formula>
    </cfRule>
  </conditionalFormatting>
  <conditionalFormatting sqref="Y46:Y51">
    <cfRule type="cellIs" dxfId="775" priority="80" operator="equal">
      <formula>"Muy Alta"</formula>
    </cfRule>
    <cfRule type="cellIs" dxfId="774" priority="81" operator="equal">
      <formula>"Alta"</formula>
    </cfRule>
    <cfRule type="cellIs" dxfId="773" priority="82" operator="equal">
      <formula>"Media"</formula>
    </cfRule>
    <cfRule type="cellIs" dxfId="772" priority="83" operator="equal">
      <formula>"Baja"</formula>
    </cfRule>
    <cfRule type="cellIs" dxfId="771" priority="84" operator="equal">
      <formula>"Muy Baja"</formula>
    </cfRule>
  </conditionalFormatting>
  <conditionalFormatting sqref="AA46:AA51">
    <cfRule type="cellIs" dxfId="770" priority="75" operator="equal">
      <formula>"Catastrófico"</formula>
    </cfRule>
    <cfRule type="cellIs" dxfId="769" priority="76" operator="equal">
      <formula>"Mayor"</formula>
    </cfRule>
    <cfRule type="cellIs" dxfId="768" priority="77" operator="equal">
      <formula>"Moderado"</formula>
    </cfRule>
    <cfRule type="cellIs" dxfId="767" priority="78" operator="equal">
      <formula>"Menor"</formula>
    </cfRule>
    <cfRule type="cellIs" dxfId="766" priority="79" operator="equal">
      <formula>"Leve"</formula>
    </cfRule>
  </conditionalFormatting>
  <conditionalFormatting sqref="AC46:AC51">
    <cfRule type="cellIs" dxfId="765" priority="71" operator="equal">
      <formula>"Extremo"</formula>
    </cfRule>
    <cfRule type="cellIs" dxfId="764" priority="72" operator="equal">
      <formula>"Alto"</formula>
    </cfRule>
    <cfRule type="cellIs" dxfId="763" priority="73" operator="equal">
      <formula>"Moderado"</formula>
    </cfRule>
    <cfRule type="cellIs" dxfId="762" priority="74" operator="equal">
      <formula>"Bajo"</formula>
    </cfRule>
  </conditionalFormatting>
  <conditionalFormatting sqref="H52">
    <cfRule type="cellIs" dxfId="761" priority="66" operator="equal">
      <formula>"Muy Alta"</formula>
    </cfRule>
    <cfRule type="cellIs" dxfId="760" priority="67" operator="equal">
      <formula>"Alta"</formula>
    </cfRule>
    <cfRule type="cellIs" dxfId="759" priority="68" operator="equal">
      <formula>"Media"</formula>
    </cfRule>
    <cfRule type="cellIs" dxfId="758" priority="69" operator="equal">
      <formula>"Baja"</formula>
    </cfRule>
    <cfRule type="cellIs" dxfId="757" priority="70" operator="equal">
      <formula>"Muy Baja"</formula>
    </cfRule>
  </conditionalFormatting>
  <conditionalFormatting sqref="N52">
    <cfRule type="cellIs" dxfId="756" priority="62" operator="equal">
      <formula>"Extremo"</formula>
    </cfRule>
    <cfRule type="cellIs" dxfId="755" priority="63" operator="equal">
      <formula>"Alto"</formula>
    </cfRule>
    <cfRule type="cellIs" dxfId="754" priority="64" operator="equal">
      <formula>"Moderado"</formula>
    </cfRule>
    <cfRule type="cellIs" dxfId="753" priority="65" operator="equal">
      <formula>"Bajo"</formula>
    </cfRule>
  </conditionalFormatting>
  <conditionalFormatting sqref="Y52:Y57">
    <cfRule type="cellIs" dxfId="752" priority="57" operator="equal">
      <formula>"Muy Alta"</formula>
    </cfRule>
    <cfRule type="cellIs" dxfId="751" priority="58" operator="equal">
      <formula>"Alta"</formula>
    </cfRule>
    <cfRule type="cellIs" dxfId="750" priority="59" operator="equal">
      <formula>"Media"</formula>
    </cfRule>
    <cfRule type="cellIs" dxfId="749" priority="60" operator="equal">
      <formula>"Baja"</formula>
    </cfRule>
    <cfRule type="cellIs" dxfId="748" priority="61" operator="equal">
      <formula>"Muy Baja"</formula>
    </cfRule>
  </conditionalFormatting>
  <conditionalFormatting sqref="AA52:AA57">
    <cfRule type="cellIs" dxfId="747" priority="52" operator="equal">
      <formula>"Catastrófico"</formula>
    </cfRule>
    <cfRule type="cellIs" dxfId="746" priority="53" operator="equal">
      <formula>"Mayor"</formula>
    </cfRule>
    <cfRule type="cellIs" dxfId="745" priority="54" operator="equal">
      <formula>"Moderado"</formula>
    </cfRule>
    <cfRule type="cellIs" dxfId="744" priority="55" operator="equal">
      <formula>"Menor"</formula>
    </cfRule>
    <cfRule type="cellIs" dxfId="743" priority="56" operator="equal">
      <formula>"Leve"</formula>
    </cfRule>
  </conditionalFormatting>
  <conditionalFormatting sqref="AC52:AC57">
    <cfRule type="cellIs" dxfId="742" priority="48" operator="equal">
      <formula>"Extremo"</formula>
    </cfRule>
    <cfRule type="cellIs" dxfId="741" priority="49" operator="equal">
      <formula>"Alto"</formula>
    </cfRule>
    <cfRule type="cellIs" dxfId="740" priority="50" operator="equal">
      <formula>"Moderado"</formula>
    </cfRule>
    <cfRule type="cellIs" dxfId="739" priority="51" operator="equal">
      <formula>"Bajo"</formula>
    </cfRule>
  </conditionalFormatting>
  <conditionalFormatting sqref="N58">
    <cfRule type="cellIs" dxfId="738" priority="39" operator="equal">
      <formula>"Extremo"</formula>
    </cfRule>
    <cfRule type="cellIs" dxfId="737" priority="40" operator="equal">
      <formula>"Alto"</formula>
    </cfRule>
    <cfRule type="cellIs" dxfId="736" priority="41" operator="equal">
      <formula>"Moderado"</formula>
    </cfRule>
    <cfRule type="cellIs" dxfId="735" priority="42" operator="equal">
      <formula>"Bajo"</formula>
    </cfRule>
  </conditionalFormatting>
  <conditionalFormatting sqref="Y58:Y63">
    <cfRule type="cellIs" dxfId="734" priority="34" operator="equal">
      <formula>"Muy Alta"</formula>
    </cfRule>
    <cfRule type="cellIs" dxfId="733" priority="35" operator="equal">
      <formula>"Alta"</formula>
    </cfRule>
    <cfRule type="cellIs" dxfId="732" priority="36" operator="equal">
      <formula>"Media"</formula>
    </cfRule>
    <cfRule type="cellIs" dxfId="731" priority="37" operator="equal">
      <formula>"Baja"</formula>
    </cfRule>
    <cfRule type="cellIs" dxfId="730" priority="38" operator="equal">
      <formula>"Muy Baja"</formula>
    </cfRule>
  </conditionalFormatting>
  <conditionalFormatting sqref="AA58:AA63">
    <cfRule type="cellIs" dxfId="729" priority="29" operator="equal">
      <formula>"Catastrófico"</formula>
    </cfRule>
    <cfRule type="cellIs" dxfId="728" priority="30" operator="equal">
      <formula>"Mayor"</formula>
    </cfRule>
    <cfRule type="cellIs" dxfId="727" priority="31" operator="equal">
      <formula>"Moderado"</formula>
    </cfRule>
    <cfRule type="cellIs" dxfId="726" priority="32" operator="equal">
      <formula>"Menor"</formula>
    </cfRule>
    <cfRule type="cellIs" dxfId="725" priority="33" operator="equal">
      <formula>"Leve"</formula>
    </cfRule>
  </conditionalFormatting>
  <conditionalFormatting sqref="AC58:AC63">
    <cfRule type="cellIs" dxfId="724" priority="25" operator="equal">
      <formula>"Extremo"</formula>
    </cfRule>
    <cfRule type="cellIs" dxfId="723" priority="26" operator="equal">
      <formula>"Alto"</formula>
    </cfRule>
    <cfRule type="cellIs" dxfId="722" priority="27" operator="equal">
      <formula>"Moderado"</formula>
    </cfRule>
    <cfRule type="cellIs" dxfId="721" priority="28" operator="equal">
      <formula>"Bajo"</formula>
    </cfRule>
  </conditionalFormatting>
  <conditionalFormatting sqref="H64">
    <cfRule type="cellIs" dxfId="720" priority="20" operator="equal">
      <formula>"Muy Alta"</formula>
    </cfRule>
    <cfRule type="cellIs" dxfId="719" priority="21" operator="equal">
      <formula>"Alta"</formula>
    </cfRule>
    <cfRule type="cellIs" dxfId="718" priority="22" operator="equal">
      <formula>"Media"</formula>
    </cfRule>
    <cfRule type="cellIs" dxfId="717" priority="23" operator="equal">
      <formula>"Baja"</formula>
    </cfRule>
    <cfRule type="cellIs" dxfId="716" priority="24" operator="equal">
      <formula>"Muy Baja"</formula>
    </cfRule>
  </conditionalFormatting>
  <conditionalFormatting sqref="N64">
    <cfRule type="cellIs" dxfId="715" priority="16" operator="equal">
      <formula>"Extremo"</formula>
    </cfRule>
    <cfRule type="cellIs" dxfId="714" priority="17" operator="equal">
      <formula>"Alto"</formula>
    </cfRule>
    <cfRule type="cellIs" dxfId="713" priority="18" operator="equal">
      <formula>"Moderado"</formula>
    </cfRule>
    <cfRule type="cellIs" dxfId="712" priority="19" operator="equal">
      <formula>"Bajo"</formula>
    </cfRule>
  </conditionalFormatting>
  <conditionalFormatting sqref="Y64:Y69">
    <cfRule type="cellIs" dxfId="711" priority="11" operator="equal">
      <formula>"Muy Alta"</formula>
    </cfRule>
    <cfRule type="cellIs" dxfId="710" priority="12" operator="equal">
      <formula>"Alta"</formula>
    </cfRule>
    <cfRule type="cellIs" dxfId="709" priority="13" operator="equal">
      <formula>"Media"</formula>
    </cfRule>
    <cfRule type="cellIs" dxfId="708" priority="14" operator="equal">
      <formula>"Baja"</formula>
    </cfRule>
    <cfRule type="cellIs" dxfId="707" priority="15" operator="equal">
      <formula>"Muy Baja"</formula>
    </cfRule>
  </conditionalFormatting>
  <conditionalFormatting sqref="AA64:AA69">
    <cfRule type="cellIs" dxfId="706" priority="6" operator="equal">
      <formula>"Catastrófico"</formula>
    </cfRule>
    <cfRule type="cellIs" dxfId="705" priority="7" operator="equal">
      <formula>"Mayor"</formula>
    </cfRule>
    <cfRule type="cellIs" dxfId="704" priority="8" operator="equal">
      <formula>"Moderado"</formula>
    </cfRule>
    <cfRule type="cellIs" dxfId="703" priority="9" operator="equal">
      <formula>"Menor"</formula>
    </cfRule>
    <cfRule type="cellIs" dxfId="702" priority="10" operator="equal">
      <formula>"Leve"</formula>
    </cfRule>
  </conditionalFormatting>
  <conditionalFormatting sqref="AC64:AC69">
    <cfRule type="cellIs" dxfId="701" priority="2" operator="equal">
      <formula>"Extremo"</formula>
    </cfRule>
    <cfRule type="cellIs" dxfId="700" priority="3" operator="equal">
      <formula>"Alto"</formula>
    </cfRule>
    <cfRule type="cellIs" dxfId="699" priority="4" operator="equal">
      <formula>"Moderado"</formula>
    </cfRule>
    <cfRule type="cellIs" dxfId="698" priority="5" operator="equal">
      <formula>"Bajo"</formula>
    </cfRule>
  </conditionalFormatting>
  <conditionalFormatting sqref="K10:K69">
    <cfRule type="containsText" dxfId="697" priority="1" operator="containsText" text="❌">
      <formula>NOT(ISERROR(SEARCH("❌",K10)))</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62ADA-F596-4D06-9B1F-C165CC8F427A}">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N16" sqref="N16:N2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298</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299</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300</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301</v>
      </c>
      <c r="D10" s="186" t="s">
        <v>302</v>
      </c>
      <c r="E10" s="189" t="s">
        <v>303</v>
      </c>
      <c r="F10" s="186" t="s">
        <v>93</v>
      </c>
      <c r="G10" s="192">
        <v>260</v>
      </c>
      <c r="H10" s="195" t="str">
        <f>IF(G10&lt;=0,"",IF(G10&lt;=2,"Muy Baja",IF(G10&lt;=24,"Baja",IF(G10&lt;=500,"Media",IF(G10&lt;=5000,"Alta","Muy Alta")))))</f>
        <v>Media</v>
      </c>
      <c r="I10" s="180">
        <f>IF(H10="","",IF(H10="Muy Baja",0.2,IF(H10="Baja",0.4,IF(H10="Media",0.6,IF(H10="Alta",0.8,IF(H10="Muy Alta",1,))))))</f>
        <v>0.6</v>
      </c>
      <c r="J10" s="198" t="s">
        <v>168</v>
      </c>
      <c r="K10" s="180" t="str">
        <f>IF(NOT(ISERROR(MATCH(J10,'[13]Tabla Impacto'!$B$221:$B$223,0))),'[13]Tabla Impacto'!$F$223&amp;"Por favor no seleccionar los criterios de impacto(Afectación Económica o presupuestal y Pérdida Reputacional)",J10)</f>
        <v xml:space="preserve">     Afectación menor a 10 SMLMV .</v>
      </c>
      <c r="L10" s="195" t="str">
        <f>IF(OR(K10='[13]Tabla Impacto'!$C$11,K10='[13]Tabla Impacto'!$D$11),"Leve",IF(OR(K10='[13]Tabla Impacto'!$C$12,K10='[13]Tabla Impacto'!$D$12),"Menor",IF(OR(K10='[13]Tabla Impacto'!$C$13,K10='[13]Tabla Impacto'!$D$13),"Moderado",IF(OR(K10='[13]Tabla Impacto'!$C$14,K10='[13]Tabla Impacto'!$D$14),"Mayor",IF(OR(K10='[13]Tabla Impacto'!$C$15,K10='[13]Tabla Impacto'!$D$15),"Catastrófico","")))))</f>
        <v>Leve</v>
      </c>
      <c r="M10" s="180">
        <f>IF(L10="","",IF(L10="Leve",0.2,IF(L10="Menor",0.4,IF(L10="Moderado",0.6,IF(L10="Mayor",0.8,IF(L10="Catastrófico",1,))))))</f>
        <v>0.2</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304</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Leve</v>
      </c>
      <c r="AB10" s="45">
        <f>IFERROR(IF(Q10="Impacto",(M10-(+M10*T10)),IF(Q10="Probabilidad",M10,"")),"")</f>
        <v>0.2</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Bajo</v>
      </c>
      <c r="AD10" s="47" t="s">
        <v>100</v>
      </c>
      <c r="AE10" s="48" t="s">
        <v>305</v>
      </c>
      <c r="AF10" s="48" t="s">
        <v>306</v>
      </c>
      <c r="AG10" s="48" t="s">
        <v>225</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128" t="s">
        <v>307</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0.216</v>
      </c>
      <c r="Y11" s="44" t="str">
        <f t="shared" ref="Y11:Y69" si="4">IFERROR(IF(X11="","",IF(X11&lt;=0.2,"Muy Baja",IF(X11&lt;=0.4,"Baja",IF(X11&lt;=0.6,"Media",IF(X11&lt;=0.8,"Alta","Muy Alta"))))),"")</f>
        <v>Baja</v>
      </c>
      <c r="Z11" s="45">
        <f t="shared" si="2"/>
        <v>0.216</v>
      </c>
      <c r="AA11" s="44" t="str">
        <f t="shared" ref="AA11:AA69" si="5">IFERROR(IF(AB11="","",IF(AB11&lt;=0.2,"Leve",IF(AB11&lt;=0.4,"Menor",IF(AB11&lt;=0.6,"Moderado",IF(AB11&lt;=0.8,"Mayor","Catastrófico"))))),"")</f>
        <v>Leve</v>
      </c>
      <c r="AB11" s="45">
        <f>IFERROR(IF(AND(Q10="Impacto",Q11="Impacto"),(AB10-(+AB10*T11)),IF(Q11="Impacto",($M$10-(+$M$10*T11)),IF(Q11="Probabilidad",AB10,""))),"")</f>
        <v>0.2</v>
      </c>
      <c r="AC11" s="46" t="str">
        <f t="shared" si="3"/>
        <v>Bajo</v>
      </c>
      <c r="AD11" s="47" t="s">
        <v>108</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128" t="s">
        <v>308</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0.12959999999999999</v>
      </c>
      <c r="Y12" s="44" t="str">
        <f t="shared" si="4"/>
        <v>Muy Baja</v>
      </c>
      <c r="Z12" s="45">
        <f t="shared" si="2"/>
        <v>0.12959999999999999</v>
      </c>
      <c r="AA12" s="44" t="str">
        <f t="shared" si="5"/>
        <v>Leve</v>
      </c>
      <c r="AB12" s="45">
        <f>IFERROR(IF(AND(Q11="Impacto",Q12="Impacto"),(AB11-(+AB11*T12)),IF(AND(Q11="Probabilidad",Q12="Impacto"),(AB10-(+AB10*T12)),IF(Q12="Probabilidad",AB11,""))),"")</f>
        <v>0.2</v>
      </c>
      <c r="AC12" s="46" t="str">
        <f t="shared" si="3"/>
        <v>Bajo</v>
      </c>
      <c r="AD12" s="47" t="s">
        <v>108</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IF(NOT(ISERROR(MATCH(J16,'[13]Tabla Impacto'!$B$221:$B$223,0))),'[13]Tabla Impacto'!$F$223&amp;"Por favor no seleccionar los criterios de impacto(Afectación Económica o presupuestal y Pérdida Reputacional)",J16)</f>
        <v>0</v>
      </c>
      <c r="L16" s="195" t="str">
        <f>IF(OR(K16='[13]Tabla Impacto'!$C$11,K16='[13]Tabla Impacto'!$D$11),"Leve",IF(OR(K16='[13]Tabla Impacto'!$C$12,K16='[13]Tabla Impacto'!$D$12),"Menor",IF(OR(K16='[13]Tabla Impacto'!$C$13,K16='[13]Tabla Impacto'!$D$13),"Moderado",IF(OR(K16='[13]Tabla Impacto'!$C$14,K16='[13]Tabla Impacto'!$D$14),"Mayor",IF(OR(K16='[13]Tabla Impacto'!$C$15,K16='[13]Tabla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IF(NOT(ISERROR(MATCH(J22,'[13]Tabla Impacto'!$B$221:$B$223,0))),'[13]Tabla Impacto'!$F$223&amp;"Por favor no seleccionar los criterios de impacto(Afectación Económica o presupuestal y Pérdida Reputacional)",J22)</f>
        <v>0</v>
      </c>
      <c r="L22" s="195" t="str">
        <f>IF(OR(K22='[13]Tabla Impacto'!$C$11,K22='[13]Tabla Impacto'!$D$11),"Leve",IF(OR(K22='[13]Tabla Impacto'!$C$12,K22='[13]Tabla Impacto'!$D$12),"Menor",IF(OR(K22='[13]Tabla Impacto'!$C$13,K22='[13]Tabla Impacto'!$D$13),"Moderado",IF(OR(K22='[13]Tabla Impacto'!$C$14,K22='[13]Tabla Impacto'!$D$14),"Mayor",IF(OR(K22='[13]Tabla Impacto'!$C$15,K22='[13]Tabla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IF(NOT(ISERROR(MATCH(J28,'[13]Tabla Impacto'!$B$221:$B$223,0))),'[13]Tabla Impacto'!$F$223&amp;"Por favor no seleccionar los criterios de impacto(Afectación Económica o presupuestal y Pérdida Reputacional)",J28)</f>
        <v>0</v>
      </c>
      <c r="L28" s="195" t="str">
        <f>IF(OR(K28='[13]Tabla Impacto'!$C$11,K28='[13]Tabla Impacto'!$D$11),"Leve",IF(OR(K28='[13]Tabla Impacto'!$C$12,K28='[13]Tabla Impacto'!$D$12),"Menor",IF(OR(K28='[13]Tabla Impacto'!$C$13,K28='[13]Tabla Impacto'!$D$13),"Moderado",IF(OR(K28='[13]Tabla Impacto'!$C$14,K28='[13]Tabla Impacto'!$D$14),"Mayor",IF(OR(K28='[13]Tabla Impacto'!$C$15,K28='[13]Tabla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IF(NOT(ISERROR(MATCH(J34,'[13]Tabla Impacto'!$B$221:$B$223,0))),'[13]Tabla Impacto'!$F$223&amp;"Por favor no seleccionar los criterios de impacto(Afectación Económica o presupuestal y Pérdida Reputacional)",J34)</f>
        <v>0</v>
      </c>
      <c r="L34" s="195" t="str">
        <f>IF(OR(K34='[13]Tabla Impacto'!$C$11,K34='[13]Tabla Impacto'!$D$11),"Leve",IF(OR(K34='[13]Tabla Impacto'!$C$12,K34='[13]Tabla Impacto'!$D$12),"Menor",IF(OR(K34='[13]Tabla Impacto'!$C$13,K34='[13]Tabla Impacto'!$D$13),"Moderado",IF(OR(K34='[13]Tabla Impacto'!$C$14,K34='[13]Tabla Impacto'!$D$14),"Mayor",IF(OR(K34='[13]Tabla Impacto'!$C$15,K34='[13]Tabla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40"/>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IF(NOT(ISERROR(MATCH(J40,'[13]Tabla Impacto'!$B$221:$B$223,0))),'[13]Tabla Impacto'!$F$223&amp;"Por favor no seleccionar los criterios de impacto(Afectación Económica o presupuestal y Pérdida Reputacional)",J40)</f>
        <v>0</v>
      </c>
      <c r="L40" s="195" t="str">
        <f>IF(OR(K40='[13]Tabla Impacto'!$C$11,K40='[13]Tabla Impacto'!$D$11),"Leve",IF(OR(K40='[13]Tabla Impacto'!$C$12,K40='[13]Tabla Impacto'!$D$12),"Menor",IF(OR(K40='[13]Tabla Impacto'!$C$13,K40='[13]Tabla Impacto'!$D$13),"Moderado",IF(OR(K40='[13]Tabla Impacto'!$C$14,K40='[13]Tabla Impacto'!$D$14),"Mayor",IF(OR(K40='[13]Tabla Impacto'!$C$15,K40='[13]Tabla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IF(NOT(ISERROR(MATCH(J46,'[13]Tabla Impacto'!$B$221:$B$223,0))),'[13]Tabla Impacto'!$F$223&amp;"Por favor no seleccionar los criterios de impacto(Afectación Económica o presupuestal y Pérdida Reputacional)",J46)</f>
        <v>0</v>
      </c>
      <c r="L46" s="195" t="str">
        <f>IF(OR(K46='[13]Tabla Impacto'!$C$11,K46='[13]Tabla Impacto'!$D$11),"Leve",IF(OR(K46='[13]Tabla Impacto'!$C$12,K46='[13]Tabla Impacto'!$D$12),"Menor",IF(OR(K46='[13]Tabla Impacto'!$C$13,K46='[13]Tabla Impacto'!$D$13),"Moderado",IF(OR(K46='[13]Tabla Impacto'!$C$14,K46='[13]Tabla Impacto'!$D$14),"Mayor",IF(OR(K46='[13]Tabla Impacto'!$C$15,K46='[13]Tabla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12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12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IF(NOT(ISERROR(MATCH(J52,'[13]Tabla Impacto'!$B$221:$B$223,0))),'[13]Tabla Impacto'!$F$223&amp;"Por favor no seleccionar los criterios de impacto(Afectación Económica o presupuestal y Pérdida Reputacional)",J52)</f>
        <v>0</v>
      </c>
      <c r="L52" s="195" t="str">
        <f>IF(OR(K52='[13]Tabla Impacto'!$C$11,K52='[13]Tabla Impacto'!$D$11),"Leve",IF(OR(K52='[13]Tabla Impacto'!$C$12,K52='[13]Tabla Impacto'!$D$12),"Menor",IF(OR(K52='[13]Tabla Impacto'!$C$13,K52='[13]Tabla Impacto'!$D$13),"Moderado",IF(OR(K52='[13]Tabla Impacto'!$C$14,K52='[13]Tabla Impacto'!$D$14),"Mayor",IF(OR(K52='[13]Tabla Impacto'!$C$15,K52='[13]Tabla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IF(NOT(ISERROR(MATCH(J58,'[13]Tabla Impacto'!$B$221:$B$223,0))),'[13]Tabla Impacto'!$F$223&amp;"Por favor no seleccionar los criterios de impacto(Afectación Económica o presupuestal y Pérdida Reputacional)",J58)</f>
        <v>0</v>
      </c>
      <c r="L58" s="195" t="str">
        <f>IF(OR(K58='[13]Tabla Impacto'!$C$11,K58='[13]Tabla Impacto'!$D$11),"Leve",IF(OR(K58='[13]Tabla Impacto'!$C$12,K58='[13]Tabla Impacto'!$D$12),"Menor",IF(OR(K58='[13]Tabla Impacto'!$C$13,K58='[13]Tabla Impacto'!$D$13),"Moderado",IF(OR(K58='[13]Tabla Impacto'!$C$14,K58='[13]Tabla Impacto'!$D$14),"Mayor",IF(OR(K58='[13]Tabla Impacto'!$C$15,K58='[13]Tabla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IF(NOT(ISERROR(MATCH(J64,'[13]Tabla Impacto'!$B$221:$B$223,0))),'[13]Tabla Impacto'!$F$223&amp;"Por favor no seleccionar los criterios de impacto(Afectación Económica o presupuestal y Pérdida Reputacional)",J64)</f>
        <v>0</v>
      </c>
      <c r="L64" s="195" t="str">
        <f>IF(OR(K64='[13]Tabla Impacto'!$C$11,K64='[13]Tabla Impacto'!$D$11),"Leve",IF(OR(K64='[13]Tabla Impacto'!$C$12,K64='[13]Tabla Impacto'!$D$12),"Menor",IF(OR(K64='[13]Tabla Impacto'!$C$13,K64='[13]Tabla Impacto'!$D$13),"Moderado",IF(OR(K64='[13]Tabla Impacto'!$C$14,K64='[13]Tabla Impacto'!$D$14),"Mayor",IF(OR(K64='[13]Tabla Impacto'!$C$15,K64='[13]Tabla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40"/>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39"/>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link="1"/>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696" priority="227" operator="equal">
      <formula>"Muy Alta"</formula>
    </cfRule>
    <cfRule type="cellIs" dxfId="695" priority="228" operator="equal">
      <formula>"Alta"</formula>
    </cfRule>
    <cfRule type="cellIs" dxfId="694" priority="229" operator="equal">
      <formula>"Media"</formula>
    </cfRule>
    <cfRule type="cellIs" dxfId="693" priority="230" operator="equal">
      <formula>"Baja"</formula>
    </cfRule>
    <cfRule type="cellIs" dxfId="692" priority="231" operator="equal">
      <formula>"Muy Baja"</formula>
    </cfRule>
  </conditionalFormatting>
  <conditionalFormatting sqref="L10 L16 L22 L28 L34 L40 L46 L52 L58 L64">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fRule type="cellIs" dxfId="687" priority="226" operator="equal">
      <formula>"Leve"</formula>
    </cfRule>
  </conditionalFormatting>
  <conditionalFormatting sqref="N10">
    <cfRule type="cellIs" dxfId="686" priority="218" operator="equal">
      <formula>"Extremo"</formula>
    </cfRule>
    <cfRule type="cellIs" dxfId="685" priority="219" operator="equal">
      <formula>"Alto"</formula>
    </cfRule>
    <cfRule type="cellIs" dxfId="684" priority="220" operator="equal">
      <formula>"Moderado"</formula>
    </cfRule>
    <cfRule type="cellIs" dxfId="683" priority="221" operator="equal">
      <formula>"Bajo"</formula>
    </cfRule>
  </conditionalFormatting>
  <conditionalFormatting sqref="Y10:Y15">
    <cfRule type="cellIs" dxfId="682" priority="213" operator="equal">
      <formula>"Muy Alta"</formula>
    </cfRule>
    <cfRule type="cellIs" dxfId="681" priority="214" operator="equal">
      <formula>"Alta"</formula>
    </cfRule>
    <cfRule type="cellIs" dxfId="680" priority="215" operator="equal">
      <formula>"Media"</formula>
    </cfRule>
    <cfRule type="cellIs" dxfId="679" priority="216" operator="equal">
      <formula>"Baja"</formula>
    </cfRule>
    <cfRule type="cellIs" dxfId="678" priority="217" operator="equal">
      <formula>"Muy Baja"</formula>
    </cfRule>
  </conditionalFormatting>
  <conditionalFormatting sqref="AA10:AA15">
    <cfRule type="cellIs" dxfId="677" priority="208" operator="equal">
      <formula>"Catastrófico"</formula>
    </cfRule>
    <cfRule type="cellIs" dxfId="676" priority="209" operator="equal">
      <formula>"Mayor"</formula>
    </cfRule>
    <cfRule type="cellIs" dxfId="675" priority="210" operator="equal">
      <formula>"Moderado"</formula>
    </cfRule>
    <cfRule type="cellIs" dxfId="674" priority="211" operator="equal">
      <formula>"Menor"</formula>
    </cfRule>
    <cfRule type="cellIs" dxfId="673" priority="212" operator="equal">
      <formula>"Leve"</formula>
    </cfRule>
  </conditionalFormatting>
  <conditionalFormatting sqref="AC10:AC15">
    <cfRule type="cellIs" dxfId="672" priority="204" operator="equal">
      <formula>"Extremo"</formula>
    </cfRule>
    <cfRule type="cellIs" dxfId="671" priority="205" operator="equal">
      <formula>"Alto"</formula>
    </cfRule>
    <cfRule type="cellIs" dxfId="670" priority="206" operator="equal">
      <formula>"Moderado"</formula>
    </cfRule>
    <cfRule type="cellIs" dxfId="669" priority="207" operator="equal">
      <formula>"Bajo"</formula>
    </cfRule>
  </conditionalFormatting>
  <conditionalFormatting sqref="H58">
    <cfRule type="cellIs" dxfId="668" priority="43" operator="equal">
      <formula>"Muy Alta"</formula>
    </cfRule>
    <cfRule type="cellIs" dxfId="667" priority="44" operator="equal">
      <formula>"Alta"</formula>
    </cfRule>
    <cfRule type="cellIs" dxfId="666" priority="45" operator="equal">
      <formula>"Media"</formula>
    </cfRule>
    <cfRule type="cellIs" dxfId="665" priority="46" operator="equal">
      <formula>"Baja"</formula>
    </cfRule>
    <cfRule type="cellIs" dxfId="664" priority="47" operator="equal">
      <formula>"Muy Baja"</formula>
    </cfRule>
  </conditionalFormatting>
  <conditionalFormatting sqref="N16">
    <cfRule type="cellIs" dxfId="663" priority="200" operator="equal">
      <formula>"Extremo"</formula>
    </cfRule>
    <cfRule type="cellIs" dxfId="662" priority="201" operator="equal">
      <formula>"Alto"</formula>
    </cfRule>
    <cfRule type="cellIs" dxfId="661" priority="202" operator="equal">
      <formula>"Moderado"</formula>
    </cfRule>
    <cfRule type="cellIs" dxfId="660" priority="203" operator="equal">
      <formula>"Bajo"</formula>
    </cfRule>
  </conditionalFormatting>
  <conditionalFormatting sqref="Y16:Y21">
    <cfRule type="cellIs" dxfId="659" priority="195" operator="equal">
      <formula>"Muy Alta"</formula>
    </cfRule>
    <cfRule type="cellIs" dxfId="658" priority="196" operator="equal">
      <formula>"Alta"</formula>
    </cfRule>
    <cfRule type="cellIs" dxfId="657" priority="197" operator="equal">
      <formula>"Media"</formula>
    </cfRule>
    <cfRule type="cellIs" dxfId="656" priority="198" operator="equal">
      <formula>"Baja"</formula>
    </cfRule>
    <cfRule type="cellIs" dxfId="655" priority="199" operator="equal">
      <formula>"Muy Baja"</formula>
    </cfRule>
  </conditionalFormatting>
  <conditionalFormatting sqref="AA16:AA21">
    <cfRule type="cellIs" dxfId="654" priority="190" operator="equal">
      <formula>"Catastrófico"</formula>
    </cfRule>
    <cfRule type="cellIs" dxfId="653" priority="191" operator="equal">
      <formula>"Mayor"</formula>
    </cfRule>
    <cfRule type="cellIs" dxfId="652" priority="192" operator="equal">
      <formula>"Moderado"</formula>
    </cfRule>
    <cfRule type="cellIs" dxfId="651" priority="193" operator="equal">
      <formula>"Menor"</formula>
    </cfRule>
    <cfRule type="cellIs" dxfId="650" priority="194" operator="equal">
      <formula>"Leve"</formula>
    </cfRule>
  </conditionalFormatting>
  <conditionalFormatting sqref="AC16:AC21">
    <cfRule type="cellIs" dxfId="649" priority="186" operator="equal">
      <formula>"Extremo"</formula>
    </cfRule>
    <cfRule type="cellIs" dxfId="648" priority="187" operator="equal">
      <formula>"Alto"</formula>
    </cfRule>
    <cfRule type="cellIs" dxfId="647" priority="188" operator="equal">
      <formula>"Moderado"</formula>
    </cfRule>
    <cfRule type="cellIs" dxfId="646" priority="189" operator="equal">
      <formula>"Bajo"</formula>
    </cfRule>
  </conditionalFormatting>
  <conditionalFormatting sqref="H22">
    <cfRule type="cellIs" dxfId="645" priority="181" operator="equal">
      <formula>"Muy Alta"</formula>
    </cfRule>
    <cfRule type="cellIs" dxfId="644" priority="182" operator="equal">
      <formula>"Alta"</formula>
    </cfRule>
    <cfRule type="cellIs" dxfId="643" priority="183" operator="equal">
      <formula>"Media"</formula>
    </cfRule>
    <cfRule type="cellIs" dxfId="642" priority="184" operator="equal">
      <formula>"Baja"</formula>
    </cfRule>
    <cfRule type="cellIs" dxfId="641" priority="185" operator="equal">
      <formula>"Muy Baja"</formula>
    </cfRule>
  </conditionalFormatting>
  <conditionalFormatting sqref="N22">
    <cfRule type="cellIs" dxfId="640" priority="177" operator="equal">
      <formula>"Extremo"</formula>
    </cfRule>
    <cfRule type="cellIs" dxfId="639" priority="178" operator="equal">
      <formula>"Alto"</formula>
    </cfRule>
    <cfRule type="cellIs" dxfId="638" priority="179" operator="equal">
      <formula>"Moderado"</formula>
    </cfRule>
    <cfRule type="cellIs" dxfId="637" priority="180" operator="equal">
      <formula>"Bajo"</formula>
    </cfRule>
  </conditionalFormatting>
  <conditionalFormatting sqref="Y22:Y27">
    <cfRule type="cellIs" dxfId="636" priority="172" operator="equal">
      <formula>"Muy Alta"</formula>
    </cfRule>
    <cfRule type="cellIs" dxfId="635" priority="173" operator="equal">
      <formula>"Alta"</formula>
    </cfRule>
    <cfRule type="cellIs" dxfId="634" priority="174" operator="equal">
      <formula>"Media"</formula>
    </cfRule>
    <cfRule type="cellIs" dxfId="633" priority="175" operator="equal">
      <formula>"Baja"</formula>
    </cfRule>
    <cfRule type="cellIs" dxfId="632" priority="176" operator="equal">
      <formula>"Muy Baja"</formula>
    </cfRule>
  </conditionalFormatting>
  <conditionalFormatting sqref="AA22:AA27">
    <cfRule type="cellIs" dxfId="631" priority="167" operator="equal">
      <formula>"Catastrófico"</formula>
    </cfRule>
    <cfRule type="cellIs" dxfId="630" priority="168" operator="equal">
      <formula>"Mayor"</formula>
    </cfRule>
    <cfRule type="cellIs" dxfId="629" priority="169" operator="equal">
      <formula>"Moderado"</formula>
    </cfRule>
    <cfRule type="cellIs" dxfId="628" priority="170" operator="equal">
      <formula>"Menor"</formula>
    </cfRule>
    <cfRule type="cellIs" dxfId="627" priority="171" operator="equal">
      <formula>"Leve"</formula>
    </cfRule>
  </conditionalFormatting>
  <conditionalFormatting sqref="AC22:AC27">
    <cfRule type="cellIs" dxfId="626" priority="163" operator="equal">
      <formula>"Extremo"</formula>
    </cfRule>
    <cfRule type="cellIs" dxfId="625" priority="164" operator="equal">
      <formula>"Alto"</formula>
    </cfRule>
    <cfRule type="cellIs" dxfId="624" priority="165" operator="equal">
      <formula>"Moderado"</formula>
    </cfRule>
    <cfRule type="cellIs" dxfId="623" priority="166" operator="equal">
      <formula>"Bajo"</formula>
    </cfRule>
  </conditionalFormatting>
  <conditionalFormatting sqref="H28">
    <cfRule type="cellIs" dxfId="622" priority="158" operator="equal">
      <formula>"Muy Alta"</formula>
    </cfRule>
    <cfRule type="cellIs" dxfId="621" priority="159" operator="equal">
      <formula>"Alta"</formula>
    </cfRule>
    <cfRule type="cellIs" dxfId="620" priority="160" operator="equal">
      <formula>"Media"</formula>
    </cfRule>
    <cfRule type="cellIs" dxfId="619" priority="161" operator="equal">
      <formula>"Baja"</formula>
    </cfRule>
    <cfRule type="cellIs" dxfId="618" priority="162" operator="equal">
      <formula>"Muy Baja"</formula>
    </cfRule>
  </conditionalFormatting>
  <conditionalFormatting sqref="N28">
    <cfRule type="cellIs" dxfId="617" priority="154" operator="equal">
      <formula>"Extremo"</formula>
    </cfRule>
    <cfRule type="cellIs" dxfId="616" priority="155" operator="equal">
      <formula>"Alto"</formula>
    </cfRule>
    <cfRule type="cellIs" dxfId="615" priority="156" operator="equal">
      <formula>"Moderado"</formula>
    </cfRule>
    <cfRule type="cellIs" dxfId="614" priority="157" operator="equal">
      <formula>"Bajo"</formula>
    </cfRule>
  </conditionalFormatting>
  <conditionalFormatting sqref="Y28:Y33">
    <cfRule type="cellIs" dxfId="613" priority="149" operator="equal">
      <formula>"Muy Alta"</formula>
    </cfRule>
    <cfRule type="cellIs" dxfId="612" priority="150" operator="equal">
      <formula>"Alta"</formula>
    </cfRule>
    <cfRule type="cellIs" dxfId="611" priority="151" operator="equal">
      <formula>"Media"</formula>
    </cfRule>
    <cfRule type="cellIs" dxfId="610" priority="152" operator="equal">
      <formula>"Baja"</formula>
    </cfRule>
    <cfRule type="cellIs" dxfId="609" priority="153" operator="equal">
      <formula>"Muy Baja"</formula>
    </cfRule>
  </conditionalFormatting>
  <conditionalFormatting sqref="AA28:AA33">
    <cfRule type="cellIs" dxfId="608" priority="144" operator="equal">
      <formula>"Catastrófico"</formula>
    </cfRule>
    <cfRule type="cellIs" dxfId="607" priority="145" operator="equal">
      <formula>"Mayor"</formula>
    </cfRule>
    <cfRule type="cellIs" dxfId="606" priority="146" operator="equal">
      <formula>"Moderado"</formula>
    </cfRule>
    <cfRule type="cellIs" dxfId="605" priority="147" operator="equal">
      <formula>"Menor"</formula>
    </cfRule>
    <cfRule type="cellIs" dxfId="604" priority="148" operator="equal">
      <formula>"Leve"</formula>
    </cfRule>
  </conditionalFormatting>
  <conditionalFormatting sqref="AC28:AC33">
    <cfRule type="cellIs" dxfId="603" priority="140" operator="equal">
      <formula>"Extremo"</formula>
    </cfRule>
    <cfRule type="cellIs" dxfId="602" priority="141" operator="equal">
      <formula>"Alto"</formula>
    </cfRule>
    <cfRule type="cellIs" dxfId="601" priority="142" operator="equal">
      <formula>"Moderado"</formula>
    </cfRule>
    <cfRule type="cellIs" dxfId="600" priority="143" operator="equal">
      <formula>"Bajo"</formula>
    </cfRule>
  </conditionalFormatting>
  <conditionalFormatting sqref="H34">
    <cfRule type="cellIs" dxfId="599" priority="135" operator="equal">
      <formula>"Muy Alta"</formula>
    </cfRule>
    <cfRule type="cellIs" dxfId="598" priority="136" operator="equal">
      <formula>"Alta"</formula>
    </cfRule>
    <cfRule type="cellIs" dxfId="597" priority="137" operator="equal">
      <formula>"Media"</formula>
    </cfRule>
    <cfRule type="cellIs" dxfId="596" priority="138" operator="equal">
      <formula>"Baja"</formula>
    </cfRule>
    <cfRule type="cellIs" dxfId="595" priority="139" operator="equal">
      <formula>"Muy Baja"</formula>
    </cfRule>
  </conditionalFormatting>
  <conditionalFormatting sqref="N34">
    <cfRule type="cellIs" dxfId="594" priority="131" operator="equal">
      <formula>"Extremo"</formula>
    </cfRule>
    <cfRule type="cellIs" dxfId="593" priority="132" operator="equal">
      <formula>"Alto"</formula>
    </cfRule>
    <cfRule type="cellIs" dxfId="592" priority="133" operator="equal">
      <formula>"Moderado"</formula>
    </cfRule>
    <cfRule type="cellIs" dxfId="591" priority="134" operator="equal">
      <formula>"Bajo"</formula>
    </cfRule>
  </conditionalFormatting>
  <conditionalFormatting sqref="Y34:Y39">
    <cfRule type="cellIs" dxfId="590" priority="126" operator="equal">
      <formula>"Muy Alta"</formula>
    </cfRule>
    <cfRule type="cellIs" dxfId="589" priority="127" operator="equal">
      <formula>"Alta"</formula>
    </cfRule>
    <cfRule type="cellIs" dxfId="588" priority="128" operator="equal">
      <formula>"Media"</formula>
    </cfRule>
    <cfRule type="cellIs" dxfId="587" priority="129" operator="equal">
      <formula>"Baja"</formula>
    </cfRule>
    <cfRule type="cellIs" dxfId="586" priority="130" operator="equal">
      <formula>"Muy Baja"</formula>
    </cfRule>
  </conditionalFormatting>
  <conditionalFormatting sqref="AA34:AA39">
    <cfRule type="cellIs" dxfId="585" priority="121" operator="equal">
      <formula>"Catastrófico"</formula>
    </cfRule>
    <cfRule type="cellIs" dxfId="584" priority="122" operator="equal">
      <formula>"Mayor"</formula>
    </cfRule>
    <cfRule type="cellIs" dxfId="583" priority="123" operator="equal">
      <formula>"Moderado"</formula>
    </cfRule>
    <cfRule type="cellIs" dxfId="582" priority="124" operator="equal">
      <formula>"Menor"</formula>
    </cfRule>
    <cfRule type="cellIs" dxfId="581" priority="125" operator="equal">
      <formula>"Leve"</formula>
    </cfRule>
  </conditionalFormatting>
  <conditionalFormatting sqref="AC34:AC39">
    <cfRule type="cellIs" dxfId="580" priority="117" operator="equal">
      <formula>"Extremo"</formula>
    </cfRule>
    <cfRule type="cellIs" dxfId="579" priority="118" operator="equal">
      <formula>"Alto"</formula>
    </cfRule>
    <cfRule type="cellIs" dxfId="578" priority="119" operator="equal">
      <formula>"Moderado"</formula>
    </cfRule>
    <cfRule type="cellIs" dxfId="577" priority="120" operator="equal">
      <formula>"Bajo"</formula>
    </cfRule>
  </conditionalFormatting>
  <conditionalFormatting sqref="H40">
    <cfRule type="cellIs" dxfId="576" priority="112" operator="equal">
      <formula>"Muy Alta"</formula>
    </cfRule>
    <cfRule type="cellIs" dxfId="575" priority="113" operator="equal">
      <formula>"Alta"</formula>
    </cfRule>
    <cfRule type="cellIs" dxfId="574" priority="114" operator="equal">
      <formula>"Media"</formula>
    </cfRule>
    <cfRule type="cellIs" dxfId="573" priority="115" operator="equal">
      <formula>"Baja"</formula>
    </cfRule>
    <cfRule type="cellIs" dxfId="572" priority="116" operator="equal">
      <formula>"Muy Baja"</formula>
    </cfRule>
  </conditionalFormatting>
  <conditionalFormatting sqref="N40">
    <cfRule type="cellIs" dxfId="571" priority="108" operator="equal">
      <formula>"Extremo"</formula>
    </cfRule>
    <cfRule type="cellIs" dxfId="570" priority="109" operator="equal">
      <formula>"Alto"</formula>
    </cfRule>
    <cfRule type="cellIs" dxfId="569" priority="110" operator="equal">
      <formula>"Moderado"</formula>
    </cfRule>
    <cfRule type="cellIs" dxfId="568" priority="111" operator="equal">
      <formula>"Bajo"</formula>
    </cfRule>
  </conditionalFormatting>
  <conditionalFormatting sqref="Y40:Y45">
    <cfRule type="cellIs" dxfId="567" priority="103" operator="equal">
      <formula>"Muy Alta"</formula>
    </cfRule>
    <cfRule type="cellIs" dxfId="566" priority="104" operator="equal">
      <formula>"Alta"</formula>
    </cfRule>
    <cfRule type="cellIs" dxfId="565" priority="105" operator="equal">
      <formula>"Media"</formula>
    </cfRule>
    <cfRule type="cellIs" dxfId="564" priority="106" operator="equal">
      <formula>"Baja"</formula>
    </cfRule>
    <cfRule type="cellIs" dxfId="563" priority="107" operator="equal">
      <formula>"Muy Baja"</formula>
    </cfRule>
  </conditionalFormatting>
  <conditionalFormatting sqref="AA40:AA45">
    <cfRule type="cellIs" dxfId="562" priority="98" operator="equal">
      <formula>"Catastrófico"</formula>
    </cfRule>
    <cfRule type="cellIs" dxfId="561" priority="99" operator="equal">
      <formula>"Mayor"</formula>
    </cfRule>
    <cfRule type="cellIs" dxfId="560" priority="100" operator="equal">
      <formula>"Moderado"</formula>
    </cfRule>
    <cfRule type="cellIs" dxfId="559" priority="101" operator="equal">
      <formula>"Menor"</formula>
    </cfRule>
    <cfRule type="cellIs" dxfId="558" priority="102" operator="equal">
      <formula>"Leve"</formula>
    </cfRule>
  </conditionalFormatting>
  <conditionalFormatting sqref="AC40:AC45">
    <cfRule type="cellIs" dxfId="557" priority="94" operator="equal">
      <formula>"Extremo"</formula>
    </cfRule>
    <cfRule type="cellIs" dxfId="556" priority="95" operator="equal">
      <formula>"Alto"</formula>
    </cfRule>
    <cfRule type="cellIs" dxfId="555" priority="96" operator="equal">
      <formula>"Moderado"</formula>
    </cfRule>
    <cfRule type="cellIs" dxfId="554" priority="97" operator="equal">
      <formula>"Bajo"</formula>
    </cfRule>
  </conditionalFormatting>
  <conditionalFormatting sqref="H46">
    <cfRule type="cellIs" dxfId="553" priority="89" operator="equal">
      <formula>"Muy Alta"</formula>
    </cfRule>
    <cfRule type="cellIs" dxfId="552" priority="90" operator="equal">
      <formula>"Alta"</formula>
    </cfRule>
    <cfRule type="cellIs" dxfId="551" priority="91" operator="equal">
      <formula>"Media"</formula>
    </cfRule>
    <cfRule type="cellIs" dxfId="550" priority="92" operator="equal">
      <formula>"Baja"</formula>
    </cfRule>
    <cfRule type="cellIs" dxfId="549" priority="93" operator="equal">
      <formula>"Muy Baja"</formula>
    </cfRule>
  </conditionalFormatting>
  <conditionalFormatting sqref="N46">
    <cfRule type="cellIs" dxfId="548" priority="85" operator="equal">
      <formula>"Extremo"</formula>
    </cfRule>
    <cfRule type="cellIs" dxfId="547" priority="86" operator="equal">
      <formula>"Alto"</formula>
    </cfRule>
    <cfRule type="cellIs" dxfId="546" priority="87" operator="equal">
      <formula>"Moderado"</formula>
    </cfRule>
    <cfRule type="cellIs" dxfId="545" priority="88" operator="equal">
      <formula>"Bajo"</formula>
    </cfRule>
  </conditionalFormatting>
  <conditionalFormatting sqref="Y46:Y51">
    <cfRule type="cellIs" dxfId="544" priority="80" operator="equal">
      <formula>"Muy Alta"</formula>
    </cfRule>
    <cfRule type="cellIs" dxfId="543" priority="81" operator="equal">
      <formula>"Alta"</formula>
    </cfRule>
    <cfRule type="cellIs" dxfId="542" priority="82" operator="equal">
      <formula>"Media"</formula>
    </cfRule>
    <cfRule type="cellIs" dxfId="541" priority="83" operator="equal">
      <formula>"Baja"</formula>
    </cfRule>
    <cfRule type="cellIs" dxfId="540" priority="84" operator="equal">
      <formula>"Muy Baja"</formula>
    </cfRule>
  </conditionalFormatting>
  <conditionalFormatting sqref="AA46:AA51">
    <cfRule type="cellIs" dxfId="539" priority="75" operator="equal">
      <formula>"Catastrófico"</formula>
    </cfRule>
    <cfRule type="cellIs" dxfId="538" priority="76" operator="equal">
      <formula>"Mayor"</formula>
    </cfRule>
    <cfRule type="cellIs" dxfId="537" priority="77" operator="equal">
      <formula>"Moderado"</formula>
    </cfRule>
    <cfRule type="cellIs" dxfId="536" priority="78" operator="equal">
      <formula>"Menor"</formula>
    </cfRule>
    <cfRule type="cellIs" dxfId="535" priority="79" operator="equal">
      <formula>"Leve"</formula>
    </cfRule>
  </conditionalFormatting>
  <conditionalFormatting sqref="AC46:AC51">
    <cfRule type="cellIs" dxfId="534" priority="71" operator="equal">
      <formula>"Extremo"</formula>
    </cfRule>
    <cfRule type="cellIs" dxfId="533" priority="72" operator="equal">
      <formula>"Alto"</formula>
    </cfRule>
    <cfRule type="cellIs" dxfId="532" priority="73" operator="equal">
      <formula>"Moderado"</formula>
    </cfRule>
    <cfRule type="cellIs" dxfId="531" priority="74" operator="equal">
      <formula>"Bajo"</formula>
    </cfRule>
  </conditionalFormatting>
  <conditionalFormatting sqref="H52">
    <cfRule type="cellIs" dxfId="530" priority="66" operator="equal">
      <formula>"Muy Alta"</formula>
    </cfRule>
    <cfRule type="cellIs" dxfId="529" priority="67" operator="equal">
      <formula>"Alta"</formula>
    </cfRule>
    <cfRule type="cellIs" dxfId="528" priority="68" operator="equal">
      <formula>"Media"</formula>
    </cfRule>
    <cfRule type="cellIs" dxfId="527" priority="69" operator="equal">
      <formula>"Baja"</formula>
    </cfRule>
    <cfRule type="cellIs" dxfId="526" priority="70" operator="equal">
      <formula>"Muy Baja"</formula>
    </cfRule>
  </conditionalFormatting>
  <conditionalFormatting sqref="N52">
    <cfRule type="cellIs" dxfId="525" priority="62" operator="equal">
      <formula>"Extremo"</formula>
    </cfRule>
    <cfRule type="cellIs" dxfId="524" priority="63" operator="equal">
      <formula>"Alto"</formula>
    </cfRule>
    <cfRule type="cellIs" dxfId="523" priority="64" operator="equal">
      <formula>"Moderado"</formula>
    </cfRule>
    <cfRule type="cellIs" dxfId="522" priority="65" operator="equal">
      <formula>"Bajo"</formula>
    </cfRule>
  </conditionalFormatting>
  <conditionalFormatting sqref="Y52:Y57">
    <cfRule type="cellIs" dxfId="521" priority="57" operator="equal">
      <formula>"Muy Alta"</formula>
    </cfRule>
    <cfRule type="cellIs" dxfId="520" priority="58" operator="equal">
      <formula>"Alta"</formula>
    </cfRule>
    <cfRule type="cellIs" dxfId="519" priority="59" operator="equal">
      <formula>"Media"</formula>
    </cfRule>
    <cfRule type="cellIs" dxfId="518" priority="60" operator="equal">
      <formula>"Baja"</formula>
    </cfRule>
    <cfRule type="cellIs" dxfId="517" priority="61" operator="equal">
      <formula>"Muy Baja"</formula>
    </cfRule>
  </conditionalFormatting>
  <conditionalFormatting sqref="AA52:AA57">
    <cfRule type="cellIs" dxfId="516" priority="52" operator="equal">
      <formula>"Catastrófico"</formula>
    </cfRule>
    <cfRule type="cellIs" dxfId="515" priority="53" operator="equal">
      <formula>"Mayor"</formula>
    </cfRule>
    <cfRule type="cellIs" dxfId="514" priority="54" operator="equal">
      <formula>"Moderado"</formula>
    </cfRule>
    <cfRule type="cellIs" dxfId="513" priority="55" operator="equal">
      <formula>"Menor"</formula>
    </cfRule>
    <cfRule type="cellIs" dxfId="512" priority="56" operator="equal">
      <formula>"Leve"</formula>
    </cfRule>
  </conditionalFormatting>
  <conditionalFormatting sqref="AC52:AC57">
    <cfRule type="cellIs" dxfId="511" priority="48" operator="equal">
      <formula>"Extremo"</formula>
    </cfRule>
    <cfRule type="cellIs" dxfId="510" priority="49" operator="equal">
      <formula>"Alto"</formula>
    </cfRule>
    <cfRule type="cellIs" dxfId="509" priority="50" operator="equal">
      <formula>"Moderado"</formula>
    </cfRule>
    <cfRule type="cellIs" dxfId="508" priority="51" operator="equal">
      <formula>"Bajo"</formula>
    </cfRule>
  </conditionalFormatting>
  <conditionalFormatting sqref="N58">
    <cfRule type="cellIs" dxfId="507" priority="39" operator="equal">
      <formula>"Extremo"</formula>
    </cfRule>
    <cfRule type="cellIs" dxfId="506" priority="40" operator="equal">
      <formula>"Alto"</formula>
    </cfRule>
    <cfRule type="cellIs" dxfId="505" priority="41" operator="equal">
      <formula>"Moderado"</formula>
    </cfRule>
    <cfRule type="cellIs" dxfId="504" priority="42" operator="equal">
      <formula>"Bajo"</formula>
    </cfRule>
  </conditionalFormatting>
  <conditionalFormatting sqref="Y58:Y63">
    <cfRule type="cellIs" dxfId="503" priority="34" operator="equal">
      <formula>"Muy Alta"</formula>
    </cfRule>
    <cfRule type="cellIs" dxfId="502" priority="35" operator="equal">
      <formula>"Alta"</formula>
    </cfRule>
    <cfRule type="cellIs" dxfId="501" priority="36" operator="equal">
      <formula>"Media"</formula>
    </cfRule>
    <cfRule type="cellIs" dxfId="500" priority="37" operator="equal">
      <formula>"Baja"</formula>
    </cfRule>
    <cfRule type="cellIs" dxfId="499" priority="38" operator="equal">
      <formula>"Muy Baja"</formula>
    </cfRule>
  </conditionalFormatting>
  <conditionalFormatting sqref="AA58:AA63">
    <cfRule type="cellIs" dxfId="498" priority="29" operator="equal">
      <formula>"Catastrófico"</formula>
    </cfRule>
    <cfRule type="cellIs" dxfId="497" priority="30" operator="equal">
      <formula>"Mayor"</formula>
    </cfRule>
    <cfRule type="cellIs" dxfId="496" priority="31" operator="equal">
      <formula>"Moderado"</formula>
    </cfRule>
    <cfRule type="cellIs" dxfId="495" priority="32" operator="equal">
      <formula>"Menor"</formula>
    </cfRule>
    <cfRule type="cellIs" dxfId="494" priority="33" operator="equal">
      <formula>"Leve"</formula>
    </cfRule>
  </conditionalFormatting>
  <conditionalFormatting sqref="AC58:AC63">
    <cfRule type="cellIs" dxfId="493" priority="25" operator="equal">
      <formula>"Extremo"</formula>
    </cfRule>
    <cfRule type="cellIs" dxfId="492" priority="26" operator="equal">
      <formula>"Alto"</formula>
    </cfRule>
    <cfRule type="cellIs" dxfId="491" priority="27" operator="equal">
      <formula>"Moderado"</formula>
    </cfRule>
    <cfRule type="cellIs" dxfId="490" priority="28" operator="equal">
      <formula>"Bajo"</formula>
    </cfRule>
  </conditionalFormatting>
  <conditionalFormatting sqref="H64">
    <cfRule type="cellIs" dxfId="489" priority="20" operator="equal">
      <formula>"Muy Alta"</formula>
    </cfRule>
    <cfRule type="cellIs" dxfId="488" priority="21" operator="equal">
      <formula>"Alta"</formula>
    </cfRule>
    <cfRule type="cellIs" dxfId="487" priority="22" operator="equal">
      <formula>"Media"</formula>
    </cfRule>
    <cfRule type="cellIs" dxfId="486" priority="23" operator="equal">
      <formula>"Baja"</formula>
    </cfRule>
    <cfRule type="cellIs" dxfId="485" priority="24" operator="equal">
      <formula>"Muy Baja"</formula>
    </cfRule>
  </conditionalFormatting>
  <conditionalFormatting sqref="N64">
    <cfRule type="cellIs" dxfId="484" priority="16" operator="equal">
      <formula>"Extremo"</formula>
    </cfRule>
    <cfRule type="cellIs" dxfId="483" priority="17" operator="equal">
      <formula>"Alto"</formula>
    </cfRule>
    <cfRule type="cellIs" dxfId="482" priority="18" operator="equal">
      <formula>"Moderado"</formula>
    </cfRule>
    <cfRule type="cellIs" dxfId="481" priority="19" operator="equal">
      <formula>"Bajo"</formula>
    </cfRule>
  </conditionalFormatting>
  <conditionalFormatting sqref="Y64:Y69">
    <cfRule type="cellIs" dxfId="480" priority="11" operator="equal">
      <formula>"Muy Alta"</formula>
    </cfRule>
    <cfRule type="cellIs" dxfId="479" priority="12" operator="equal">
      <formula>"Alta"</formula>
    </cfRule>
    <cfRule type="cellIs" dxfId="478" priority="13" operator="equal">
      <formula>"Media"</formula>
    </cfRule>
    <cfRule type="cellIs" dxfId="477" priority="14" operator="equal">
      <formula>"Baja"</formula>
    </cfRule>
    <cfRule type="cellIs" dxfId="476" priority="15" operator="equal">
      <formula>"Muy Baja"</formula>
    </cfRule>
  </conditionalFormatting>
  <conditionalFormatting sqref="AA64:AA69">
    <cfRule type="cellIs" dxfId="475" priority="6" operator="equal">
      <formula>"Catastrófico"</formula>
    </cfRule>
    <cfRule type="cellIs" dxfId="474" priority="7" operator="equal">
      <formula>"Mayor"</formula>
    </cfRule>
    <cfRule type="cellIs" dxfId="473" priority="8" operator="equal">
      <formula>"Moderado"</formula>
    </cfRule>
    <cfRule type="cellIs" dxfId="472" priority="9" operator="equal">
      <formula>"Menor"</formula>
    </cfRule>
    <cfRule type="cellIs" dxfId="471" priority="10" operator="equal">
      <formula>"Leve"</formula>
    </cfRule>
  </conditionalFormatting>
  <conditionalFormatting sqref="AC64:AC69">
    <cfRule type="cellIs" dxfId="470" priority="2" operator="equal">
      <formula>"Extremo"</formula>
    </cfRule>
    <cfRule type="cellIs" dxfId="469" priority="3" operator="equal">
      <formula>"Alto"</formula>
    </cfRule>
    <cfRule type="cellIs" dxfId="468" priority="4" operator="equal">
      <formula>"Moderado"</formula>
    </cfRule>
    <cfRule type="cellIs" dxfId="467" priority="5" operator="equal">
      <formula>"Bajo"</formula>
    </cfRule>
  </conditionalFormatting>
  <conditionalFormatting sqref="K10:K69">
    <cfRule type="containsText" dxfId="466" priority="1" operator="containsText" text="❌">
      <formula>NOT(ISERROR(SEARCH("❌",K10)))</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Q12" sqref="Q12"/>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219</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217</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218</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112</v>
      </c>
      <c r="D10" s="186" t="s">
        <v>220</v>
      </c>
      <c r="E10" s="189" t="s">
        <v>216</v>
      </c>
      <c r="F10" s="186" t="s">
        <v>106</v>
      </c>
      <c r="G10" s="192">
        <v>4</v>
      </c>
      <c r="H10" s="195" t="str">
        <f>IF(G10&lt;=0,"",IF(G10&lt;=2,"Muy Baja",IF(G10&lt;=24,"Baja",IF(G10&lt;=500,"Media",IF(G10&lt;=5000,"Alta","Muy Alta")))))</f>
        <v>Baja</v>
      </c>
      <c r="I10" s="180">
        <f>IF(H10="","",IF(H10="Muy Baja",0.2,IF(H10="Baja",0.4,IF(H10="Media",0.6,IF(H10="Alta",0.8,IF(H10="Muy Alta",1,))))))</f>
        <v>0.4</v>
      </c>
      <c r="J10" s="198" t="s">
        <v>168</v>
      </c>
      <c r="K10" s="180" t="str">
        <f ca="1">IF(NOT(ISERROR(MATCH(J10,'Tabla Impacto'!$B$221:$B$223,0))),'Tabla Impacto'!$F$223&amp;"Por favor no seleccionar los criterios de impacto(Afectación Económica o presupuestal y Pérdida Reputacional)",J10)</f>
        <v xml:space="preserve">     Afectación menor a 10 SMLMV .</v>
      </c>
      <c r="L10" s="195" t="str">
        <f ca="1">IF(OR(K10='Tabla Impacto'!$C$11,K10='Tabla Impacto'!$D$11),"Leve",IF(OR(K10='Tabla Impacto'!$C$12,K10='Tabla Impacto'!$D$12),"Menor",IF(OR(K10='Tabla Impacto'!$C$13,K10='Tabla Impacto'!$D$13),"Moderado",IF(OR(K10='Tabla Impacto'!$C$14,K10='Tabla Impacto'!$D$14),"Mayor",IF(OR(K10='Tabla Impacto'!$C$15,K10='Tabla Impacto'!$D$15),"Catastrófico","")))))</f>
        <v>Leve</v>
      </c>
      <c r="M10" s="180">
        <f ca="1">IF(L10="","",IF(L10="Leve",0.2,IF(L10="Menor",0.4,IF(L10="Moderado",0.6,IF(L10="Mayor",0.8,IF(L10="Catastrófico",1,))))))</f>
        <v>0.2</v>
      </c>
      <c r="N10" s="17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Bajo</v>
      </c>
      <c r="O10" s="6">
        <v>1</v>
      </c>
      <c r="P10" s="128" t="s">
        <v>222</v>
      </c>
      <c r="Q10" s="41" t="str">
        <f t="shared" ref="Q10:Q41" si="0">IF(OR(R10="Preventivo",R10="Detectivo"),"Probabilidad",IF(R10="Correctivo","Impacto",""))</f>
        <v>Probabilidad</v>
      </c>
      <c r="R10" s="42" t="s">
        <v>101</v>
      </c>
      <c r="S10" s="42" t="s">
        <v>96</v>
      </c>
      <c r="T10" s="43" t="str">
        <f t="shared" ref="T10:T41" si="1">IF(AND(R10="Preventivo",S10="Automático"),"50%",IF(AND(R10="Preventivo",S10="Manual"),"40%",IF(AND(R10="Detectivo",S10="Automático"),"40%",IF(AND(R10="Detectivo",S10="Manual"),"30%",IF(AND(R10="Correctivo",S10="Automático"),"35%",IF(AND(R10="Correctivo",S10="Manual"),"25%",""))))))</f>
        <v>30%</v>
      </c>
      <c r="U10" s="42" t="s">
        <v>97</v>
      </c>
      <c r="V10" s="42" t="s">
        <v>98</v>
      </c>
      <c r="W10" s="42" t="s">
        <v>99</v>
      </c>
      <c r="X10" s="24">
        <f>IFERROR(IF(Q10="Probabilidad",(I10-(+I10*T10)),IF(Q10="Impacto",I10,"")),"")</f>
        <v>0.28000000000000003</v>
      </c>
      <c r="Y10" s="44" t="str">
        <f>IFERROR(IF(X10="","",IF(X10&lt;=0.2,"Muy Baja",IF(X10&lt;=0.4,"Baja",IF(X10&lt;=0.6,"Media",IF(X10&lt;=0.8,"Alta","Muy Alta"))))),"")</f>
        <v>Baja</v>
      </c>
      <c r="Z10" s="45">
        <f t="shared" ref="Z10:Z41" si="2">+X10</f>
        <v>0.28000000000000003</v>
      </c>
      <c r="AA10" s="44" t="str">
        <f ca="1">IFERROR(IF(AB10="","",IF(AB10&lt;=0.2,"Leve",IF(AB10&lt;=0.4,"Menor",IF(AB10&lt;=0.6,"Moderado",IF(AB10&lt;=0.8,"Mayor","Catastrófico"))))),"")</f>
        <v>Leve</v>
      </c>
      <c r="AB10" s="45">
        <f ca="1">IFERROR(IF(Q10="Impacto",(M10-(+M10*T10)),IF(Q10="Probabilidad",M10,"")),"")</f>
        <v>0.2</v>
      </c>
      <c r="AC10" s="46" t="str">
        <f t="shared" ref="AC10:AC41" ca="1"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Bajo</v>
      </c>
      <c r="AD10" s="47" t="s">
        <v>100</v>
      </c>
      <c r="AE10" s="48"/>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128" t="s">
        <v>221</v>
      </c>
      <c r="Q11" s="41" t="str">
        <f t="shared" si="0"/>
        <v>Probabilidad</v>
      </c>
      <c r="R11" s="42" t="s">
        <v>101</v>
      </c>
      <c r="S11" s="42" t="s">
        <v>96</v>
      </c>
      <c r="T11" s="43" t="str">
        <f t="shared" si="1"/>
        <v>30%</v>
      </c>
      <c r="U11" s="42" t="s">
        <v>97</v>
      </c>
      <c r="V11" s="42" t="s">
        <v>98</v>
      </c>
      <c r="W11" s="42" t="s">
        <v>99</v>
      </c>
      <c r="X11" s="24">
        <f>IFERROR(IF(AND(Q10="Probabilidad",Q11="Probabilidad"),(Z10-(+Z10*T11)),IF(Q11="Probabilidad",(I10-(+I10*T11)),IF(Q11="Impacto",Z10,""))),"")</f>
        <v>0.19600000000000001</v>
      </c>
      <c r="Y11" s="44" t="str">
        <f t="shared" ref="Y11:Y69" si="4">IFERROR(IF(X11="","",IF(X11&lt;=0.2,"Muy Baja",IF(X11&lt;=0.4,"Baja",IF(X11&lt;=0.6,"Media",IF(X11&lt;=0.8,"Alta","Muy Alta"))))),"")</f>
        <v>Muy Baja</v>
      </c>
      <c r="Z11" s="45">
        <f t="shared" si="2"/>
        <v>0.19600000000000001</v>
      </c>
      <c r="AA11" s="44" t="str">
        <f t="shared" ref="AA11:AA69" ca="1" si="5">IFERROR(IF(AB11="","",IF(AB11&lt;=0.2,"Leve",IF(AB11&lt;=0.4,"Menor",IF(AB11&lt;=0.6,"Moderado",IF(AB11&lt;=0.8,"Mayor","Catastrófico"))))),"")</f>
        <v>Leve</v>
      </c>
      <c r="AB11" s="45">
        <f ca="1">IFERROR(IF(AND(Q10="Impacto",Q11="Impacto"),(AB10-(+AB10*T11)),IF(Q11="Impacto",($M$10-(+$M$10*T11)),IF(Q11="Probabilidad",AB10,""))),"")</f>
        <v>0.2</v>
      </c>
      <c r="AC11" s="46" t="str">
        <f t="shared" ca="1" si="3"/>
        <v>Bajo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128" t="s">
        <v>223</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0.1176</v>
      </c>
      <c r="Y12" s="44" t="str">
        <f t="shared" si="4"/>
        <v>Muy Baja</v>
      </c>
      <c r="Z12" s="45">
        <f t="shared" si="2"/>
        <v>0.1176</v>
      </c>
      <c r="AA12" s="44" t="str">
        <f t="shared" ca="1" si="5"/>
        <v>Leve</v>
      </c>
      <c r="AB12" s="45">
        <f ca="1">IFERROR(IF(AND(Q11="Impacto",Q12="Impacto"),(AB11-(+AB11*T12)),IF(AND(Q11="Probabilidad",Q12="Impacto"),(AB10-(+AB10*T12)),IF(Q12="Probabilidad",AB11,""))),"")</f>
        <v>0.2</v>
      </c>
      <c r="AC12" s="46" t="str">
        <f t="shared" ca="1" si="3"/>
        <v>Bajo</v>
      </c>
      <c r="AD12" s="47" t="s">
        <v>100</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 ca="1">IF(NOT(ISERROR(MATCH(J16,'Tabla Impacto'!$B$221:$B$223,0))),'Tabla Impacto'!$F$223&amp;"Por favor no seleccionar los criterios de impacto(Afectación Económica o presupuestal y Pérdida Reputacional)",J16)</f>
        <v>0</v>
      </c>
      <c r="L16" s="195" t="str">
        <f ca="1">IF(OR(K16='Tabla Impacto'!$C$11,K16='Tabla Impacto'!$D$11),"Leve",IF(OR(K16='Tabla Impacto'!$C$12,K16='Tabla Impacto'!$D$12),"Menor",IF(OR(K16='Tabla Impacto'!$C$13,K16='Tabla Impacto'!$D$13),"Moderado",IF(OR(K16='Tabla Impacto'!$C$14,K16='Tabla Impacto'!$D$14),"Mayor",IF(OR(K16='Tabla Impacto'!$C$15,K16='Tabla Impacto'!$D$15),"Catastrófico","")))))</f>
        <v/>
      </c>
      <c r="M16" s="180" t="str">
        <f ca="1">IF(L16="","",IF(L16="Leve",0.2,IF(L16="Menor",0.4,IF(L16="Moderado",0.6,IF(L16="Mayor",0.8,IF(L16="Catastrófico",1,))))))</f>
        <v/>
      </c>
      <c r="N16" s="17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 ca="1">IF(NOT(ISERROR(MATCH(J22,'Tabla Impacto'!$B$221:$B$223,0))),'Tabla Impacto'!$F$223&amp;"Por favor no seleccionar los criterios de impacto(Afectación Económica o presupuestal y Pérdida Reputacional)",J22)</f>
        <v>0</v>
      </c>
      <c r="L22" s="195" t="str">
        <f ca="1">IF(OR(K22='Tabla Impacto'!$C$11,K22='Tabla Impacto'!$D$11),"Leve",IF(OR(K22='Tabla Impacto'!$C$12,K22='Tabla Impacto'!$D$12),"Menor",IF(OR(K22='Tabla Impacto'!$C$13,K22='Tabla Impacto'!$D$13),"Moderado",IF(OR(K22='Tabla Impacto'!$C$14,K22='Tabla Impacto'!$D$14),"Mayor",IF(OR(K22='Tabla Impacto'!$C$15,K22='Tabla Impacto'!$D$15),"Catastrófico","")))))</f>
        <v/>
      </c>
      <c r="M22" s="180" t="str">
        <f ca="1">IF(L22="","",IF(L22="Leve",0.2,IF(L22="Menor",0.4,IF(L22="Moderado",0.6,IF(L22="Mayor",0.8,IF(L22="Catastrófico",1,))))))</f>
        <v/>
      </c>
      <c r="N22" s="17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 ca="1">IF(NOT(ISERROR(MATCH(J28,'Tabla Impacto'!$B$221:$B$223,0))),'Tabla Impacto'!$F$223&amp;"Por favor no seleccionar los criterios de impacto(Afectación Económica o presupuestal y Pérdida Reputacional)",J28)</f>
        <v>0</v>
      </c>
      <c r="L28" s="195" t="str">
        <f ca="1">IF(OR(K28='Tabla Impacto'!$C$11,K28='Tabla Impacto'!$D$11),"Leve",IF(OR(K28='Tabla Impacto'!$C$12,K28='Tabla Impacto'!$D$12),"Menor",IF(OR(K28='Tabla Impacto'!$C$13,K28='Tabla Impacto'!$D$13),"Moderado",IF(OR(K28='Tabla Impacto'!$C$14,K28='Tabla Impacto'!$D$14),"Mayor",IF(OR(K28='Tabla Impacto'!$C$15,K28='Tabla Impacto'!$D$15),"Catastrófico","")))))</f>
        <v/>
      </c>
      <c r="M28" s="180" t="str">
        <f ca="1">IF(L28="","",IF(L28="Leve",0.2,IF(L28="Menor",0.4,IF(L28="Moderado",0.6,IF(L28="Mayor",0.8,IF(L28="Catastrófico",1,))))))</f>
        <v/>
      </c>
      <c r="N28" s="17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 ca="1">IF(NOT(ISERROR(MATCH(J34,'Tabla Impacto'!$B$221:$B$223,0))),'Tabla Impacto'!$F$223&amp;"Por favor no seleccionar los criterios de impacto(Afectación Económica o presupuestal y Pérdida Reputacional)",J34)</f>
        <v>0</v>
      </c>
      <c r="L34" s="195" t="str">
        <f ca="1">IF(OR(K34='Tabla Impacto'!$C$11,K34='Tabla Impacto'!$D$11),"Leve",IF(OR(K34='Tabla Impacto'!$C$12,K34='Tabla Impacto'!$D$12),"Menor",IF(OR(K34='Tabla Impacto'!$C$13,K34='Tabla Impacto'!$D$13),"Moderado",IF(OR(K34='Tabla Impacto'!$C$14,K34='Tabla Impacto'!$D$14),"Mayor",IF(OR(K34='Tabla Impacto'!$C$15,K34='Tabla Impacto'!$D$15),"Catastrófico","")))))</f>
        <v/>
      </c>
      <c r="M34" s="180" t="str">
        <f ca="1">IF(L34="","",IF(L34="Leve",0.2,IF(L34="Menor",0.4,IF(L34="Moderado",0.6,IF(L34="Mayor",0.8,IF(L34="Catastrófico",1,))))))</f>
        <v/>
      </c>
      <c r="N34" s="17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 ca="1">IF(NOT(ISERROR(MATCH(J40,'Tabla Impacto'!$B$221:$B$223,0))),'Tabla Impacto'!$F$223&amp;"Por favor no seleccionar los criterios de impacto(Afectación Económica o presupuestal y Pérdida Reputacional)",J40)</f>
        <v>0</v>
      </c>
      <c r="L40" s="195" t="str">
        <f ca="1">IF(OR(K40='Tabla Impacto'!$C$11,K40='Tabla Impacto'!$D$11),"Leve",IF(OR(K40='Tabla Impacto'!$C$12,K40='Tabla Impacto'!$D$12),"Menor",IF(OR(K40='Tabla Impacto'!$C$13,K40='Tabla Impacto'!$D$13),"Moderado",IF(OR(K40='Tabla Impacto'!$C$14,K40='Tabla Impacto'!$D$14),"Mayor",IF(OR(K40='Tabla Impacto'!$C$15,K40='Tabla Impacto'!$D$15),"Catastrófico","")))))</f>
        <v/>
      </c>
      <c r="M40" s="180" t="str">
        <f ca="1">IF(L40="","",IF(L40="Leve",0.2,IF(L40="Menor",0.4,IF(L40="Moderado",0.6,IF(L40="Mayor",0.8,IF(L40="Catastrófico",1,))))))</f>
        <v/>
      </c>
      <c r="N40" s="17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si="4"/>
        <v/>
      </c>
      <c r="Z42" s="45" t="str">
        <f t="shared" ref="Z42:Z69" si="8">+X42</f>
        <v/>
      </c>
      <c r="AA42" s="44" t="str">
        <f t="shared" si="5"/>
        <v/>
      </c>
      <c r="AB42" s="45" t="str">
        <f>IFERROR(IF(AND(Q41="Impacto",Q42="Impacto"),(AB41-(+AB41*T42)),IF(AND(Q41="Probabilidad",Q42="Impacto"),(AB40-(+AB40*T42)),IF(Q42="Probabilidad",AB41,""))),"")</f>
        <v/>
      </c>
      <c r="AC42" s="46" t="str">
        <f t="shared" ref="AC42:AC69" si="9">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4"/>
        <v/>
      </c>
      <c r="Z43" s="45" t="str">
        <f t="shared" si="8"/>
        <v/>
      </c>
      <c r="AA43" s="44" t="str">
        <f t="shared" si="5"/>
        <v/>
      </c>
      <c r="AB43" s="45" t="str">
        <f>IFERROR(IF(AND(Q42="Impacto",Q43="Impacto"),(AB42-(+AB42*T43)),IF(AND(Q42="Probabilidad",Q43="Impacto"),(AB41-(+AB41*T43)),IF(Q43="Probabilidad",AB42,""))),"")</f>
        <v/>
      </c>
      <c r="AC43" s="46" t="str">
        <f t="shared" si="9"/>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4"/>
        <v/>
      </c>
      <c r="Z44" s="45" t="str">
        <f t="shared" si="8"/>
        <v/>
      </c>
      <c r="AA44" s="44" t="str">
        <f t="shared" si="5"/>
        <v/>
      </c>
      <c r="AB44" s="45" t="str">
        <f>IFERROR(IF(AND(Q43="Impacto",Q44="Impacto"),(AB43-(+AB43*T44)),IF(AND(Q43="Probabilidad",Q44="Impacto"),(AB42-(+AB42*T44)),IF(Q44="Probabilidad",AB43,""))),"")</f>
        <v/>
      </c>
      <c r="AC44" s="46" t="str">
        <f t="shared" si="9"/>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4"/>
        <v/>
      </c>
      <c r="Z45" s="45" t="str">
        <f t="shared" si="8"/>
        <v/>
      </c>
      <c r="AA45" s="44" t="str">
        <f>IFERROR(IF(AB45="","",IF(AB45&lt;=0.2,"Leve",IF(AB45&lt;=0.4,"Menor",IF(AB45&lt;=0.6,"Moderado",IF(AB45&lt;=0.8,"Mayor","Catastrófico"))))),"")</f>
        <v/>
      </c>
      <c r="AB45" s="45" t="str">
        <f>IFERROR(IF(AND(Q44="Impacto",Q45="Impacto"),(AB44-(+AB44*T45)),IF(AND(Q44="Probabilidad",Q45="Impacto"),(AB43-(+AB43*T45)),IF(Q45="Probabilidad",AB44,""))),"")</f>
        <v/>
      </c>
      <c r="AC45" s="46" t="str">
        <f t="shared" si="9"/>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 ca="1">IF(NOT(ISERROR(MATCH(J46,'Tabla Impacto'!$B$221:$B$223,0))),'Tabla Impacto'!$F$223&amp;"Por favor no seleccionar los criterios de impacto(Afectación Económica o presupuestal y Pérdida Reputacional)",J46)</f>
        <v>0</v>
      </c>
      <c r="L46" s="195" t="str">
        <f ca="1">IF(OR(K46='Tabla Impacto'!$C$11,K46='Tabla Impacto'!$D$11),"Leve",IF(OR(K46='Tabla Impacto'!$C$12,K46='Tabla Impacto'!$D$12),"Menor",IF(OR(K46='Tabla Impacto'!$C$13,K46='Tabla Impacto'!$D$13),"Moderado",IF(OR(K46='Tabla Impacto'!$C$14,K46='Tabla Impacto'!$D$14),"Mayor",IF(OR(K46='Tabla Impacto'!$C$15,K46='Tabla Impacto'!$D$15),"Catastrófico","")))))</f>
        <v/>
      </c>
      <c r="M46" s="180" t="str">
        <f ca="1">IF(L46="","",IF(L46="Leve",0.2,IF(L46="Menor",0.4,IF(L46="Moderado",0.6,IF(L46="Mayor",0.8,IF(L46="Catastrófico",1,))))))</f>
        <v/>
      </c>
      <c r="N46" s="17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IFERROR(IF(X46="","",IF(X46&lt;=0.2,"Muy Baja",IF(X46&lt;=0.4,"Baja",IF(X46&lt;=0.6,"Media",IF(X46&lt;=0.8,"Alta","Muy Alta"))))),"")</f>
        <v/>
      </c>
      <c r="Z46" s="45" t="str">
        <f t="shared" si="8"/>
        <v/>
      </c>
      <c r="AA46" s="44" t="str">
        <f>IFERROR(IF(AB46="","",IF(AB46&lt;=0.2,"Leve",IF(AB46&lt;=0.4,"Menor",IF(AB46&lt;=0.6,"Moderado",IF(AB46&lt;=0.8,"Mayor","Catastrófico"))))),"")</f>
        <v/>
      </c>
      <c r="AB46" s="45" t="str">
        <f>IFERROR(IF(Q46="Impacto",(M46-(+M46*T46)),IF(Q46="Probabilidad",M46,"")),"")</f>
        <v/>
      </c>
      <c r="AC46" s="46" t="str">
        <f t="shared" si="9"/>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4"/>
        <v/>
      </c>
      <c r="Z47" s="45" t="str">
        <f t="shared" si="8"/>
        <v/>
      </c>
      <c r="AA47" s="44" t="str">
        <f t="shared" si="5"/>
        <v/>
      </c>
      <c r="AB47" s="45" t="str">
        <f>IFERROR(IF(AND(Q46="Impacto",Q47="Impacto"),(AB40-(+AB40*T47)),IF(Q47="Impacto",($M$46-(+$M$46*T47)),IF(Q47="Probabilidad",AB40,""))),"")</f>
        <v/>
      </c>
      <c r="AC47" s="46" t="str">
        <f t="shared" si="9"/>
        <v/>
      </c>
      <c r="AD47" s="47"/>
      <c r="AE47" s="128"/>
      <c r="AF47" s="38"/>
      <c r="AG47" s="49"/>
      <c r="AH47" s="49"/>
      <c r="AI47" s="48" t="s">
        <v>215</v>
      </c>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4"/>
        <v/>
      </c>
      <c r="Z48" s="45" t="str">
        <f t="shared" si="8"/>
        <v/>
      </c>
      <c r="AA48" s="44" t="str">
        <f t="shared" si="5"/>
        <v/>
      </c>
      <c r="AB48" s="45" t="str">
        <f>IFERROR(IF(AND(Q47="Impacto",Q48="Impacto"),(AB47-(+AB47*T48)),IF(AND(Q47="Probabilidad",Q48="Impacto"),(AB46-(+AB46*T48)),IF(Q48="Probabilidad",AB47,""))),"")</f>
        <v/>
      </c>
      <c r="AC48" s="46" t="str">
        <f t="shared" si="9"/>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4"/>
        <v/>
      </c>
      <c r="Z49" s="45" t="str">
        <f t="shared" si="8"/>
        <v/>
      </c>
      <c r="AA49" s="44" t="str">
        <f t="shared" si="5"/>
        <v/>
      </c>
      <c r="AB49" s="45" t="str">
        <f>IFERROR(IF(AND(Q48="Impacto",Q49="Impacto"),(AB48-(+AB48*T49)),IF(AND(Q48="Probabilidad",Q49="Impacto"),(AB47-(+AB47*T49)),IF(Q49="Probabilidad",AB48,""))),"")</f>
        <v/>
      </c>
      <c r="AC49" s="46" t="str">
        <f t="shared" si="9"/>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4"/>
        <v/>
      </c>
      <c r="Z50" s="45" t="str">
        <f t="shared" si="8"/>
        <v/>
      </c>
      <c r="AA50" s="44" t="str">
        <f t="shared" si="5"/>
        <v/>
      </c>
      <c r="AB50" s="45" t="str">
        <f>IFERROR(IF(AND(Q49="Impacto",Q50="Impacto"),(AB49-(+AB49*T50)),IF(AND(Q49="Probabilidad",Q50="Impacto"),(AB48-(+AB48*T50)),IF(Q50="Probabilidad",AB49,""))),"")</f>
        <v/>
      </c>
      <c r="AC50" s="46" t="str">
        <f t="shared" si="9"/>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4"/>
        <v/>
      </c>
      <c r="Z51" s="45" t="str">
        <f t="shared" si="8"/>
        <v/>
      </c>
      <c r="AA51" s="44" t="str">
        <f t="shared" si="5"/>
        <v/>
      </c>
      <c r="AB51" s="45" t="str">
        <f>IFERROR(IF(AND(Q50="Impacto",Q51="Impacto"),(AB50-(+AB50*T51)),IF(AND(Q50="Probabilidad",Q51="Impacto"),(AB49-(+AB49*T51)),IF(Q51="Probabilidad",AB50,""))),"")</f>
        <v/>
      </c>
      <c r="AC51" s="46" t="str">
        <f t="shared" si="9"/>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 ca="1">IF(NOT(ISERROR(MATCH(J52,'Tabla Impacto'!$B$221:$B$223,0))),'Tabla Impacto'!$F$223&amp;"Por favor no seleccionar los criterios de impacto(Afectación Económica o presupuestal y Pérdida Reputacional)",J52)</f>
        <v>0</v>
      </c>
      <c r="L52" s="195" t="str">
        <f ca="1">IF(OR(K52='Tabla Impacto'!$C$11,K52='Tabla Impacto'!$D$11),"Leve",IF(OR(K52='Tabla Impacto'!$C$12,K52='Tabla Impacto'!$D$12),"Menor",IF(OR(K52='Tabla Impacto'!$C$13,K52='Tabla Impacto'!$D$13),"Moderado",IF(OR(K52='Tabla Impacto'!$C$14,K52='Tabla Impacto'!$D$14),"Mayor",IF(OR(K52='Tabla Impacto'!$C$15,K52='Tabla Impacto'!$D$15),"Catastrófico","")))))</f>
        <v/>
      </c>
      <c r="M52" s="180" t="str">
        <f ca="1">IF(L52="","",IF(L52="Leve",0.2,IF(L52="Menor",0.4,IF(L52="Moderado",0.6,IF(L52="Mayor",0.8,IF(L52="Catastrófico",1,))))))</f>
        <v/>
      </c>
      <c r="N52" s="17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IFERROR(IF(X52="","",IF(X52&lt;=0.2,"Muy Baja",IF(X52&lt;=0.4,"Baja",IF(X52&lt;=0.6,"Media",IF(X52&lt;=0.8,"Alta","Muy Alta"))))),"")</f>
        <v/>
      </c>
      <c r="Z52" s="45" t="str">
        <f t="shared" si="8"/>
        <v/>
      </c>
      <c r="AA52" s="44" t="str">
        <f>IFERROR(IF(AB52="","",IF(AB52&lt;=0.2,"Leve",IF(AB52&lt;=0.4,"Menor",IF(AB52&lt;=0.6,"Moderado",IF(AB52&lt;=0.8,"Mayor","Catastrófico"))))),"")</f>
        <v/>
      </c>
      <c r="AB52" s="45" t="str">
        <f>IFERROR(IF(Q52="Impacto",(M52-(+M52*T52)),IF(Q52="Probabilidad",M52,"")),"")</f>
        <v/>
      </c>
      <c r="AC52" s="46" t="str">
        <f t="shared" si="9"/>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4"/>
        <v/>
      </c>
      <c r="Z53" s="45" t="str">
        <f t="shared" si="8"/>
        <v/>
      </c>
      <c r="AA53" s="44" t="str">
        <f t="shared" si="5"/>
        <v/>
      </c>
      <c r="AB53" s="45" t="str">
        <f>IFERROR(IF(AND(Q52="Impacto",Q53="Impacto"),(AB46-(+AB46*T53)),IF(Q53="Impacto",($M$52-(+$M$52*T53)),IF(Q53="Probabilidad",AB46,""))),"")</f>
        <v/>
      </c>
      <c r="AC53" s="46" t="str">
        <f t="shared" si="9"/>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4"/>
        <v/>
      </c>
      <c r="Z54" s="45" t="str">
        <f t="shared" si="8"/>
        <v/>
      </c>
      <c r="AA54" s="44" t="str">
        <f t="shared" si="5"/>
        <v/>
      </c>
      <c r="AB54" s="45" t="str">
        <f>IFERROR(IF(AND(Q53="Impacto",Q54="Impacto"),(AB53-(+AB53*T54)),IF(AND(Q53="Probabilidad",Q54="Impacto"),(AB52-(+AB52*T54)),IF(Q54="Probabilidad",AB53,""))),"")</f>
        <v/>
      </c>
      <c r="AC54" s="46" t="str">
        <f t="shared" si="9"/>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4"/>
        <v/>
      </c>
      <c r="Z55" s="45" t="str">
        <f t="shared" si="8"/>
        <v/>
      </c>
      <c r="AA55" s="44" t="str">
        <f t="shared" si="5"/>
        <v/>
      </c>
      <c r="AB55" s="45" t="str">
        <f>IFERROR(IF(AND(Q54="Impacto",Q55="Impacto"),(AB54-(+AB54*T55)),IF(AND(Q54="Probabilidad",Q55="Impacto"),(AB53-(+AB53*T55)),IF(Q55="Probabilidad",AB54,""))),"")</f>
        <v/>
      </c>
      <c r="AC55" s="46" t="str">
        <f t="shared" si="9"/>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4"/>
        <v/>
      </c>
      <c r="Z56" s="45" t="str">
        <f t="shared" si="8"/>
        <v/>
      </c>
      <c r="AA56" s="44" t="str">
        <f t="shared" si="5"/>
        <v/>
      </c>
      <c r="AB56" s="45" t="str">
        <f>IFERROR(IF(AND(Q55="Impacto",Q56="Impacto"),(AB55-(+AB55*T56)),IF(AND(Q55="Probabilidad",Q56="Impacto"),(AB54-(+AB54*T56)),IF(Q56="Probabilidad",AB55,""))),"")</f>
        <v/>
      </c>
      <c r="AC56" s="46" t="str">
        <f t="shared" si="9"/>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4"/>
        <v/>
      </c>
      <c r="Z57" s="45" t="str">
        <f t="shared" si="8"/>
        <v/>
      </c>
      <c r="AA57" s="44" t="str">
        <f t="shared" si="5"/>
        <v/>
      </c>
      <c r="AB57" s="45" t="str">
        <f>IFERROR(IF(AND(Q56="Impacto",Q57="Impacto"),(AB56-(+AB56*T57)),IF(AND(Q56="Probabilidad",Q57="Impacto"),(AB55-(+AB55*T57)),IF(Q57="Probabilidad",AB56,""))),"")</f>
        <v/>
      </c>
      <c r="AC57" s="46" t="str">
        <f t="shared" si="9"/>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 ca="1">IF(NOT(ISERROR(MATCH(J58,'Tabla Impacto'!$B$221:$B$223,0))),'Tabla Impacto'!$F$223&amp;"Por favor no seleccionar los criterios de impacto(Afectación Económica o presupuestal y Pérdida Reputacional)",J58)</f>
        <v>0</v>
      </c>
      <c r="L58" s="195" t="str">
        <f ca="1">IF(OR(K58='Tabla Impacto'!$C$11,K58='Tabla Impacto'!$D$11),"Leve",IF(OR(K58='Tabla Impacto'!$C$12,K58='Tabla Impacto'!$D$12),"Menor",IF(OR(K58='Tabla Impacto'!$C$13,K58='Tabla Impacto'!$D$13),"Moderado",IF(OR(K58='Tabla Impacto'!$C$14,K58='Tabla Impacto'!$D$14),"Mayor",IF(OR(K58='Tabla Impacto'!$C$15,K58='Tabla Impacto'!$D$15),"Catastrófico","")))))</f>
        <v/>
      </c>
      <c r="M58" s="180" t="str">
        <f ca="1">IF(L58="","",IF(L58="Leve",0.2,IF(L58="Menor",0.4,IF(L58="Moderado",0.6,IF(L58="Mayor",0.8,IF(L58="Catastrófico",1,))))))</f>
        <v/>
      </c>
      <c r="N58" s="17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IFERROR(IF(X58="","",IF(X58&lt;=0.2,"Muy Baja",IF(X58&lt;=0.4,"Baja",IF(X58&lt;=0.6,"Media",IF(X58&lt;=0.8,"Alta","Muy Alta"))))),"")</f>
        <v/>
      </c>
      <c r="Z58" s="45" t="str">
        <f t="shared" si="8"/>
        <v/>
      </c>
      <c r="AA58" s="44" t="str">
        <f>IFERROR(IF(AB58="","",IF(AB58&lt;=0.2,"Leve",IF(AB58&lt;=0.4,"Menor",IF(AB58&lt;=0.6,"Moderado",IF(AB58&lt;=0.8,"Mayor","Catastrófico"))))),"")</f>
        <v/>
      </c>
      <c r="AB58" s="45" t="str">
        <f>IFERROR(IF(Q58="Impacto",(M58-(+M58*T58)),IF(Q58="Probabilidad",M58,"")),"")</f>
        <v/>
      </c>
      <c r="AC58" s="46" t="str">
        <f t="shared" si="9"/>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4"/>
        <v/>
      </c>
      <c r="Z59" s="45" t="str">
        <f t="shared" si="8"/>
        <v/>
      </c>
      <c r="AA59" s="44" t="str">
        <f t="shared" si="5"/>
        <v/>
      </c>
      <c r="AB59" s="45" t="str">
        <f>IFERROR(IF(AND(Q58="Impacto",Q59="Impacto"),(AB52-(+AB52*T59)),IF(Q59="Impacto",($M$58-(+$M$58*T59)),IF(Q59="Probabilidad",AB52,""))),"")</f>
        <v/>
      </c>
      <c r="AC59" s="46" t="str">
        <f t="shared" si="9"/>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4"/>
        <v/>
      </c>
      <c r="Z60" s="45" t="str">
        <f t="shared" si="8"/>
        <v/>
      </c>
      <c r="AA60" s="44" t="str">
        <f t="shared" si="5"/>
        <v/>
      </c>
      <c r="AB60" s="45" t="str">
        <f>IFERROR(IF(AND(Q59="Impacto",Q60="Impacto"),(AB59-(+AB59*T60)),IF(AND(Q59="Probabilidad",Q60="Impacto"),(AB58-(+AB58*T60)),IF(Q60="Probabilidad",AB59,""))),"")</f>
        <v/>
      </c>
      <c r="AC60" s="46" t="str">
        <f t="shared" si="9"/>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4"/>
        <v/>
      </c>
      <c r="Z61" s="45" t="str">
        <f t="shared" si="8"/>
        <v/>
      </c>
      <c r="AA61" s="44" t="str">
        <f t="shared" si="5"/>
        <v/>
      </c>
      <c r="AB61" s="45" t="str">
        <f>IFERROR(IF(AND(Q60="Impacto",Q61="Impacto"),(AB60-(+AB60*T61)),IF(AND(Q60="Probabilidad",Q61="Impacto"),(AB59-(+AB59*T61)),IF(Q61="Probabilidad",AB60,""))),"")</f>
        <v/>
      </c>
      <c r="AC61" s="46" t="str">
        <f t="shared" si="9"/>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4"/>
        <v/>
      </c>
      <c r="Z62" s="45" t="str">
        <f t="shared" si="8"/>
        <v/>
      </c>
      <c r="AA62" s="44" t="str">
        <f t="shared" si="5"/>
        <v/>
      </c>
      <c r="AB62" s="45" t="str">
        <f>IFERROR(IF(AND(Q61="Impacto",Q62="Impacto"),(AB61-(+AB61*T62)),IF(AND(Q61="Probabilidad",Q62="Impacto"),(AB60-(+AB60*T62)),IF(Q62="Probabilidad",AB61,""))),"")</f>
        <v/>
      </c>
      <c r="AC62" s="46" t="str">
        <f t="shared" si="9"/>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4"/>
        <v/>
      </c>
      <c r="Z63" s="45" t="str">
        <f t="shared" si="8"/>
        <v/>
      </c>
      <c r="AA63" s="44" t="str">
        <f t="shared" si="5"/>
        <v/>
      </c>
      <c r="AB63" s="45" t="str">
        <f>IFERROR(IF(AND(Q62="Impacto",Q63="Impacto"),(AB62-(+AB62*T63)),IF(AND(Q62="Probabilidad",Q63="Impacto"),(AB61-(+AB61*T63)),IF(Q63="Probabilidad",AB62,""))),"")</f>
        <v/>
      </c>
      <c r="AC63" s="46" t="str">
        <f t="shared" si="9"/>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 ca="1">IF(NOT(ISERROR(MATCH(J64,'Tabla Impacto'!$B$221:$B$223,0))),'Tabla Impacto'!$F$223&amp;"Por favor no seleccionar los criterios de impacto(Afectación Económica o presupuestal y Pérdida Reputacional)",J64)</f>
        <v>0</v>
      </c>
      <c r="L64" s="195" t="str">
        <f ca="1">IF(OR(K64='Tabla Impacto'!$C$11,K64='Tabla Impacto'!$D$11),"Leve",IF(OR(K64='Tabla Impacto'!$C$12,K64='Tabla Impacto'!$D$12),"Menor",IF(OR(K64='Tabla Impacto'!$C$13,K64='Tabla Impacto'!$D$13),"Moderado",IF(OR(K64='Tabla Impacto'!$C$14,K64='Tabla Impacto'!$D$14),"Mayor",IF(OR(K64='Tabla Impacto'!$C$15,K64='Tabla Impacto'!$D$15),"Catastrófico","")))))</f>
        <v/>
      </c>
      <c r="M64" s="180" t="str">
        <f ca="1">IF(L64="","",IF(L64="Leve",0.2,IF(L64="Menor",0.4,IF(L64="Moderado",0.6,IF(L64="Mayor",0.8,IF(L64="Catastrófico",1,))))))</f>
        <v/>
      </c>
      <c r="N64" s="17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IFERROR(IF(X64="","",IF(X64&lt;=0.2,"Muy Baja",IF(X64&lt;=0.4,"Baja",IF(X64&lt;=0.6,"Media",IF(X64&lt;=0.8,"Alta","Muy Alta"))))),"")</f>
        <v/>
      </c>
      <c r="Z64" s="45" t="str">
        <f t="shared" si="8"/>
        <v/>
      </c>
      <c r="AA64" s="44" t="str">
        <f>IFERROR(IF(AB64="","",IF(AB64&lt;=0.2,"Leve",IF(AB64&lt;=0.4,"Menor",IF(AB64&lt;=0.6,"Moderado",IF(AB64&lt;=0.8,"Mayor","Catastrófico"))))),"")</f>
        <v/>
      </c>
      <c r="AB64" s="45" t="str">
        <f>IFERROR(IF(Q64="Impacto",(M64-(+M64*T64)),IF(Q64="Probabilidad",M64,"")),"")</f>
        <v/>
      </c>
      <c r="AC64" s="46" t="str">
        <f t="shared" si="9"/>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4"/>
        <v/>
      </c>
      <c r="Z65" s="45" t="str">
        <f t="shared" si="8"/>
        <v/>
      </c>
      <c r="AA65" s="44" t="str">
        <f t="shared" si="5"/>
        <v/>
      </c>
      <c r="AB65" s="45" t="str">
        <f>IFERROR(IF(AND(Q64="Impacto",Q65="Impacto"),(AB58-(+AB58*T65)),IF(Q65="Impacto",($M$64-(+$M$64*T65)),IF(Q65="Probabilidad",AB58,""))),"")</f>
        <v/>
      </c>
      <c r="AC65" s="46" t="str">
        <f t="shared" si="9"/>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4"/>
        <v/>
      </c>
      <c r="Z66" s="45" t="str">
        <f t="shared" si="8"/>
        <v/>
      </c>
      <c r="AA66" s="44" t="str">
        <f t="shared" si="5"/>
        <v/>
      </c>
      <c r="AB66" s="45" t="str">
        <f>IFERROR(IF(AND(Q65="Impacto",Q66="Impacto"),(AB65-(+AB65*T66)),IF(AND(Q65="Probabilidad",Q66="Impacto"),(AB64-(+AB64*T66)),IF(Q66="Probabilidad",AB65,""))),"")</f>
        <v/>
      </c>
      <c r="AC66" s="46" t="str">
        <f t="shared" si="9"/>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4"/>
        <v/>
      </c>
      <c r="Z67" s="45" t="str">
        <f t="shared" si="8"/>
        <v/>
      </c>
      <c r="AA67" s="44" t="str">
        <f t="shared" si="5"/>
        <v/>
      </c>
      <c r="AB67" s="45" t="str">
        <f>IFERROR(IF(AND(Q66="Impacto",Q67="Impacto"),(AB66-(+AB66*T67)),IF(AND(Q66="Probabilidad",Q67="Impacto"),(AB65-(+AB65*T67)),IF(Q67="Probabilidad",AB66,""))),"")</f>
        <v/>
      </c>
      <c r="AC67" s="46" t="str">
        <f t="shared" si="9"/>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4"/>
        <v/>
      </c>
      <c r="Z68" s="45" t="str">
        <f t="shared" si="8"/>
        <v/>
      </c>
      <c r="AA68" s="44" t="str">
        <f t="shared" si="5"/>
        <v/>
      </c>
      <c r="AB68" s="45" t="str">
        <f>IFERROR(IF(AND(Q67="Impacto",Q68="Impacto"),(AB67-(+AB67*T68)),IF(AND(Q67="Probabilidad",Q68="Impacto"),(AB66-(+AB66*T68)),IF(Q68="Probabilidad",AB67,""))),"")</f>
        <v/>
      </c>
      <c r="AC68" s="46" t="str">
        <f t="shared" si="9"/>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4"/>
        <v/>
      </c>
      <c r="Z69" s="45" t="str">
        <f t="shared" si="8"/>
        <v/>
      </c>
      <c r="AA69" s="44" t="str">
        <f t="shared" si="5"/>
        <v/>
      </c>
      <c r="AB69" s="45" t="str">
        <f>IFERROR(IF(AND(Q68="Impacto",Q69="Impacto"),(AB68-(+AB68*T69)),IF(AND(Q68="Probabilidad",Q69="Impacto"),(AB67-(+AB67*T69)),IF(Q69="Probabilidad",AB68,""))),"")</f>
        <v/>
      </c>
      <c r="AC69" s="46" t="str">
        <f t="shared" si="9"/>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C4:N4"/>
    <mergeCell ref="O4:Q4"/>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 ref="K58:K63"/>
    <mergeCell ref="L58:L63"/>
    <mergeCell ref="A58:A63"/>
    <mergeCell ref="B58:B63"/>
    <mergeCell ref="C58:C63"/>
    <mergeCell ref="D58:D63"/>
    <mergeCell ref="E58:E63"/>
    <mergeCell ref="F58:F63"/>
    <mergeCell ref="G58:G63"/>
    <mergeCell ref="H58:H63"/>
    <mergeCell ref="I58:I63"/>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D16:D21"/>
    <mergeCell ref="E16:E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AA8:AA9"/>
    <mergeCell ref="Y8:Y9"/>
    <mergeCell ref="Z8:Z9"/>
    <mergeCell ref="G8:G9"/>
    <mergeCell ref="H8:H9"/>
    <mergeCell ref="I8:I9"/>
    <mergeCell ref="L8:L9"/>
    <mergeCell ref="M8:M9"/>
    <mergeCell ref="B8:B9"/>
    <mergeCell ref="N8:N9"/>
    <mergeCell ref="J8:J9"/>
    <mergeCell ref="K8:K9"/>
    <mergeCell ref="Q8:Q9"/>
    <mergeCell ref="R8:W8"/>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s>
  <phoneticPr fontId="55" type="noConversion"/>
  <conditionalFormatting sqref="H10 H16">
    <cfRule type="cellIs" dxfId="465" priority="319" operator="equal">
      <formula>"Muy Alta"</formula>
    </cfRule>
    <cfRule type="cellIs" dxfId="464" priority="320" operator="equal">
      <formula>"Alta"</formula>
    </cfRule>
    <cfRule type="cellIs" dxfId="463" priority="321" operator="equal">
      <formula>"Media"</formula>
    </cfRule>
    <cfRule type="cellIs" dxfId="462" priority="322" operator="equal">
      <formula>"Baja"</formula>
    </cfRule>
    <cfRule type="cellIs" dxfId="461" priority="323" operator="equal">
      <formula>"Muy Baja"</formula>
    </cfRule>
  </conditionalFormatting>
  <conditionalFormatting sqref="L10 L16 L22 L28 L34 L40 L46 L52 L58 L64">
    <cfRule type="cellIs" dxfId="460" priority="314" operator="equal">
      <formula>"Catastrófico"</formula>
    </cfRule>
    <cfRule type="cellIs" dxfId="459" priority="315" operator="equal">
      <formula>"Mayor"</formula>
    </cfRule>
    <cfRule type="cellIs" dxfId="458" priority="316" operator="equal">
      <formula>"Moderado"</formula>
    </cfRule>
    <cfRule type="cellIs" dxfId="457" priority="317" operator="equal">
      <formula>"Menor"</formula>
    </cfRule>
    <cfRule type="cellIs" dxfId="456" priority="318" operator="equal">
      <formula>"Leve"</formula>
    </cfRule>
  </conditionalFormatting>
  <conditionalFormatting sqref="N10">
    <cfRule type="cellIs" dxfId="455" priority="310" operator="equal">
      <formula>"Extremo"</formula>
    </cfRule>
    <cfRule type="cellIs" dxfId="454" priority="311" operator="equal">
      <formula>"Alto"</formula>
    </cfRule>
    <cfRule type="cellIs" dxfId="453" priority="312" operator="equal">
      <formula>"Moderado"</formula>
    </cfRule>
    <cfRule type="cellIs" dxfId="452" priority="313" operator="equal">
      <formula>"Bajo"</formula>
    </cfRule>
  </conditionalFormatting>
  <conditionalFormatting sqref="Y10:Y15">
    <cfRule type="cellIs" dxfId="451" priority="305" operator="equal">
      <formula>"Muy Alta"</formula>
    </cfRule>
    <cfRule type="cellIs" dxfId="450" priority="306" operator="equal">
      <formula>"Alta"</formula>
    </cfRule>
    <cfRule type="cellIs" dxfId="449" priority="307" operator="equal">
      <formula>"Media"</formula>
    </cfRule>
    <cfRule type="cellIs" dxfId="448" priority="308" operator="equal">
      <formula>"Baja"</formula>
    </cfRule>
    <cfRule type="cellIs" dxfId="447" priority="309" operator="equal">
      <formula>"Muy Baja"</formula>
    </cfRule>
  </conditionalFormatting>
  <conditionalFormatting sqref="AA10:AA15">
    <cfRule type="cellIs" dxfId="446" priority="300" operator="equal">
      <formula>"Catastrófico"</formula>
    </cfRule>
    <cfRule type="cellIs" dxfId="445" priority="301" operator="equal">
      <formula>"Mayor"</formula>
    </cfRule>
    <cfRule type="cellIs" dxfId="444" priority="302" operator="equal">
      <formula>"Moderado"</formula>
    </cfRule>
    <cfRule type="cellIs" dxfId="443" priority="303" operator="equal">
      <formula>"Menor"</formula>
    </cfRule>
    <cfRule type="cellIs" dxfId="442" priority="304" operator="equal">
      <formula>"Leve"</formula>
    </cfRule>
  </conditionalFormatting>
  <conditionalFormatting sqref="AC10:AC15">
    <cfRule type="cellIs" dxfId="441" priority="296" operator="equal">
      <formula>"Extremo"</formula>
    </cfRule>
    <cfRule type="cellIs" dxfId="440" priority="297" operator="equal">
      <formula>"Alto"</formula>
    </cfRule>
    <cfRule type="cellIs" dxfId="439" priority="298" operator="equal">
      <formula>"Moderado"</formula>
    </cfRule>
    <cfRule type="cellIs" dxfId="438" priority="299" operator="equal">
      <formula>"Bajo"</formula>
    </cfRule>
  </conditionalFormatting>
  <conditionalFormatting sqref="H58">
    <cfRule type="cellIs" dxfId="437" priority="53" operator="equal">
      <formula>"Muy Alta"</formula>
    </cfRule>
    <cfRule type="cellIs" dxfId="436" priority="54" operator="equal">
      <formula>"Alta"</formula>
    </cfRule>
    <cfRule type="cellIs" dxfId="435" priority="55" operator="equal">
      <formula>"Media"</formula>
    </cfRule>
    <cfRule type="cellIs" dxfId="434" priority="56" operator="equal">
      <formula>"Baja"</formula>
    </cfRule>
    <cfRule type="cellIs" dxfId="433" priority="57" operator="equal">
      <formula>"Muy Baja"</formula>
    </cfRule>
  </conditionalFormatting>
  <conditionalFormatting sqref="N16">
    <cfRule type="cellIs" dxfId="432" priority="240" operator="equal">
      <formula>"Extremo"</formula>
    </cfRule>
    <cfRule type="cellIs" dxfId="431" priority="241" operator="equal">
      <formula>"Alto"</formula>
    </cfRule>
    <cfRule type="cellIs" dxfId="430" priority="242" operator="equal">
      <formula>"Moderado"</formula>
    </cfRule>
    <cfRule type="cellIs" dxfId="429" priority="243" operator="equal">
      <formula>"Bajo"</formula>
    </cfRule>
  </conditionalFormatting>
  <conditionalFormatting sqref="Y16:Y21">
    <cfRule type="cellIs" dxfId="428" priority="235" operator="equal">
      <formula>"Muy Alta"</formula>
    </cfRule>
    <cfRule type="cellIs" dxfId="427" priority="236" operator="equal">
      <formula>"Alta"</formula>
    </cfRule>
    <cfRule type="cellIs" dxfId="426" priority="237" operator="equal">
      <formula>"Media"</formula>
    </cfRule>
    <cfRule type="cellIs" dxfId="425" priority="238" operator="equal">
      <formula>"Baja"</formula>
    </cfRule>
    <cfRule type="cellIs" dxfId="424" priority="239" operator="equal">
      <formula>"Muy Baja"</formula>
    </cfRule>
  </conditionalFormatting>
  <conditionalFormatting sqref="AA16:AA21">
    <cfRule type="cellIs" dxfId="423" priority="230" operator="equal">
      <formula>"Catastrófico"</formula>
    </cfRule>
    <cfRule type="cellIs" dxfId="422" priority="231" operator="equal">
      <formula>"Mayor"</formula>
    </cfRule>
    <cfRule type="cellIs" dxfId="421" priority="232" operator="equal">
      <formula>"Moderado"</formula>
    </cfRule>
    <cfRule type="cellIs" dxfId="420" priority="233" operator="equal">
      <formula>"Menor"</formula>
    </cfRule>
    <cfRule type="cellIs" dxfId="419" priority="234" operator="equal">
      <formula>"Leve"</formula>
    </cfRule>
  </conditionalFormatting>
  <conditionalFormatting sqref="AC16:AC21">
    <cfRule type="cellIs" dxfId="418" priority="226" operator="equal">
      <formula>"Extremo"</formula>
    </cfRule>
    <cfRule type="cellIs" dxfId="417" priority="227" operator="equal">
      <formula>"Alto"</formula>
    </cfRule>
    <cfRule type="cellIs" dxfId="416" priority="228" operator="equal">
      <formula>"Moderado"</formula>
    </cfRule>
    <cfRule type="cellIs" dxfId="415" priority="229" operator="equal">
      <formula>"Bajo"</formula>
    </cfRule>
  </conditionalFormatting>
  <conditionalFormatting sqref="H22">
    <cfRule type="cellIs" dxfId="414" priority="221" operator="equal">
      <formula>"Muy Alta"</formula>
    </cfRule>
    <cfRule type="cellIs" dxfId="413" priority="222" operator="equal">
      <formula>"Alta"</formula>
    </cfRule>
    <cfRule type="cellIs" dxfId="412" priority="223" operator="equal">
      <formula>"Media"</formula>
    </cfRule>
    <cfRule type="cellIs" dxfId="411" priority="224" operator="equal">
      <formula>"Baja"</formula>
    </cfRule>
    <cfRule type="cellIs" dxfId="410" priority="225" operator="equal">
      <formula>"Muy Baja"</formula>
    </cfRule>
  </conditionalFormatting>
  <conditionalFormatting sqref="N22">
    <cfRule type="cellIs" dxfId="409" priority="212" operator="equal">
      <formula>"Extremo"</formula>
    </cfRule>
    <cfRule type="cellIs" dxfId="408" priority="213" operator="equal">
      <formula>"Alto"</formula>
    </cfRule>
    <cfRule type="cellIs" dxfId="407" priority="214" operator="equal">
      <formula>"Moderado"</formula>
    </cfRule>
    <cfRule type="cellIs" dxfId="406" priority="215" operator="equal">
      <formula>"Bajo"</formula>
    </cfRule>
  </conditionalFormatting>
  <conditionalFormatting sqref="Y22:Y27">
    <cfRule type="cellIs" dxfId="405" priority="207" operator="equal">
      <formula>"Muy Alta"</formula>
    </cfRule>
    <cfRule type="cellIs" dxfId="404" priority="208" operator="equal">
      <formula>"Alta"</formula>
    </cfRule>
    <cfRule type="cellIs" dxfId="403" priority="209" operator="equal">
      <formula>"Media"</formula>
    </cfRule>
    <cfRule type="cellIs" dxfId="402" priority="210" operator="equal">
      <formula>"Baja"</formula>
    </cfRule>
    <cfRule type="cellIs" dxfId="401" priority="211" operator="equal">
      <formula>"Muy Baja"</formula>
    </cfRule>
  </conditionalFormatting>
  <conditionalFormatting sqref="AA22:AA27">
    <cfRule type="cellIs" dxfId="400" priority="202" operator="equal">
      <formula>"Catastrófico"</formula>
    </cfRule>
    <cfRule type="cellIs" dxfId="399" priority="203" operator="equal">
      <formula>"Mayor"</formula>
    </cfRule>
    <cfRule type="cellIs" dxfId="398" priority="204" operator="equal">
      <formula>"Moderado"</formula>
    </cfRule>
    <cfRule type="cellIs" dxfId="397" priority="205" operator="equal">
      <formula>"Menor"</formula>
    </cfRule>
    <cfRule type="cellIs" dxfId="396" priority="206" operator="equal">
      <formula>"Leve"</formula>
    </cfRule>
  </conditionalFormatting>
  <conditionalFormatting sqref="AC22:AC27">
    <cfRule type="cellIs" dxfId="395" priority="198" operator="equal">
      <formula>"Extremo"</formula>
    </cfRule>
    <cfRule type="cellIs" dxfId="394" priority="199" operator="equal">
      <formula>"Alto"</formula>
    </cfRule>
    <cfRule type="cellIs" dxfId="393" priority="200" operator="equal">
      <formula>"Moderado"</formula>
    </cfRule>
    <cfRule type="cellIs" dxfId="392" priority="201" operator="equal">
      <formula>"Bajo"</formula>
    </cfRule>
  </conditionalFormatting>
  <conditionalFormatting sqref="H28">
    <cfRule type="cellIs" dxfId="391" priority="193" operator="equal">
      <formula>"Muy Alta"</formula>
    </cfRule>
    <cfRule type="cellIs" dxfId="390" priority="194" operator="equal">
      <formula>"Alta"</formula>
    </cfRule>
    <cfRule type="cellIs" dxfId="389" priority="195" operator="equal">
      <formula>"Media"</formula>
    </cfRule>
    <cfRule type="cellIs" dxfId="388" priority="196" operator="equal">
      <formula>"Baja"</formula>
    </cfRule>
    <cfRule type="cellIs" dxfId="387" priority="197" operator="equal">
      <formula>"Muy Baja"</formula>
    </cfRule>
  </conditionalFormatting>
  <conditionalFormatting sqref="N28">
    <cfRule type="cellIs" dxfId="386" priority="184" operator="equal">
      <formula>"Extremo"</formula>
    </cfRule>
    <cfRule type="cellIs" dxfId="385" priority="185" operator="equal">
      <formula>"Alto"</formula>
    </cfRule>
    <cfRule type="cellIs" dxfId="384" priority="186" operator="equal">
      <formula>"Moderado"</formula>
    </cfRule>
    <cfRule type="cellIs" dxfId="383" priority="187" operator="equal">
      <formula>"Bajo"</formula>
    </cfRule>
  </conditionalFormatting>
  <conditionalFormatting sqref="Y28:Y33">
    <cfRule type="cellIs" dxfId="382" priority="179" operator="equal">
      <formula>"Muy Alta"</formula>
    </cfRule>
    <cfRule type="cellIs" dxfId="381" priority="180" operator="equal">
      <formula>"Alta"</formula>
    </cfRule>
    <cfRule type="cellIs" dxfId="380" priority="181" operator="equal">
      <formula>"Media"</formula>
    </cfRule>
    <cfRule type="cellIs" dxfId="379" priority="182" operator="equal">
      <formula>"Baja"</formula>
    </cfRule>
    <cfRule type="cellIs" dxfId="378" priority="183" operator="equal">
      <formula>"Muy Baja"</formula>
    </cfRule>
  </conditionalFormatting>
  <conditionalFormatting sqref="AA28:AA33">
    <cfRule type="cellIs" dxfId="377" priority="174" operator="equal">
      <formula>"Catastrófico"</formula>
    </cfRule>
    <cfRule type="cellIs" dxfId="376" priority="175" operator="equal">
      <formula>"Mayor"</formula>
    </cfRule>
    <cfRule type="cellIs" dxfId="375" priority="176" operator="equal">
      <formula>"Moderado"</formula>
    </cfRule>
    <cfRule type="cellIs" dxfId="374" priority="177" operator="equal">
      <formula>"Menor"</formula>
    </cfRule>
    <cfRule type="cellIs" dxfId="373" priority="178" operator="equal">
      <formula>"Leve"</formula>
    </cfRule>
  </conditionalFormatting>
  <conditionalFormatting sqref="AC28:AC33">
    <cfRule type="cellIs" dxfId="372" priority="170" operator="equal">
      <formula>"Extremo"</formula>
    </cfRule>
    <cfRule type="cellIs" dxfId="371" priority="171" operator="equal">
      <formula>"Alto"</formula>
    </cfRule>
    <cfRule type="cellIs" dxfId="370" priority="172" operator="equal">
      <formula>"Moderado"</formula>
    </cfRule>
    <cfRule type="cellIs" dxfId="369" priority="173" operator="equal">
      <formula>"Bajo"</formula>
    </cfRule>
  </conditionalFormatting>
  <conditionalFormatting sqref="H34">
    <cfRule type="cellIs" dxfId="368" priority="165" operator="equal">
      <formula>"Muy Alta"</formula>
    </cfRule>
    <cfRule type="cellIs" dxfId="367" priority="166" operator="equal">
      <formula>"Alta"</formula>
    </cfRule>
    <cfRule type="cellIs" dxfId="366" priority="167" operator="equal">
      <formula>"Media"</formula>
    </cfRule>
    <cfRule type="cellIs" dxfId="365" priority="168" operator="equal">
      <formula>"Baja"</formula>
    </cfRule>
    <cfRule type="cellIs" dxfId="364" priority="169" operator="equal">
      <formula>"Muy Baja"</formula>
    </cfRule>
  </conditionalFormatting>
  <conditionalFormatting sqref="N34">
    <cfRule type="cellIs" dxfId="363" priority="156" operator="equal">
      <formula>"Extremo"</formula>
    </cfRule>
    <cfRule type="cellIs" dxfId="362" priority="157" operator="equal">
      <formula>"Alto"</formula>
    </cfRule>
    <cfRule type="cellIs" dxfId="361" priority="158" operator="equal">
      <formula>"Moderado"</formula>
    </cfRule>
    <cfRule type="cellIs" dxfId="360" priority="159" operator="equal">
      <formula>"Bajo"</formula>
    </cfRule>
  </conditionalFormatting>
  <conditionalFormatting sqref="Y34:Y39">
    <cfRule type="cellIs" dxfId="359" priority="151" operator="equal">
      <formula>"Muy Alta"</formula>
    </cfRule>
    <cfRule type="cellIs" dxfId="358" priority="152" operator="equal">
      <formula>"Alta"</formula>
    </cfRule>
    <cfRule type="cellIs" dxfId="357" priority="153" operator="equal">
      <formula>"Media"</formula>
    </cfRule>
    <cfRule type="cellIs" dxfId="356" priority="154" operator="equal">
      <formula>"Baja"</formula>
    </cfRule>
    <cfRule type="cellIs" dxfId="355" priority="155" operator="equal">
      <formula>"Muy Baja"</formula>
    </cfRule>
  </conditionalFormatting>
  <conditionalFormatting sqref="AA34:AA39">
    <cfRule type="cellIs" dxfId="354" priority="146" operator="equal">
      <formula>"Catastrófico"</formula>
    </cfRule>
    <cfRule type="cellIs" dxfId="353" priority="147" operator="equal">
      <formula>"Mayor"</formula>
    </cfRule>
    <cfRule type="cellIs" dxfId="352" priority="148" operator="equal">
      <formula>"Moderado"</formula>
    </cfRule>
    <cfRule type="cellIs" dxfId="351" priority="149" operator="equal">
      <formula>"Menor"</formula>
    </cfRule>
    <cfRule type="cellIs" dxfId="350" priority="150" operator="equal">
      <formula>"Leve"</formula>
    </cfRule>
  </conditionalFormatting>
  <conditionalFormatting sqref="AC34:AC39">
    <cfRule type="cellIs" dxfId="349" priority="142" operator="equal">
      <formula>"Extremo"</formula>
    </cfRule>
    <cfRule type="cellIs" dxfId="348" priority="143" operator="equal">
      <formula>"Alto"</formula>
    </cfRule>
    <cfRule type="cellIs" dxfId="347" priority="144" operator="equal">
      <formula>"Moderado"</formula>
    </cfRule>
    <cfRule type="cellIs" dxfId="346" priority="145" operator="equal">
      <formula>"Bajo"</formula>
    </cfRule>
  </conditionalFormatting>
  <conditionalFormatting sqref="H40">
    <cfRule type="cellIs" dxfId="345" priority="137" operator="equal">
      <formula>"Muy Alta"</formula>
    </cfRule>
    <cfRule type="cellIs" dxfId="344" priority="138" operator="equal">
      <formula>"Alta"</formula>
    </cfRule>
    <cfRule type="cellIs" dxfId="343" priority="139" operator="equal">
      <formula>"Media"</formula>
    </cfRule>
    <cfRule type="cellIs" dxfId="342" priority="140" operator="equal">
      <formula>"Baja"</formula>
    </cfRule>
    <cfRule type="cellIs" dxfId="341" priority="141" operator="equal">
      <formula>"Muy Baja"</formula>
    </cfRule>
  </conditionalFormatting>
  <conditionalFormatting sqref="N40">
    <cfRule type="cellIs" dxfId="340" priority="128" operator="equal">
      <formula>"Extremo"</formula>
    </cfRule>
    <cfRule type="cellIs" dxfId="339" priority="129" operator="equal">
      <formula>"Alto"</formula>
    </cfRule>
    <cfRule type="cellIs" dxfId="338" priority="130" operator="equal">
      <formula>"Moderado"</formula>
    </cfRule>
    <cfRule type="cellIs" dxfId="337" priority="131" operator="equal">
      <formula>"Bajo"</formula>
    </cfRule>
  </conditionalFormatting>
  <conditionalFormatting sqref="Y40:Y45">
    <cfRule type="cellIs" dxfId="336" priority="123" operator="equal">
      <formula>"Muy Alta"</formula>
    </cfRule>
    <cfRule type="cellIs" dxfId="335" priority="124" operator="equal">
      <formula>"Alta"</formula>
    </cfRule>
    <cfRule type="cellIs" dxfId="334" priority="125" operator="equal">
      <formula>"Media"</formula>
    </cfRule>
    <cfRule type="cellIs" dxfId="333" priority="126" operator="equal">
      <formula>"Baja"</formula>
    </cfRule>
    <cfRule type="cellIs" dxfId="332" priority="127" operator="equal">
      <formula>"Muy Baja"</formula>
    </cfRule>
  </conditionalFormatting>
  <conditionalFormatting sqref="AA40:AA45">
    <cfRule type="cellIs" dxfId="331" priority="118" operator="equal">
      <formula>"Catastrófico"</formula>
    </cfRule>
    <cfRule type="cellIs" dxfId="330" priority="119" operator="equal">
      <formula>"Mayor"</formula>
    </cfRule>
    <cfRule type="cellIs" dxfId="329" priority="120" operator="equal">
      <formula>"Moderado"</formula>
    </cfRule>
    <cfRule type="cellIs" dxfId="328" priority="121" operator="equal">
      <formula>"Menor"</formula>
    </cfRule>
    <cfRule type="cellIs" dxfId="327" priority="122" operator="equal">
      <formula>"Leve"</formula>
    </cfRule>
  </conditionalFormatting>
  <conditionalFormatting sqref="AC40:AC45">
    <cfRule type="cellIs" dxfId="326" priority="114" operator="equal">
      <formula>"Extremo"</formula>
    </cfRule>
    <cfRule type="cellIs" dxfId="325" priority="115" operator="equal">
      <formula>"Alto"</formula>
    </cfRule>
    <cfRule type="cellIs" dxfId="324" priority="116" operator="equal">
      <formula>"Moderado"</formula>
    </cfRule>
    <cfRule type="cellIs" dxfId="323" priority="117" operator="equal">
      <formula>"Bajo"</formula>
    </cfRule>
  </conditionalFormatting>
  <conditionalFormatting sqref="H46">
    <cfRule type="cellIs" dxfId="322" priority="109" operator="equal">
      <formula>"Muy Alta"</formula>
    </cfRule>
    <cfRule type="cellIs" dxfId="321" priority="110" operator="equal">
      <formula>"Alta"</formula>
    </cfRule>
    <cfRule type="cellIs" dxfId="320" priority="111" operator="equal">
      <formula>"Media"</formula>
    </cfRule>
    <cfRule type="cellIs" dxfId="319" priority="112" operator="equal">
      <formula>"Baja"</formula>
    </cfRule>
    <cfRule type="cellIs" dxfId="318" priority="113" operator="equal">
      <formula>"Muy Baja"</formula>
    </cfRule>
  </conditionalFormatting>
  <conditionalFormatting sqref="N46">
    <cfRule type="cellIs" dxfId="317" priority="100" operator="equal">
      <formula>"Extremo"</formula>
    </cfRule>
    <cfRule type="cellIs" dxfId="316" priority="101" operator="equal">
      <formula>"Alto"</formula>
    </cfRule>
    <cfRule type="cellIs" dxfId="315" priority="102" operator="equal">
      <formula>"Moderado"</formula>
    </cfRule>
    <cfRule type="cellIs" dxfId="314" priority="103" operator="equal">
      <formula>"Bajo"</formula>
    </cfRule>
  </conditionalFormatting>
  <conditionalFormatting sqref="Y46:Y51">
    <cfRule type="cellIs" dxfId="313" priority="95" operator="equal">
      <formula>"Muy Alta"</formula>
    </cfRule>
    <cfRule type="cellIs" dxfId="312" priority="96" operator="equal">
      <formula>"Alta"</formula>
    </cfRule>
    <cfRule type="cellIs" dxfId="311" priority="97" operator="equal">
      <formula>"Media"</formula>
    </cfRule>
    <cfRule type="cellIs" dxfId="310" priority="98" operator="equal">
      <formula>"Baja"</formula>
    </cfRule>
    <cfRule type="cellIs" dxfId="309" priority="99" operator="equal">
      <formula>"Muy Baja"</formula>
    </cfRule>
  </conditionalFormatting>
  <conditionalFormatting sqref="AA46:AA51">
    <cfRule type="cellIs" dxfId="308" priority="90" operator="equal">
      <formula>"Catastrófico"</formula>
    </cfRule>
    <cfRule type="cellIs" dxfId="307" priority="91" operator="equal">
      <formula>"Mayor"</formula>
    </cfRule>
    <cfRule type="cellIs" dxfId="306" priority="92" operator="equal">
      <formula>"Moderado"</formula>
    </cfRule>
    <cfRule type="cellIs" dxfId="305" priority="93" operator="equal">
      <formula>"Menor"</formula>
    </cfRule>
    <cfRule type="cellIs" dxfId="304" priority="94" operator="equal">
      <formula>"Leve"</formula>
    </cfRule>
  </conditionalFormatting>
  <conditionalFormatting sqref="AC46:AC51">
    <cfRule type="cellIs" dxfId="303" priority="86" operator="equal">
      <formula>"Extremo"</formula>
    </cfRule>
    <cfRule type="cellIs" dxfId="302" priority="87" operator="equal">
      <formula>"Alto"</formula>
    </cfRule>
    <cfRule type="cellIs" dxfId="301" priority="88" operator="equal">
      <formula>"Moderado"</formula>
    </cfRule>
    <cfRule type="cellIs" dxfId="300" priority="89" operator="equal">
      <formula>"Bajo"</formula>
    </cfRule>
  </conditionalFormatting>
  <conditionalFormatting sqref="H52">
    <cfRule type="cellIs" dxfId="299" priority="81" operator="equal">
      <formula>"Muy Alta"</formula>
    </cfRule>
    <cfRule type="cellIs" dxfId="298" priority="82" operator="equal">
      <formula>"Alta"</formula>
    </cfRule>
    <cfRule type="cellIs" dxfId="297" priority="83" operator="equal">
      <formula>"Media"</formula>
    </cfRule>
    <cfRule type="cellIs" dxfId="296" priority="84" operator="equal">
      <formula>"Baja"</formula>
    </cfRule>
    <cfRule type="cellIs" dxfId="295" priority="85" operator="equal">
      <formula>"Muy Baja"</formula>
    </cfRule>
  </conditionalFormatting>
  <conditionalFormatting sqref="N52">
    <cfRule type="cellIs" dxfId="294" priority="72" operator="equal">
      <formula>"Extremo"</formula>
    </cfRule>
    <cfRule type="cellIs" dxfId="293" priority="73" operator="equal">
      <formula>"Alto"</formula>
    </cfRule>
    <cfRule type="cellIs" dxfId="292" priority="74" operator="equal">
      <formula>"Moderado"</formula>
    </cfRule>
    <cfRule type="cellIs" dxfId="291" priority="75" operator="equal">
      <formula>"Bajo"</formula>
    </cfRule>
  </conditionalFormatting>
  <conditionalFormatting sqref="Y52:Y57">
    <cfRule type="cellIs" dxfId="290" priority="67" operator="equal">
      <formula>"Muy Alta"</formula>
    </cfRule>
    <cfRule type="cellIs" dxfId="289" priority="68" operator="equal">
      <formula>"Alta"</formula>
    </cfRule>
    <cfRule type="cellIs" dxfId="288" priority="69" operator="equal">
      <formula>"Media"</formula>
    </cfRule>
    <cfRule type="cellIs" dxfId="287" priority="70" operator="equal">
      <formula>"Baja"</formula>
    </cfRule>
    <cfRule type="cellIs" dxfId="286" priority="71" operator="equal">
      <formula>"Muy Baja"</formula>
    </cfRule>
  </conditionalFormatting>
  <conditionalFormatting sqref="AA52:AA57">
    <cfRule type="cellIs" dxfId="285" priority="62" operator="equal">
      <formula>"Catastrófico"</formula>
    </cfRule>
    <cfRule type="cellIs" dxfId="284" priority="63" operator="equal">
      <formula>"Mayor"</formula>
    </cfRule>
    <cfRule type="cellIs" dxfId="283" priority="64" operator="equal">
      <formula>"Moderado"</formula>
    </cfRule>
    <cfRule type="cellIs" dxfId="282" priority="65" operator="equal">
      <formula>"Menor"</formula>
    </cfRule>
    <cfRule type="cellIs" dxfId="281" priority="66" operator="equal">
      <formula>"Leve"</formula>
    </cfRule>
  </conditionalFormatting>
  <conditionalFormatting sqref="AC52:AC57">
    <cfRule type="cellIs" dxfId="280" priority="58" operator="equal">
      <formula>"Extremo"</formula>
    </cfRule>
    <cfRule type="cellIs" dxfId="279" priority="59" operator="equal">
      <formula>"Alto"</formula>
    </cfRule>
    <cfRule type="cellIs" dxfId="278" priority="60" operator="equal">
      <formula>"Moderado"</formula>
    </cfRule>
    <cfRule type="cellIs" dxfId="277" priority="61" operator="equal">
      <formula>"Bajo"</formula>
    </cfRule>
  </conditionalFormatting>
  <conditionalFormatting sqref="N58">
    <cfRule type="cellIs" dxfId="276" priority="44" operator="equal">
      <formula>"Extremo"</formula>
    </cfRule>
    <cfRule type="cellIs" dxfId="275" priority="45" operator="equal">
      <formula>"Alto"</formula>
    </cfRule>
    <cfRule type="cellIs" dxfId="274" priority="46" operator="equal">
      <formula>"Moderado"</formula>
    </cfRule>
    <cfRule type="cellIs" dxfId="273" priority="47" operator="equal">
      <formula>"Bajo"</formula>
    </cfRule>
  </conditionalFormatting>
  <conditionalFormatting sqref="Y58:Y63">
    <cfRule type="cellIs" dxfId="272" priority="39" operator="equal">
      <formula>"Muy Alta"</formula>
    </cfRule>
    <cfRule type="cellIs" dxfId="271" priority="40" operator="equal">
      <formula>"Alta"</formula>
    </cfRule>
    <cfRule type="cellIs" dxfId="270" priority="41" operator="equal">
      <formula>"Media"</formula>
    </cfRule>
    <cfRule type="cellIs" dxfId="269" priority="42" operator="equal">
      <formula>"Baja"</formula>
    </cfRule>
    <cfRule type="cellIs" dxfId="268" priority="43" operator="equal">
      <formula>"Muy Baja"</formula>
    </cfRule>
  </conditionalFormatting>
  <conditionalFormatting sqref="AA58:AA63">
    <cfRule type="cellIs" dxfId="267" priority="34" operator="equal">
      <formula>"Catastrófico"</formula>
    </cfRule>
    <cfRule type="cellIs" dxfId="266" priority="35" operator="equal">
      <formula>"Mayor"</formula>
    </cfRule>
    <cfRule type="cellIs" dxfId="265" priority="36" operator="equal">
      <formula>"Moderado"</formula>
    </cfRule>
    <cfRule type="cellIs" dxfId="264" priority="37" operator="equal">
      <formula>"Menor"</formula>
    </cfRule>
    <cfRule type="cellIs" dxfId="263" priority="38" operator="equal">
      <formula>"Leve"</formula>
    </cfRule>
  </conditionalFormatting>
  <conditionalFormatting sqref="AC58:AC63">
    <cfRule type="cellIs" dxfId="262" priority="30" operator="equal">
      <formula>"Extremo"</formula>
    </cfRule>
    <cfRule type="cellIs" dxfId="261" priority="31" operator="equal">
      <formula>"Alto"</formula>
    </cfRule>
    <cfRule type="cellIs" dxfId="260" priority="32" operator="equal">
      <formula>"Moderado"</formula>
    </cfRule>
    <cfRule type="cellIs" dxfId="259" priority="33" operator="equal">
      <formula>"Bajo"</formula>
    </cfRule>
  </conditionalFormatting>
  <conditionalFormatting sqref="H64">
    <cfRule type="cellIs" dxfId="258" priority="25" operator="equal">
      <formula>"Muy Alta"</formula>
    </cfRule>
    <cfRule type="cellIs" dxfId="257" priority="26" operator="equal">
      <formula>"Alta"</formula>
    </cfRule>
    <cfRule type="cellIs" dxfId="256" priority="27" operator="equal">
      <formula>"Media"</formula>
    </cfRule>
    <cfRule type="cellIs" dxfId="255" priority="28" operator="equal">
      <formula>"Baja"</formula>
    </cfRule>
    <cfRule type="cellIs" dxfId="254" priority="29" operator="equal">
      <formula>"Muy Baja"</formula>
    </cfRule>
  </conditionalFormatting>
  <conditionalFormatting sqref="N64">
    <cfRule type="cellIs" dxfId="253" priority="16" operator="equal">
      <formula>"Extremo"</formula>
    </cfRule>
    <cfRule type="cellIs" dxfId="252" priority="17" operator="equal">
      <formula>"Alto"</formula>
    </cfRule>
    <cfRule type="cellIs" dxfId="251" priority="18" operator="equal">
      <formula>"Moderado"</formula>
    </cfRule>
    <cfRule type="cellIs" dxfId="250" priority="19" operator="equal">
      <formula>"Bajo"</formula>
    </cfRule>
  </conditionalFormatting>
  <conditionalFormatting sqref="Y64:Y69">
    <cfRule type="cellIs" dxfId="249" priority="11" operator="equal">
      <formula>"Muy Alta"</formula>
    </cfRule>
    <cfRule type="cellIs" dxfId="248" priority="12" operator="equal">
      <formula>"Alta"</formula>
    </cfRule>
    <cfRule type="cellIs" dxfId="247" priority="13" operator="equal">
      <formula>"Media"</formula>
    </cfRule>
    <cfRule type="cellIs" dxfId="246" priority="14" operator="equal">
      <formula>"Baja"</formula>
    </cfRule>
    <cfRule type="cellIs" dxfId="245" priority="15" operator="equal">
      <formula>"Muy Baja"</formula>
    </cfRule>
  </conditionalFormatting>
  <conditionalFormatting sqref="AA64:AA69">
    <cfRule type="cellIs" dxfId="244" priority="6" operator="equal">
      <formula>"Catastrófico"</formula>
    </cfRule>
    <cfRule type="cellIs" dxfId="243" priority="7" operator="equal">
      <formula>"Mayor"</formula>
    </cfRule>
    <cfRule type="cellIs" dxfId="242" priority="8" operator="equal">
      <formula>"Moderado"</formula>
    </cfRule>
    <cfRule type="cellIs" dxfId="241" priority="9" operator="equal">
      <formula>"Menor"</formula>
    </cfRule>
    <cfRule type="cellIs" dxfId="240" priority="10" operator="equal">
      <formula>"Leve"</formula>
    </cfRule>
  </conditionalFormatting>
  <conditionalFormatting sqref="AC64:AC69">
    <cfRule type="cellIs" dxfId="239" priority="2" operator="equal">
      <formula>"Extremo"</formula>
    </cfRule>
    <cfRule type="cellIs" dxfId="238" priority="3" operator="equal">
      <formula>"Alto"</formula>
    </cfRule>
    <cfRule type="cellIs" dxfId="237" priority="4" operator="equal">
      <formula>"Moderado"</formula>
    </cfRule>
    <cfRule type="cellIs" dxfId="236" priority="5" operator="equal">
      <formula>"Bajo"</formula>
    </cfRule>
  </conditionalFormatting>
  <conditionalFormatting sqref="K10:K69">
    <cfRule type="containsText" dxfId="235" priority="1" operator="containsText" text="❌">
      <formula>NOT(ISERROR(SEARCH("❌",K10)))</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100-000000000000}">
          <x14:formula1>
            <xm:f>'Tabla Valoración controles'!$D$4:$D$6</xm:f>
          </x14:formula1>
          <xm:sqref>R10:R69</xm:sqref>
        </x14:dataValidation>
        <x14:dataValidation type="list" allowBlank="1" showInputMessage="1" showErrorMessage="1" xr:uid="{00000000-0002-0000-0100-000001000000}">
          <x14:formula1>
            <xm:f>'Tabla Valoración controles'!$D$7:$D$8</xm:f>
          </x14:formula1>
          <xm:sqref>S10:S69</xm:sqref>
        </x14:dataValidation>
        <x14:dataValidation type="list" allowBlank="1" showInputMessage="1" showErrorMessage="1" xr:uid="{00000000-0002-0000-0100-000002000000}">
          <x14:formula1>
            <xm:f>'Tabla Valoración controles'!$D$9:$D$10</xm:f>
          </x14:formula1>
          <xm:sqref>U10:U69</xm:sqref>
        </x14:dataValidation>
        <x14:dataValidation type="list" allowBlank="1" showInputMessage="1" showErrorMessage="1" xr:uid="{00000000-0002-0000-0100-000003000000}">
          <x14:formula1>
            <xm:f>'Tabla Valoración controles'!$D$11:$D$12</xm:f>
          </x14:formula1>
          <xm:sqref>V10:V69</xm:sqref>
        </x14:dataValidation>
        <x14:dataValidation type="list" allowBlank="1" showInputMessage="1" showErrorMessage="1" xr:uid="{00000000-0002-0000-01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5000000}">
          <x14:formula1>
            <xm:f>'Tabla Valoración controles'!$D$13:$D$14</xm:f>
          </x14:formula1>
          <xm:sqref>W10:W69</xm:sqref>
        </x14:dataValidation>
        <x14:dataValidation type="list" allowBlank="1" showInputMessage="1" showErrorMessage="1" xr:uid="{00000000-0002-0000-0100-000006000000}">
          <x14:formula1>
            <xm:f>'Opciones Tratamiento'!$B$13:$B$19</xm:f>
          </x14:formula1>
          <xm:sqref>F10:F69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Tratamiento'!$B$2:$B$5</xm:f>
          </x14:formula1>
          <xm:sqref>AD10:AD69</xm:sqref>
        </x14:dataValidation>
        <x14:dataValidation type="list" allowBlank="1" showInputMessage="1" showErrorMessage="1" xr:uid="{00000000-0002-0000-01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1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1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E000000}">
          <x14:formula1>
            <xm:f>IF(OR(AD10='Opciones Tratamiento'!$B$2,AD10='Opciones Tratamiento'!$B$3,AD10='Opciones Tratamiento'!$B$4),ISBLANK(AD10),ISTEXT(AD10))</xm:f>
          </x14:formula1>
          <xm:sqref>AI10:AI69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53C96-90A6-4E46-9D1F-BFC9B7566781}">
  <sheetPr>
    <tabColor rgb="FF002060"/>
  </sheetPr>
  <dimension ref="A1:BP72"/>
  <sheetViews>
    <sheetView zoomScale="40" zoomScaleNormal="40" workbookViewId="0">
      <pane xSplit="14" ySplit="9" topLeftCell="Q13" activePane="bottomRight" state="frozen"/>
      <selection pane="topRight" activeCell="O1" sqref="O1"/>
      <selection pane="bottomLeft" activeCell="A10" sqref="A10"/>
      <selection pane="bottomRight" activeCell="AH16" sqref="AH1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47" t="s">
        <v>280</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47" t="s">
        <v>281</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282</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283</v>
      </c>
      <c r="D10" s="186" t="s">
        <v>284</v>
      </c>
      <c r="E10" s="189" t="s">
        <v>285</v>
      </c>
      <c r="F10" s="186" t="s">
        <v>93</v>
      </c>
      <c r="G10" s="192">
        <v>12</v>
      </c>
      <c r="H10" s="195" t="str">
        <f>IF(G10&lt;=0,"",IF(G10&lt;=2,"Muy Baja",IF(G10&lt;=24,"Baja",IF(G10&lt;=500,"Media",IF(G10&lt;=5000,"Alta","Muy Alta")))))</f>
        <v>Baja</v>
      </c>
      <c r="I10" s="180">
        <f>IF(H10="","",IF(H10="Muy Baja",0.2,IF(H10="Baja",0.4,IF(H10="Media",0.6,IF(H10="Alta",0.8,IF(H10="Muy Alta",1,))))))</f>
        <v>0.4</v>
      </c>
      <c r="J10" s="198" t="s">
        <v>170</v>
      </c>
      <c r="K10" s="180" t="str">
        <f>IF(NOT(ISERROR(MATCH(J10,'[14]Tabla Impacto'!$B$221:$B$223,0))),'[14]Tabla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95" t="str">
        <f>IF(OR(K10='[14]Tabla Impacto'!$C$11,K10='[14]Tabla Impacto'!$D$11),"Leve",IF(OR(K10='[14]Tabla Impacto'!$C$12,K10='[14]Tabla Impacto'!$D$12),"Menor",IF(OR(K10='[14]Tabla Impacto'!$C$13,K10='[14]Tabla Impacto'!$D$13),"Moderado",IF(OR(K10='[14]Tabla Impacto'!$C$14,K10='[14]Tabla Impacto'!$D$14),"Mayor",IF(OR(K10='[14]Tabla Impacto'!$C$15,K10='[14]Tabla Impacto'!$D$15),"Catastrófico","")))))</f>
        <v>Menor</v>
      </c>
      <c r="M10" s="180">
        <f>IF(L10="","",IF(L10="Leve",0.2,IF(L10="Menor",0.4,IF(L10="Moderado",0.6,IF(L10="Mayor",0.8,IF(L10="Catastrófico",1,))))))</f>
        <v>0.4</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6" t="s">
        <v>286</v>
      </c>
      <c r="Q10" s="41" t="str">
        <f t="shared" ref="Q10:Q69" si="0">IF(OR(R10="Preventivo",R10="Detectivo"),"Probabilidad",IF(R10="Correctivo","Impacto",""))</f>
        <v>Probabilidad</v>
      </c>
      <c r="R10" s="42" t="s">
        <v>101</v>
      </c>
      <c r="S10" s="42" t="s">
        <v>96</v>
      </c>
      <c r="T10" s="43" t="str">
        <f t="shared" ref="T10:T69" si="1">IF(AND(R10="Preventivo",S10="Automático"),"50%",IF(AND(R10="Preventivo",S10="Manual"),"40%",IF(AND(R10="Detectivo",S10="Automático"),"40%",IF(AND(R10="Detectivo",S10="Manual"),"30%",IF(AND(R10="Correctivo",S10="Automático"),"35%",IF(AND(R10="Correctivo",S10="Manual"),"25%",""))))))</f>
        <v>30%</v>
      </c>
      <c r="U10" s="42" t="s">
        <v>97</v>
      </c>
      <c r="V10" s="42" t="s">
        <v>98</v>
      </c>
      <c r="W10" s="42" t="s">
        <v>99</v>
      </c>
      <c r="X10" s="24">
        <f>IFERROR(IF(Q10="Probabilidad",(I10-(+I10*T10)),IF(Q10="Impacto",I10,"")),"")</f>
        <v>0.28000000000000003</v>
      </c>
      <c r="Y10" s="44" t="str">
        <f>IFERROR(IF(X10="","",IF(X10&lt;=0.2,"Muy Baja",IF(X10&lt;=0.4,"Baja",IF(X10&lt;=0.6,"Media",IF(X10&lt;=0.8,"Alta","Muy Alta"))))),"")</f>
        <v>Baja</v>
      </c>
      <c r="Z10" s="45">
        <f t="shared" ref="Z10:Z69" si="2">+X10</f>
        <v>0.28000000000000003</v>
      </c>
      <c r="AA10" s="44" t="str">
        <f>IFERROR(IF(AB10="","",IF(AB10&lt;=0.2,"Leve",IF(AB10&lt;=0.4,"Menor",IF(AB10&lt;=0.6,"Moderado",IF(AB10&lt;=0.8,"Mayor","Catastrófico"))))),"")</f>
        <v>Menor</v>
      </c>
      <c r="AB10" s="45">
        <f>IFERROR(IF(Q10="Impacto",(M10-(+M10*T10)),IF(Q10="Probabilidad",M10,"")),"")</f>
        <v>0.4</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127" t="s">
        <v>287</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0.16800000000000001</v>
      </c>
      <c r="Y11" s="44" t="str">
        <f t="shared" ref="Y11:Y69" si="4">IFERROR(IF(X11="","",IF(X11&lt;=0.2,"Muy Baja",IF(X11&lt;=0.4,"Baja",IF(X11&lt;=0.6,"Media",IF(X11&lt;=0.8,"Alta","Muy Alta"))))),"")</f>
        <v>Muy Baja</v>
      </c>
      <c r="Z11" s="45">
        <f t="shared" si="2"/>
        <v>0.16800000000000001</v>
      </c>
      <c r="AA11" s="44" t="str">
        <f t="shared" ref="AA11:AA69" si="5">IFERROR(IF(AB11="","",IF(AB11&lt;=0.2,"Leve",IF(AB11&lt;=0.4,"Menor",IF(AB11&lt;=0.6,"Moderado",IF(AB11&lt;=0.8,"Mayor","Catastrófico"))))),"")</f>
        <v>Menor</v>
      </c>
      <c r="AB11" s="45">
        <f>IFERROR(IF(AND(Q10="Impacto",Q11="Impacto"),(AB10-(+AB10*T11)),IF(Q11="Impacto",($M$10-(+$M$10*T11)),IF(Q11="Probabilidad",AB10,""))),"")</f>
        <v>0.4</v>
      </c>
      <c r="AC11" s="46" t="str">
        <f t="shared" si="3"/>
        <v>Bajo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t="s">
        <v>92</v>
      </c>
      <c r="C16" s="186" t="s">
        <v>288</v>
      </c>
      <c r="D16" s="186" t="s">
        <v>289</v>
      </c>
      <c r="E16" s="189" t="s">
        <v>290</v>
      </c>
      <c r="F16" s="186" t="s">
        <v>93</v>
      </c>
      <c r="G16" s="192">
        <v>12</v>
      </c>
      <c r="H16" s="195" t="str">
        <f>IF(G16&lt;=0,"",IF(G16&lt;=2,"Muy Baja",IF(G16&lt;=24,"Baja",IF(G16&lt;=500,"Media",IF(G16&lt;=5000,"Alta","Muy Alta")))))</f>
        <v>Baja</v>
      </c>
      <c r="I16" s="180">
        <f>IF(H16="","",IF(H16="Muy Baja",0.2,IF(H16="Baja",0.4,IF(H16="Media",0.6,IF(H16="Alta",0.8,IF(H16="Muy Alta",1,))))))</f>
        <v>0.4</v>
      </c>
      <c r="J16" s="198" t="s">
        <v>110</v>
      </c>
      <c r="K16" s="180" t="str">
        <f>IF(NOT(ISERROR(MATCH(J16,'[14]Tabla Impacto'!$B$221:$B$223,0))),'[14]Tabla Impacto'!$F$223&amp;"Por favor no seleccionar los criterios de impacto(Afectación Económica o presupuestal y Pérdida Reputacional)",J16)</f>
        <v xml:space="preserve">     El riesgo afecta la imagen de alguna área de la organización</v>
      </c>
      <c r="L16" s="195" t="str">
        <f>IF(OR(K16='[14]Tabla Impacto'!$C$11,K16='[14]Tabla Impacto'!$D$11),"Leve",IF(OR(K16='[14]Tabla Impacto'!$C$12,K16='[14]Tabla Impacto'!$D$12),"Menor",IF(OR(K16='[14]Tabla Impacto'!$C$13,K16='[14]Tabla Impacto'!$D$13),"Moderado",IF(OR(K16='[14]Tabla Impacto'!$C$14,K16='[14]Tabla Impacto'!$D$14),"Mayor",IF(OR(K16='[14]Tabla Impacto'!$C$15,K16='[14]Tabla Impacto'!$D$15),"Catastrófico","")))))</f>
        <v>Leve</v>
      </c>
      <c r="M16" s="180">
        <f>IF(L16="","",IF(L16="Leve",0.2,IF(L16="Menor",0.4,IF(L16="Moderado",0.6,IF(L16="Mayor",0.8,IF(L16="Catastrófico",1,))))))</f>
        <v>0.2</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Bajo</v>
      </c>
      <c r="O16" s="6">
        <v>1</v>
      </c>
      <c r="P16" s="128" t="s">
        <v>291</v>
      </c>
      <c r="Q16" s="41" t="str">
        <f t="shared" si="0"/>
        <v>Probabilidad</v>
      </c>
      <c r="R16" s="42" t="s">
        <v>95</v>
      </c>
      <c r="S16" s="42" t="s">
        <v>96</v>
      </c>
      <c r="T16" s="43" t="str">
        <f t="shared" si="1"/>
        <v>40%</v>
      </c>
      <c r="U16" s="42" t="s">
        <v>97</v>
      </c>
      <c r="V16" s="42" t="s">
        <v>98</v>
      </c>
      <c r="W16" s="42" t="s">
        <v>99</v>
      </c>
      <c r="X16" s="24">
        <f>IFERROR(IF(Q16="Probabilidad",(I16-(+I16*T16)),IF(Q16="Impacto",I16,"")),"")</f>
        <v>0.24</v>
      </c>
      <c r="Y16" s="44" t="str">
        <f>IFERROR(IF(X16="","",IF(X16&lt;=0.2,"Muy Baja",IF(X16&lt;=0.4,"Baja",IF(X16&lt;=0.6,"Media",IF(X16&lt;=0.8,"Alta","Muy Alta"))))),"")</f>
        <v>Baja</v>
      </c>
      <c r="Z16" s="45">
        <f t="shared" si="2"/>
        <v>0.24</v>
      </c>
      <c r="AA16" s="44" t="str">
        <f>IFERROR(IF(AB16="","",IF(AB16&lt;=0.2,"Leve",IF(AB16&lt;=0.4,"Menor",IF(AB16&lt;=0.6,"Moderado",IF(AB16&lt;=0.8,"Mayor","Catastrófico"))))),"")</f>
        <v>Leve</v>
      </c>
      <c r="AB16" s="45">
        <f>IFERROR(IF(Q16="Impacto",(M16-(+M16*T16)),IF(Q16="Probabilidad",M16,"")),"")</f>
        <v>0.2</v>
      </c>
      <c r="AC16" s="46" t="str">
        <f t="shared" si="3"/>
        <v>Bajo</v>
      </c>
      <c r="AD16" s="47" t="s">
        <v>100</v>
      </c>
      <c r="AE16" s="128" t="s">
        <v>292</v>
      </c>
      <c r="AF16" s="48" t="s">
        <v>293</v>
      </c>
      <c r="AG16" s="48" t="s">
        <v>294</v>
      </c>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128" t="s">
        <v>295</v>
      </c>
      <c r="Q17" s="41" t="str">
        <f t="shared" si="0"/>
        <v>Probabilidad</v>
      </c>
      <c r="R17" s="42" t="s">
        <v>95</v>
      </c>
      <c r="S17" s="42" t="s">
        <v>96</v>
      </c>
      <c r="T17" s="43" t="str">
        <f t="shared" si="1"/>
        <v>40%</v>
      </c>
      <c r="U17" s="42" t="s">
        <v>97</v>
      </c>
      <c r="V17" s="42" t="s">
        <v>98</v>
      </c>
      <c r="W17" s="42" t="s">
        <v>99</v>
      </c>
      <c r="X17" s="24">
        <f>IFERROR(IF(AND(Q16="Probabilidad",Q17="Probabilidad"),(Z16-(+Z16*T17)),IF(Q17="Probabilidad",(I16-(+I16*T17)),IF(Q17="Impacto",Z16,""))),"")</f>
        <v>0.14399999999999999</v>
      </c>
      <c r="Y17" s="44" t="str">
        <f t="shared" si="4"/>
        <v>Muy Baja</v>
      </c>
      <c r="Z17" s="45">
        <f t="shared" si="2"/>
        <v>0.14399999999999999</v>
      </c>
      <c r="AA17" s="44" t="str">
        <f t="shared" si="5"/>
        <v>Menor</v>
      </c>
      <c r="AB17" s="45">
        <f>IFERROR(IF(AND(Q16="Impacto",Q17="Impacto"),(AB10-(+AB10*T17)),IF(Q17="Impacto",($M$16-(+$M$16*T17)),IF(Q17="Probabilidad",AB10,""))),"")</f>
        <v>0.4</v>
      </c>
      <c r="AC17" s="46" t="str">
        <f t="shared" si="3"/>
        <v>Bajo</v>
      </c>
      <c r="AD17" s="47" t="s">
        <v>100</v>
      </c>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128" t="s">
        <v>296</v>
      </c>
      <c r="Q18" s="41" t="str">
        <f t="shared" si="0"/>
        <v>Probabilidad</v>
      </c>
      <c r="R18" s="42" t="s">
        <v>95</v>
      </c>
      <c r="S18" s="42" t="s">
        <v>96</v>
      </c>
      <c r="T18" s="43" t="str">
        <f t="shared" si="1"/>
        <v>40%</v>
      </c>
      <c r="U18" s="42" t="s">
        <v>111</v>
      </c>
      <c r="V18" s="42" t="s">
        <v>98</v>
      </c>
      <c r="W18" s="42" t="s">
        <v>99</v>
      </c>
      <c r="X18" s="24">
        <f>IFERROR(IF(AND(Q17="Probabilidad",Q18="Probabilidad"),(Z17-(+Z17*T18)),IF(AND(Q17="Impacto",Q18="Probabilidad"),(Z16-(+Z16*T18)),IF(Q18="Impacto",Z17,""))),"")</f>
        <v>8.6399999999999991E-2</v>
      </c>
      <c r="Y18" s="44" t="str">
        <f t="shared" si="4"/>
        <v>Muy Baja</v>
      </c>
      <c r="Z18" s="45">
        <f t="shared" si="2"/>
        <v>8.6399999999999991E-2</v>
      </c>
      <c r="AA18" s="44" t="str">
        <f t="shared" si="5"/>
        <v>Menor</v>
      </c>
      <c r="AB18" s="45">
        <f>IFERROR(IF(AND(Q17="Impacto",Q18="Impacto"),(AB17-(+AB17*T18)),IF(AND(Q17="Probabilidad",Q18="Impacto"),(AB16-(+AB16*T18)),IF(Q18="Probabilidad",AB17,""))),"")</f>
        <v>0.4</v>
      </c>
      <c r="AC18" s="46" t="str">
        <f t="shared" si="3"/>
        <v>Bajo</v>
      </c>
      <c r="AD18" s="47" t="s">
        <v>100</v>
      </c>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128" t="s">
        <v>297</v>
      </c>
      <c r="Q19" s="41" t="str">
        <f t="shared" si="0"/>
        <v>Probabilidad</v>
      </c>
      <c r="R19" s="42" t="s">
        <v>95</v>
      </c>
      <c r="S19" s="42" t="s">
        <v>96</v>
      </c>
      <c r="T19" s="43" t="str">
        <f t="shared" si="1"/>
        <v>40%</v>
      </c>
      <c r="U19" s="42" t="s">
        <v>97</v>
      </c>
      <c r="V19" s="42" t="s">
        <v>98</v>
      </c>
      <c r="W19" s="42" t="s">
        <v>99</v>
      </c>
      <c r="X19" s="24">
        <f>IFERROR(IF(AND(Q18="Probabilidad",Q19="Probabilidad"),(Z18-(+Z18*T19)),IF(AND(Q18="Impacto",Q19="Probabilidad"),(Z17-(+Z17*T19)),IF(Q19="Impacto",Z18,""))),"")</f>
        <v>5.183999999999999E-2</v>
      </c>
      <c r="Y19" s="44" t="str">
        <f t="shared" si="4"/>
        <v>Muy Baja</v>
      </c>
      <c r="Z19" s="45">
        <f t="shared" si="2"/>
        <v>5.183999999999999E-2</v>
      </c>
      <c r="AA19" s="44" t="str">
        <f t="shared" si="5"/>
        <v>Menor</v>
      </c>
      <c r="AB19" s="45">
        <f>IFERROR(IF(AND(Q18="Impacto",Q19="Impacto"),(AB18-(+AB18*T19)),IF(AND(Q18="Probabilidad",Q19="Impacto"),(AB17-(+AB17*T19)),IF(Q19="Probabilidad",AB18,""))),"")</f>
        <v>0.4</v>
      </c>
      <c r="AC19" s="46" t="str">
        <f t="shared" si="3"/>
        <v>Bajo</v>
      </c>
      <c r="AD19" s="47" t="s">
        <v>100</v>
      </c>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IF(NOT(ISERROR(MATCH(J22,'[14]Tabla Impacto'!$B$221:$B$223,0))),'[14]Tabla Impacto'!$F$223&amp;"Por favor no seleccionar los criterios de impacto(Afectación Económica o presupuestal y Pérdida Reputacional)",J22)</f>
        <v>0</v>
      </c>
      <c r="L22" s="195" t="str">
        <f>IF(OR(K22='[14]Tabla Impacto'!$C$11,K22='[14]Tabla Impacto'!$D$11),"Leve",IF(OR(K22='[14]Tabla Impacto'!$C$12,K22='[14]Tabla Impacto'!$D$12),"Menor",IF(OR(K22='[14]Tabla Impacto'!$C$13,K22='[14]Tabla Impacto'!$D$13),"Moderado",IF(OR(K22='[14]Tabla Impacto'!$C$14,K22='[14]Tabla Impacto'!$D$14),"Mayor",IF(OR(K22='[14]Tabla Impacto'!$C$15,K22='[14]Tabla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IF(NOT(ISERROR(MATCH(J28,'[14]Tabla Impacto'!$B$221:$B$223,0))),'[14]Tabla Impacto'!$F$223&amp;"Por favor no seleccionar los criterios de impacto(Afectación Económica o presupuestal y Pérdida Reputacional)",J28)</f>
        <v>0</v>
      </c>
      <c r="L28" s="195" t="str">
        <f>IF(OR(K28='[14]Tabla Impacto'!$C$11,K28='[14]Tabla Impacto'!$D$11),"Leve",IF(OR(K28='[14]Tabla Impacto'!$C$12,K28='[14]Tabla Impacto'!$D$12),"Menor",IF(OR(K28='[14]Tabla Impacto'!$C$13,K28='[14]Tabla Impacto'!$D$13),"Moderado",IF(OR(K28='[14]Tabla Impacto'!$C$14,K28='[14]Tabla Impacto'!$D$14),"Mayor",IF(OR(K28='[14]Tabla Impacto'!$C$15,K28='[14]Tabla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IF(NOT(ISERROR(MATCH(J34,'[14]Tabla Impacto'!$B$221:$B$223,0))),'[14]Tabla Impacto'!$F$223&amp;"Por favor no seleccionar los criterios de impacto(Afectación Económica o presupuestal y Pérdida Reputacional)",J34)</f>
        <v>0</v>
      </c>
      <c r="L34" s="195" t="str">
        <f>IF(OR(K34='[14]Tabla Impacto'!$C$11,K34='[14]Tabla Impacto'!$D$11),"Leve",IF(OR(K34='[14]Tabla Impacto'!$C$12,K34='[14]Tabla Impacto'!$D$12),"Menor",IF(OR(K34='[14]Tabla Impacto'!$C$13,K34='[14]Tabla Impacto'!$D$13),"Moderado",IF(OR(K34='[14]Tabla Impacto'!$C$14,K34='[14]Tabla Impacto'!$D$14),"Mayor",IF(OR(K34='[14]Tabla Impacto'!$C$15,K34='[14]Tabla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IF(NOT(ISERROR(MATCH(J40,'[14]Tabla Impacto'!$B$221:$B$223,0))),'[14]Tabla Impacto'!$F$223&amp;"Por favor no seleccionar los criterios de impacto(Afectación Económica o presupuestal y Pérdida Reputacional)",J40)</f>
        <v>0</v>
      </c>
      <c r="L40" s="195" t="str">
        <f>IF(OR(K40='[14]Tabla Impacto'!$C$11,K40='[14]Tabla Impacto'!$D$11),"Leve",IF(OR(K40='[14]Tabla Impacto'!$C$12,K40='[14]Tabla Impacto'!$D$12),"Menor",IF(OR(K40='[14]Tabla Impacto'!$C$13,K40='[14]Tabla Impacto'!$D$13),"Moderado",IF(OR(K40='[14]Tabla Impacto'!$C$14,K40='[14]Tabla Impacto'!$D$14),"Mayor",IF(OR(K40='[14]Tabla Impacto'!$C$15,K40='[14]Tabla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IF(NOT(ISERROR(MATCH(J46,'[14]Tabla Impacto'!$B$221:$B$223,0))),'[14]Tabla Impacto'!$F$223&amp;"Por favor no seleccionar los criterios de impacto(Afectación Económica o presupuestal y Pérdida Reputacional)",J46)</f>
        <v>0</v>
      </c>
      <c r="L46" s="195" t="str">
        <f>IF(OR(K46='[14]Tabla Impacto'!$C$11,K46='[14]Tabla Impacto'!$D$11),"Leve",IF(OR(K46='[14]Tabla Impacto'!$C$12,K46='[14]Tabla Impacto'!$D$12),"Menor",IF(OR(K46='[14]Tabla Impacto'!$C$13,K46='[14]Tabla Impacto'!$D$13),"Moderado",IF(OR(K46='[14]Tabla Impacto'!$C$14,K46='[14]Tabla Impacto'!$D$14),"Mayor",IF(OR(K46='[14]Tabla Impacto'!$C$15,K46='[14]Tabla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IF(NOT(ISERROR(MATCH(J52,'[14]Tabla Impacto'!$B$221:$B$223,0))),'[14]Tabla Impacto'!$F$223&amp;"Por favor no seleccionar los criterios de impacto(Afectación Económica o presupuestal y Pérdida Reputacional)",J52)</f>
        <v>0</v>
      </c>
      <c r="L52" s="195" t="str">
        <f>IF(OR(K52='[14]Tabla Impacto'!$C$11,K52='[14]Tabla Impacto'!$D$11),"Leve",IF(OR(K52='[14]Tabla Impacto'!$C$12,K52='[14]Tabla Impacto'!$D$12),"Menor",IF(OR(K52='[14]Tabla Impacto'!$C$13,K52='[14]Tabla Impacto'!$D$13),"Moderado",IF(OR(K52='[14]Tabla Impacto'!$C$14,K52='[14]Tabla Impacto'!$D$14),"Mayor",IF(OR(K52='[14]Tabla Impacto'!$C$15,K52='[14]Tabla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IF(NOT(ISERROR(MATCH(J58,'[14]Tabla Impacto'!$B$221:$B$223,0))),'[14]Tabla Impacto'!$F$223&amp;"Por favor no seleccionar los criterios de impacto(Afectación Económica o presupuestal y Pérdida Reputacional)",J58)</f>
        <v>0</v>
      </c>
      <c r="L58" s="195" t="str">
        <f>IF(OR(K58='[14]Tabla Impacto'!$C$11,K58='[14]Tabla Impacto'!$D$11),"Leve",IF(OR(K58='[14]Tabla Impacto'!$C$12,K58='[14]Tabla Impacto'!$D$12),"Menor",IF(OR(K58='[14]Tabla Impacto'!$C$13,K58='[14]Tabla Impacto'!$D$13),"Moderado",IF(OR(K58='[14]Tabla Impacto'!$C$14,K58='[14]Tabla Impacto'!$D$14),"Mayor",IF(OR(K58='[14]Tabla Impacto'!$C$15,K58='[14]Tabla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IF(NOT(ISERROR(MATCH(J64,'[14]Tabla Impacto'!$B$221:$B$223,0))),'[14]Tabla Impacto'!$F$223&amp;"Por favor no seleccionar los criterios de impacto(Afectación Económica o presupuestal y Pérdida Reputacional)",J64)</f>
        <v>0</v>
      </c>
      <c r="L64" s="195" t="str">
        <f>IF(OR(K64='[14]Tabla Impacto'!$C$11,K64='[14]Tabla Impacto'!$D$11),"Leve",IF(OR(K64='[14]Tabla Impacto'!$C$12,K64='[14]Tabla Impacto'!$D$12),"Menor",IF(OR(K64='[14]Tabla Impacto'!$C$13,K64='[14]Tabla Impacto'!$D$13),"Moderado",IF(OR(K64='[14]Tabla Impacto'!$C$14,K64='[14]Tabla Impacto'!$D$14),"Mayor",IF(OR(K64='[14]Tabla Impacto'!$C$15,K64='[14]Tabla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34" priority="227" operator="equal">
      <formula>"Muy Alta"</formula>
    </cfRule>
    <cfRule type="cellIs" dxfId="233" priority="228" operator="equal">
      <formula>"Alta"</formula>
    </cfRule>
    <cfRule type="cellIs" dxfId="232" priority="229" operator="equal">
      <formula>"Media"</formula>
    </cfRule>
    <cfRule type="cellIs" dxfId="231" priority="230" operator="equal">
      <formula>"Baja"</formula>
    </cfRule>
    <cfRule type="cellIs" dxfId="230" priority="231" operator="equal">
      <formula>"Muy Baja"</formula>
    </cfRule>
  </conditionalFormatting>
  <conditionalFormatting sqref="L10 L16 L22 L28 L34 L40 L46 L52 L58 L64">
    <cfRule type="cellIs" dxfId="229" priority="222" operator="equal">
      <formula>"Catastrófico"</formula>
    </cfRule>
    <cfRule type="cellIs" dxfId="228" priority="223" operator="equal">
      <formula>"Mayor"</formula>
    </cfRule>
    <cfRule type="cellIs" dxfId="227" priority="224" operator="equal">
      <formula>"Moderado"</formula>
    </cfRule>
    <cfRule type="cellIs" dxfId="226" priority="225" operator="equal">
      <formula>"Menor"</formula>
    </cfRule>
    <cfRule type="cellIs" dxfId="225" priority="226" operator="equal">
      <formula>"Leve"</formula>
    </cfRule>
  </conditionalFormatting>
  <conditionalFormatting sqref="N10">
    <cfRule type="cellIs" dxfId="224" priority="218" operator="equal">
      <formula>"Extremo"</formula>
    </cfRule>
    <cfRule type="cellIs" dxfId="223" priority="219" operator="equal">
      <formula>"Alto"</formula>
    </cfRule>
    <cfRule type="cellIs" dxfId="222" priority="220" operator="equal">
      <formula>"Moderado"</formula>
    </cfRule>
    <cfRule type="cellIs" dxfId="221" priority="221" operator="equal">
      <formula>"Bajo"</formula>
    </cfRule>
  </conditionalFormatting>
  <conditionalFormatting sqref="Y10:Y15">
    <cfRule type="cellIs" dxfId="220" priority="213" operator="equal">
      <formula>"Muy Alta"</formula>
    </cfRule>
    <cfRule type="cellIs" dxfId="219" priority="214" operator="equal">
      <formula>"Alta"</formula>
    </cfRule>
    <cfRule type="cellIs" dxfId="218" priority="215" operator="equal">
      <formula>"Media"</formula>
    </cfRule>
    <cfRule type="cellIs" dxfId="217" priority="216" operator="equal">
      <formula>"Baja"</formula>
    </cfRule>
    <cfRule type="cellIs" dxfId="216" priority="217" operator="equal">
      <formula>"Muy Baja"</formula>
    </cfRule>
  </conditionalFormatting>
  <conditionalFormatting sqref="AA10:AA15">
    <cfRule type="cellIs" dxfId="215" priority="208" operator="equal">
      <formula>"Catastrófico"</formula>
    </cfRule>
    <cfRule type="cellIs" dxfId="214" priority="209" operator="equal">
      <formula>"Mayor"</formula>
    </cfRule>
    <cfRule type="cellIs" dxfId="213" priority="210" operator="equal">
      <formula>"Moderado"</formula>
    </cfRule>
    <cfRule type="cellIs" dxfId="212" priority="211" operator="equal">
      <formula>"Menor"</formula>
    </cfRule>
    <cfRule type="cellIs" dxfId="211" priority="212" operator="equal">
      <formula>"Leve"</formula>
    </cfRule>
  </conditionalFormatting>
  <conditionalFormatting sqref="AC10:AC15">
    <cfRule type="cellIs" dxfId="210" priority="204" operator="equal">
      <formula>"Extremo"</formula>
    </cfRule>
    <cfRule type="cellIs" dxfId="209" priority="205" operator="equal">
      <formula>"Alto"</formula>
    </cfRule>
    <cfRule type="cellIs" dxfId="208" priority="206" operator="equal">
      <formula>"Moderado"</formula>
    </cfRule>
    <cfRule type="cellIs" dxfId="207" priority="207" operator="equal">
      <formula>"Bajo"</formula>
    </cfRule>
  </conditionalFormatting>
  <conditionalFormatting sqref="H58">
    <cfRule type="cellIs" dxfId="206" priority="43" operator="equal">
      <formula>"Muy Alta"</formula>
    </cfRule>
    <cfRule type="cellIs" dxfId="205" priority="44" operator="equal">
      <formula>"Alta"</formula>
    </cfRule>
    <cfRule type="cellIs" dxfId="204" priority="45" operator="equal">
      <formula>"Media"</formula>
    </cfRule>
    <cfRule type="cellIs" dxfId="203" priority="46" operator="equal">
      <formula>"Baja"</formula>
    </cfRule>
    <cfRule type="cellIs" dxfId="202" priority="47" operator="equal">
      <formula>"Muy Baja"</formula>
    </cfRule>
  </conditionalFormatting>
  <conditionalFormatting sqref="N16">
    <cfRule type="cellIs" dxfId="201" priority="200" operator="equal">
      <formula>"Extremo"</formula>
    </cfRule>
    <cfRule type="cellIs" dxfId="200" priority="201" operator="equal">
      <formula>"Alto"</formula>
    </cfRule>
    <cfRule type="cellIs" dxfId="199" priority="202" operator="equal">
      <formula>"Moderado"</formula>
    </cfRule>
    <cfRule type="cellIs" dxfId="198" priority="203" operator="equal">
      <formula>"Bajo"</formula>
    </cfRule>
  </conditionalFormatting>
  <conditionalFormatting sqref="Y16:Y21">
    <cfRule type="cellIs" dxfId="197" priority="195" operator="equal">
      <formula>"Muy Alta"</formula>
    </cfRule>
    <cfRule type="cellIs" dxfId="196" priority="196" operator="equal">
      <formula>"Alta"</formula>
    </cfRule>
    <cfRule type="cellIs" dxfId="195" priority="197" operator="equal">
      <formula>"Media"</formula>
    </cfRule>
    <cfRule type="cellIs" dxfId="194" priority="198" operator="equal">
      <formula>"Baja"</formula>
    </cfRule>
    <cfRule type="cellIs" dxfId="193" priority="199" operator="equal">
      <formula>"Muy Baja"</formula>
    </cfRule>
  </conditionalFormatting>
  <conditionalFormatting sqref="AA16:AA21">
    <cfRule type="cellIs" dxfId="192" priority="190" operator="equal">
      <formula>"Catastrófico"</formula>
    </cfRule>
    <cfRule type="cellIs" dxfId="191" priority="191" operator="equal">
      <formula>"Mayor"</formula>
    </cfRule>
    <cfRule type="cellIs" dxfId="190" priority="192" operator="equal">
      <formula>"Moderado"</formula>
    </cfRule>
    <cfRule type="cellIs" dxfId="189" priority="193" operator="equal">
      <formula>"Menor"</formula>
    </cfRule>
    <cfRule type="cellIs" dxfId="188" priority="194" operator="equal">
      <formula>"Leve"</formula>
    </cfRule>
  </conditionalFormatting>
  <conditionalFormatting sqref="AC16:AC21">
    <cfRule type="cellIs" dxfId="187" priority="186" operator="equal">
      <formula>"Extremo"</formula>
    </cfRule>
    <cfRule type="cellIs" dxfId="186" priority="187" operator="equal">
      <formula>"Alto"</formula>
    </cfRule>
    <cfRule type="cellIs" dxfId="185" priority="188" operator="equal">
      <formula>"Moderado"</formula>
    </cfRule>
    <cfRule type="cellIs" dxfId="184" priority="189" operator="equal">
      <formula>"Bajo"</formula>
    </cfRule>
  </conditionalFormatting>
  <conditionalFormatting sqref="H22">
    <cfRule type="cellIs" dxfId="183" priority="181" operator="equal">
      <formula>"Muy Alta"</formula>
    </cfRule>
    <cfRule type="cellIs" dxfId="182" priority="182" operator="equal">
      <formula>"Alta"</formula>
    </cfRule>
    <cfRule type="cellIs" dxfId="181" priority="183" operator="equal">
      <formula>"Media"</formula>
    </cfRule>
    <cfRule type="cellIs" dxfId="180" priority="184" operator="equal">
      <formula>"Baja"</formula>
    </cfRule>
    <cfRule type="cellIs" dxfId="179" priority="185" operator="equal">
      <formula>"Muy Baja"</formula>
    </cfRule>
  </conditionalFormatting>
  <conditionalFormatting sqref="N22">
    <cfRule type="cellIs" dxfId="178" priority="177" operator="equal">
      <formula>"Extremo"</formula>
    </cfRule>
    <cfRule type="cellIs" dxfId="177" priority="178" operator="equal">
      <formula>"Alto"</formula>
    </cfRule>
    <cfRule type="cellIs" dxfId="176" priority="179" operator="equal">
      <formula>"Moderado"</formula>
    </cfRule>
    <cfRule type="cellIs" dxfId="175" priority="180" operator="equal">
      <formula>"Bajo"</formula>
    </cfRule>
  </conditionalFormatting>
  <conditionalFormatting sqref="Y22:Y27">
    <cfRule type="cellIs" dxfId="174" priority="172" operator="equal">
      <formula>"Muy Alta"</formula>
    </cfRule>
    <cfRule type="cellIs" dxfId="173" priority="173" operator="equal">
      <formula>"Alta"</formula>
    </cfRule>
    <cfRule type="cellIs" dxfId="172" priority="174" operator="equal">
      <formula>"Media"</formula>
    </cfRule>
    <cfRule type="cellIs" dxfId="171" priority="175" operator="equal">
      <formula>"Baja"</formula>
    </cfRule>
    <cfRule type="cellIs" dxfId="170" priority="176" operator="equal">
      <formula>"Muy Baja"</formula>
    </cfRule>
  </conditionalFormatting>
  <conditionalFormatting sqref="AA22:AA27">
    <cfRule type="cellIs" dxfId="169" priority="167" operator="equal">
      <formula>"Catastrófico"</formula>
    </cfRule>
    <cfRule type="cellIs" dxfId="168" priority="168" operator="equal">
      <formula>"Mayor"</formula>
    </cfRule>
    <cfRule type="cellIs" dxfId="167" priority="169" operator="equal">
      <formula>"Moderado"</formula>
    </cfRule>
    <cfRule type="cellIs" dxfId="166" priority="170" operator="equal">
      <formula>"Menor"</formula>
    </cfRule>
    <cfRule type="cellIs" dxfId="165" priority="171" operator="equal">
      <formula>"Leve"</formula>
    </cfRule>
  </conditionalFormatting>
  <conditionalFormatting sqref="AC22:AC27">
    <cfRule type="cellIs" dxfId="164" priority="163" operator="equal">
      <formula>"Extremo"</formula>
    </cfRule>
    <cfRule type="cellIs" dxfId="163" priority="164" operator="equal">
      <formula>"Alto"</formula>
    </cfRule>
    <cfRule type="cellIs" dxfId="162" priority="165" operator="equal">
      <formula>"Moderado"</formula>
    </cfRule>
    <cfRule type="cellIs" dxfId="161" priority="166" operator="equal">
      <formula>"Bajo"</formula>
    </cfRule>
  </conditionalFormatting>
  <conditionalFormatting sqref="H28">
    <cfRule type="cellIs" dxfId="160" priority="158" operator="equal">
      <formula>"Muy Alta"</formula>
    </cfRule>
    <cfRule type="cellIs" dxfId="159" priority="159" operator="equal">
      <formula>"Alta"</formula>
    </cfRule>
    <cfRule type="cellIs" dxfId="158" priority="160" operator="equal">
      <formula>"Media"</formula>
    </cfRule>
    <cfRule type="cellIs" dxfId="157" priority="161" operator="equal">
      <formula>"Baja"</formula>
    </cfRule>
    <cfRule type="cellIs" dxfId="156" priority="162" operator="equal">
      <formula>"Muy Baja"</formula>
    </cfRule>
  </conditionalFormatting>
  <conditionalFormatting sqref="N28">
    <cfRule type="cellIs" dxfId="155" priority="154" operator="equal">
      <formula>"Extremo"</formula>
    </cfRule>
    <cfRule type="cellIs" dxfId="154" priority="155" operator="equal">
      <formula>"Alto"</formula>
    </cfRule>
    <cfRule type="cellIs" dxfId="153" priority="156" operator="equal">
      <formula>"Moderado"</formula>
    </cfRule>
    <cfRule type="cellIs" dxfId="152" priority="157" operator="equal">
      <formula>"Bajo"</formula>
    </cfRule>
  </conditionalFormatting>
  <conditionalFormatting sqref="Y28:Y33">
    <cfRule type="cellIs" dxfId="151" priority="149" operator="equal">
      <formula>"Muy Alta"</formula>
    </cfRule>
    <cfRule type="cellIs" dxfId="150" priority="150" operator="equal">
      <formula>"Alta"</formula>
    </cfRule>
    <cfRule type="cellIs" dxfId="149" priority="151" operator="equal">
      <formula>"Media"</formula>
    </cfRule>
    <cfRule type="cellIs" dxfId="148" priority="152" operator="equal">
      <formula>"Baja"</formula>
    </cfRule>
    <cfRule type="cellIs" dxfId="147" priority="153" operator="equal">
      <formula>"Muy Baja"</formula>
    </cfRule>
  </conditionalFormatting>
  <conditionalFormatting sqref="AA28:AA33">
    <cfRule type="cellIs" dxfId="146" priority="144" operator="equal">
      <formula>"Catastrófico"</formula>
    </cfRule>
    <cfRule type="cellIs" dxfId="145" priority="145" operator="equal">
      <formula>"Mayor"</formula>
    </cfRule>
    <cfRule type="cellIs" dxfId="144" priority="146" operator="equal">
      <formula>"Moderado"</formula>
    </cfRule>
    <cfRule type="cellIs" dxfId="143" priority="147" operator="equal">
      <formula>"Menor"</formula>
    </cfRule>
    <cfRule type="cellIs" dxfId="142" priority="148" operator="equal">
      <formula>"Leve"</formula>
    </cfRule>
  </conditionalFormatting>
  <conditionalFormatting sqref="AC28:AC33">
    <cfRule type="cellIs" dxfId="141" priority="140" operator="equal">
      <formula>"Extremo"</formula>
    </cfRule>
    <cfRule type="cellIs" dxfId="140" priority="141" operator="equal">
      <formula>"Alto"</formula>
    </cfRule>
    <cfRule type="cellIs" dxfId="139" priority="142" operator="equal">
      <formula>"Moderado"</formula>
    </cfRule>
    <cfRule type="cellIs" dxfId="138" priority="143" operator="equal">
      <formula>"Bajo"</formula>
    </cfRule>
  </conditionalFormatting>
  <conditionalFormatting sqref="H34">
    <cfRule type="cellIs" dxfId="137" priority="135" operator="equal">
      <formula>"Muy Alta"</formula>
    </cfRule>
    <cfRule type="cellIs" dxfId="136" priority="136" operator="equal">
      <formula>"Alta"</formula>
    </cfRule>
    <cfRule type="cellIs" dxfId="135" priority="137" operator="equal">
      <formula>"Media"</formula>
    </cfRule>
    <cfRule type="cellIs" dxfId="134" priority="138" operator="equal">
      <formula>"Baja"</formula>
    </cfRule>
    <cfRule type="cellIs" dxfId="133" priority="139" operator="equal">
      <formula>"Muy Baja"</formula>
    </cfRule>
  </conditionalFormatting>
  <conditionalFormatting sqref="N34">
    <cfRule type="cellIs" dxfId="132" priority="131" operator="equal">
      <formula>"Extremo"</formula>
    </cfRule>
    <cfRule type="cellIs" dxfId="131" priority="132" operator="equal">
      <formula>"Alto"</formula>
    </cfRule>
    <cfRule type="cellIs" dxfId="130" priority="133" operator="equal">
      <formula>"Moderado"</formula>
    </cfRule>
    <cfRule type="cellIs" dxfId="129" priority="134" operator="equal">
      <formula>"Bajo"</formula>
    </cfRule>
  </conditionalFormatting>
  <conditionalFormatting sqref="Y34:Y39">
    <cfRule type="cellIs" dxfId="128" priority="126" operator="equal">
      <formula>"Muy Alta"</formula>
    </cfRule>
    <cfRule type="cellIs" dxfId="127" priority="127" operator="equal">
      <formula>"Alta"</formula>
    </cfRule>
    <cfRule type="cellIs" dxfId="126" priority="128" operator="equal">
      <formula>"Media"</formula>
    </cfRule>
    <cfRule type="cellIs" dxfId="125" priority="129" operator="equal">
      <formula>"Baja"</formula>
    </cfRule>
    <cfRule type="cellIs" dxfId="124" priority="130" operator="equal">
      <formula>"Muy Baja"</formula>
    </cfRule>
  </conditionalFormatting>
  <conditionalFormatting sqref="AA34:AA39">
    <cfRule type="cellIs" dxfId="123" priority="121" operator="equal">
      <formula>"Catastrófico"</formula>
    </cfRule>
    <cfRule type="cellIs" dxfId="122" priority="122" operator="equal">
      <formula>"Mayor"</formula>
    </cfRule>
    <cfRule type="cellIs" dxfId="121" priority="123" operator="equal">
      <formula>"Moderado"</formula>
    </cfRule>
    <cfRule type="cellIs" dxfId="120" priority="124" operator="equal">
      <formula>"Menor"</formula>
    </cfRule>
    <cfRule type="cellIs" dxfId="119" priority="125" operator="equal">
      <formula>"Leve"</formula>
    </cfRule>
  </conditionalFormatting>
  <conditionalFormatting sqref="AC34:AC39">
    <cfRule type="cellIs" dxfId="118" priority="117" operator="equal">
      <formula>"Extremo"</formula>
    </cfRule>
    <cfRule type="cellIs" dxfId="117" priority="118" operator="equal">
      <formula>"Alto"</formula>
    </cfRule>
    <cfRule type="cellIs" dxfId="116" priority="119" operator="equal">
      <formula>"Moderado"</formula>
    </cfRule>
    <cfRule type="cellIs" dxfId="115" priority="120" operator="equal">
      <formula>"Bajo"</formula>
    </cfRule>
  </conditionalFormatting>
  <conditionalFormatting sqref="H40">
    <cfRule type="cellIs" dxfId="114" priority="112" operator="equal">
      <formula>"Muy Alta"</formula>
    </cfRule>
    <cfRule type="cellIs" dxfId="113" priority="113" operator="equal">
      <formula>"Alta"</formula>
    </cfRule>
    <cfRule type="cellIs" dxfId="112" priority="114" operator="equal">
      <formula>"Media"</formula>
    </cfRule>
    <cfRule type="cellIs" dxfId="111" priority="115" operator="equal">
      <formula>"Baja"</formula>
    </cfRule>
    <cfRule type="cellIs" dxfId="110" priority="116" operator="equal">
      <formula>"Muy Baja"</formula>
    </cfRule>
  </conditionalFormatting>
  <conditionalFormatting sqref="N40">
    <cfRule type="cellIs" dxfId="109" priority="108" operator="equal">
      <formula>"Extremo"</formula>
    </cfRule>
    <cfRule type="cellIs" dxfId="108" priority="109" operator="equal">
      <formula>"Alto"</formula>
    </cfRule>
    <cfRule type="cellIs" dxfId="107" priority="110" operator="equal">
      <formula>"Moderado"</formula>
    </cfRule>
    <cfRule type="cellIs" dxfId="106" priority="111" operator="equal">
      <formula>"Bajo"</formula>
    </cfRule>
  </conditionalFormatting>
  <conditionalFormatting sqref="Y40:Y45">
    <cfRule type="cellIs" dxfId="105" priority="103" operator="equal">
      <formula>"Muy Alta"</formula>
    </cfRule>
    <cfRule type="cellIs" dxfId="104" priority="104" operator="equal">
      <formula>"Alta"</formula>
    </cfRule>
    <cfRule type="cellIs" dxfId="103" priority="105" operator="equal">
      <formula>"Media"</formula>
    </cfRule>
    <cfRule type="cellIs" dxfId="102" priority="106" operator="equal">
      <formula>"Baja"</formula>
    </cfRule>
    <cfRule type="cellIs" dxfId="101" priority="107" operator="equal">
      <formula>"Muy Baja"</formula>
    </cfRule>
  </conditionalFormatting>
  <conditionalFormatting sqref="AA40:AA45">
    <cfRule type="cellIs" dxfId="100" priority="98" operator="equal">
      <formula>"Catastrófico"</formula>
    </cfRule>
    <cfRule type="cellIs" dxfId="99" priority="99" operator="equal">
      <formula>"Mayor"</formula>
    </cfRule>
    <cfRule type="cellIs" dxfId="98" priority="100" operator="equal">
      <formula>"Moderado"</formula>
    </cfRule>
    <cfRule type="cellIs" dxfId="97" priority="101" operator="equal">
      <formula>"Menor"</formula>
    </cfRule>
    <cfRule type="cellIs" dxfId="96" priority="102" operator="equal">
      <formula>"Leve"</formula>
    </cfRule>
  </conditionalFormatting>
  <conditionalFormatting sqref="AC40:AC45">
    <cfRule type="cellIs" dxfId="95" priority="94" operator="equal">
      <formula>"Extremo"</formula>
    </cfRule>
    <cfRule type="cellIs" dxfId="94" priority="95" operator="equal">
      <formula>"Alto"</formula>
    </cfRule>
    <cfRule type="cellIs" dxfId="93" priority="96" operator="equal">
      <formula>"Moderado"</formula>
    </cfRule>
    <cfRule type="cellIs" dxfId="92" priority="97" operator="equal">
      <formula>"Bajo"</formula>
    </cfRule>
  </conditionalFormatting>
  <conditionalFormatting sqref="H46">
    <cfRule type="cellIs" dxfId="91" priority="89" operator="equal">
      <formula>"Muy Alta"</formula>
    </cfRule>
    <cfRule type="cellIs" dxfId="90" priority="90" operator="equal">
      <formula>"Alta"</formula>
    </cfRule>
    <cfRule type="cellIs" dxfId="89" priority="91" operator="equal">
      <formula>"Media"</formula>
    </cfRule>
    <cfRule type="cellIs" dxfId="88" priority="92" operator="equal">
      <formula>"Baja"</formula>
    </cfRule>
    <cfRule type="cellIs" dxfId="87" priority="93" operator="equal">
      <formula>"Muy Baja"</formula>
    </cfRule>
  </conditionalFormatting>
  <conditionalFormatting sqref="N46">
    <cfRule type="cellIs" dxfId="86" priority="85" operator="equal">
      <formula>"Extremo"</formula>
    </cfRule>
    <cfRule type="cellIs" dxfId="85" priority="86" operator="equal">
      <formula>"Alto"</formula>
    </cfRule>
    <cfRule type="cellIs" dxfId="84" priority="87" operator="equal">
      <formula>"Moderado"</formula>
    </cfRule>
    <cfRule type="cellIs" dxfId="83" priority="88" operator="equal">
      <formula>"Bajo"</formula>
    </cfRule>
  </conditionalFormatting>
  <conditionalFormatting sqref="Y46:Y51">
    <cfRule type="cellIs" dxfId="82" priority="80" operator="equal">
      <formula>"Muy Alta"</formula>
    </cfRule>
    <cfRule type="cellIs" dxfId="81" priority="81" operator="equal">
      <formula>"Alta"</formula>
    </cfRule>
    <cfRule type="cellIs" dxfId="80" priority="82" operator="equal">
      <formula>"Media"</formula>
    </cfRule>
    <cfRule type="cellIs" dxfId="79" priority="83" operator="equal">
      <formula>"Baja"</formula>
    </cfRule>
    <cfRule type="cellIs" dxfId="78" priority="84" operator="equal">
      <formula>"Muy Baja"</formula>
    </cfRule>
  </conditionalFormatting>
  <conditionalFormatting sqref="AA46:AA51">
    <cfRule type="cellIs" dxfId="77" priority="75" operator="equal">
      <formula>"Catastrófico"</formula>
    </cfRule>
    <cfRule type="cellIs" dxfId="76" priority="76" operator="equal">
      <formula>"Mayor"</formula>
    </cfRule>
    <cfRule type="cellIs" dxfId="75" priority="77" operator="equal">
      <formula>"Moderado"</formula>
    </cfRule>
    <cfRule type="cellIs" dxfId="74" priority="78" operator="equal">
      <formula>"Menor"</formula>
    </cfRule>
    <cfRule type="cellIs" dxfId="73" priority="79" operator="equal">
      <formula>"Leve"</formula>
    </cfRule>
  </conditionalFormatting>
  <conditionalFormatting sqref="AC46:AC51">
    <cfRule type="cellIs" dxfId="72" priority="71" operator="equal">
      <formula>"Extremo"</formula>
    </cfRule>
    <cfRule type="cellIs" dxfId="71" priority="72" operator="equal">
      <formula>"Alto"</formula>
    </cfRule>
    <cfRule type="cellIs" dxfId="70" priority="73" operator="equal">
      <formula>"Moderado"</formula>
    </cfRule>
    <cfRule type="cellIs" dxfId="69" priority="74" operator="equal">
      <formula>"Bajo"</formula>
    </cfRule>
  </conditionalFormatting>
  <conditionalFormatting sqref="H52">
    <cfRule type="cellIs" dxfId="68" priority="66" operator="equal">
      <formula>"Muy Alta"</formula>
    </cfRule>
    <cfRule type="cellIs" dxfId="67" priority="67" operator="equal">
      <formula>"Alta"</formula>
    </cfRule>
    <cfRule type="cellIs" dxfId="66" priority="68" operator="equal">
      <formula>"Media"</formula>
    </cfRule>
    <cfRule type="cellIs" dxfId="65" priority="69" operator="equal">
      <formula>"Baja"</formula>
    </cfRule>
    <cfRule type="cellIs" dxfId="64" priority="70" operator="equal">
      <formula>"Muy Baja"</formula>
    </cfRule>
  </conditionalFormatting>
  <conditionalFormatting sqref="N52">
    <cfRule type="cellIs" dxfId="63" priority="62" operator="equal">
      <formula>"Extremo"</formula>
    </cfRule>
    <cfRule type="cellIs" dxfId="62" priority="63" operator="equal">
      <formula>"Alto"</formula>
    </cfRule>
    <cfRule type="cellIs" dxfId="61" priority="64" operator="equal">
      <formula>"Moderado"</formula>
    </cfRule>
    <cfRule type="cellIs" dxfId="60" priority="65" operator="equal">
      <formula>"Bajo"</formula>
    </cfRule>
  </conditionalFormatting>
  <conditionalFormatting sqref="Y52:Y57">
    <cfRule type="cellIs" dxfId="59" priority="57" operator="equal">
      <formula>"Muy Alta"</formula>
    </cfRule>
    <cfRule type="cellIs" dxfId="58" priority="58" operator="equal">
      <formula>"Alta"</formula>
    </cfRule>
    <cfRule type="cellIs" dxfId="57" priority="59" operator="equal">
      <formula>"Media"</formula>
    </cfRule>
    <cfRule type="cellIs" dxfId="56" priority="60" operator="equal">
      <formula>"Baja"</formula>
    </cfRule>
    <cfRule type="cellIs" dxfId="55" priority="61" operator="equal">
      <formula>"Muy Baja"</formula>
    </cfRule>
  </conditionalFormatting>
  <conditionalFormatting sqref="AA52:AA57">
    <cfRule type="cellIs" dxfId="54" priority="52" operator="equal">
      <formula>"Catastrófico"</formula>
    </cfRule>
    <cfRule type="cellIs" dxfId="53" priority="53" operator="equal">
      <formula>"Mayor"</formula>
    </cfRule>
    <cfRule type="cellIs" dxfId="52" priority="54" operator="equal">
      <formula>"Moderado"</formula>
    </cfRule>
    <cfRule type="cellIs" dxfId="51" priority="55" operator="equal">
      <formula>"Menor"</formula>
    </cfRule>
    <cfRule type="cellIs" dxfId="50" priority="56" operator="equal">
      <formula>"Leve"</formula>
    </cfRule>
  </conditionalFormatting>
  <conditionalFormatting sqref="AC52:AC57">
    <cfRule type="cellIs" dxfId="49" priority="48" operator="equal">
      <formula>"Extremo"</formula>
    </cfRule>
    <cfRule type="cellIs" dxfId="48" priority="49" operator="equal">
      <formula>"Alto"</formula>
    </cfRule>
    <cfRule type="cellIs" dxfId="47" priority="50" operator="equal">
      <formula>"Moderado"</formula>
    </cfRule>
    <cfRule type="cellIs" dxfId="46" priority="51" operator="equal">
      <formula>"Bajo"</formula>
    </cfRule>
  </conditionalFormatting>
  <conditionalFormatting sqref="N58">
    <cfRule type="cellIs" dxfId="45" priority="39" operator="equal">
      <formula>"Extremo"</formula>
    </cfRule>
    <cfRule type="cellIs" dxfId="44" priority="40" operator="equal">
      <formula>"Alto"</formula>
    </cfRule>
    <cfRule type="cellIs" dxfId="43" priority="41" operator="equal">
      <formula>"Moderado"</formula>
    </cfRule>
    <cfRule type="cellIs" dxfId="42" priority="42" operator="equal">
      <formula>"Bajo"</formula>
    </cfRule>
  </conditionalFormatting>
  <conditionalFormatting sqref="Y58:Y63">
    <cfRule type="cellIs" dxfId="41" priority="34" operator="equal">
      <formula>"Muy Alta"</formula>
    </cfRule>
    <cfRule type="cellIs" dxfId="40" priority="35" operator="equal">
      <formula>"Alta"</formula>
    </cfRule>
    <cfRule type="cellIs" dxfId="39" priority="36" operator="equal">
      <formula>"Media"</formula>
    </cfRule>
    <cfRule type="cellIs" dxfId="38" priority="37" operator="equal">
      <formula>"Baja"</formula>
    </cfRule>
    <cfRule type="cellIs" dxfId="37" priority="38" operator="equal">
      <formula>"Muy Baja"</formula>
    </cfRule>
  </conditionalFormatting>
  <conditionalFormatting sqref="AA58:AA63">
    <cfRule type="cellIs" dxfId="36" priority="29" operator="equal">
      <formula>"Catastrófico"</formula>
    </cfRule>
    <cfRule type="cellIs" dxfId="35" priority="30" operator="equal">
      <formula>"Mayor"</formula>
    </cfRule>
    <cfRule type="cellIs" dxfId="34" priority="31" operator="equal">
      <formula>"Moderado"</formula>
    </cfRule>
    <cfRule type="cellIs" dxfId="33" priority="32" operator="equal">
      <formula>"Menor"</formula>
    </cfRule>
    <cfRule type="cellIs" dxfId="32" priority="33" operator="equal">
      <formula>"Leve"</formula>
    </cfRule>
  </conditionalFormatting>
  <conditionalFormatting sqref="AC58:AC63">
    <cfRule type="cellIs" dxfId="31" priority="25" operator="equal">
      <formula>"Extremo"</formula>
    </cfRule>
    <cfRule type="cellIs" dxfId="30" priority="26" operator="equal">
      <formula>"Alto"</formula>
    </cfRule>
    <cfRule type="cellIs" dxfId="29" priority="27" operator="equal">
      <formula>"Moderado"</formula>
    </cfRule>
    <cfRule type="cellIs" dxfId="28" priority="28" operator="equal">
      <formula>"Bajo"</formula>
    </cfRule>
  </conditionalFormatting>
  <conditionalFormatting sqref="H64">
    <cfRule type="cellIs" dxfId="27" priority="20" operator="equal">
      <formula>"Muy Alta"</formula>
    </cfRule>
    <cfRule type="cellIs" dxfId="26" priority="21" operator="equal">
      <formula>"Alta"</formula>
    </cfRule>
    <cfRule type="cellIs" dxfId="25" priority="22" operator="equal">
      <formula>"Media"</formula>
    </cfRule>
    <cfRule type="cellIs" dxfId="24" priority="23" operator="equal">
      <formula>"Baja"</formula>
    </cfRule>
    <cfRule type="cellIs" dxfId="23" priority="24" operator="equal">
      <formula>"Muy Baja"</formula>
    </cfRule>
  </conditionalFormatting>
  <conditionalFormatting sqref="N64">
    <cfRule type="cellIs" dxfId="22" priority="16" operator="equal">
      <formula>"Extremo"</formula>
    </cfRule>
    <cfRule type="cellIs" dxfId="21" priority="17" operator="equal">
      <formula>"Alto"</formula>
    </cfRule>
    <cfRule type="cellIs" dxfId="20" priority="18" operator="equal">
      <formula>"Moderado"</formula>
    </cfRule>
    <cfRule type="cellIs" dxfId="19" priority="19" operator="equal">
      <formula>"Bajo"</formula>
    </cfRule>
  </conditionalFormatting>
  <conditionalFormatting sqref="Y64:Y69">
    <cfRule type="cellIs" dxfId="18" priority="11" operator="equal">
      <formula>"Muy Alta"</formula>
    </cfRule>
    <cfRule type="cellIs" dxfId="17" priority="12" operator="equal">
      <formula>"Alta"</formula>
    </cfRule>
    <cfRule type="cellIs" dxfId="16" priority="13" operator="equal">
      <formula>"Media"</formula>
    </cfRule>
    <cfRule type="cellIs" dxfId="15" priority="14" operator="equal">
      <formula>"Baja"</formula>
    </cfRule>
    <cfRule type="cellIs" dxfId="14" priority="15" operator="equal">
      <formula>"Muy Baja"</formula>
    </cfRule>
  </conditionalFormatting>
  <conditionalFormatting sqref="AA64:AA69">
    <cfRule type="cellIs" dxfId="13" priority="6" operator="equal">
      <formula>"Catastrófico"</formula>
    </cfRule>
    <cfRule type="cellIs" dxfId="12" priority="7" operator="equal">
      <formula>"Mayor"</formula>
    </cfRule>
    <cfRule type="cellIs" dxfId="11" priority="8" operator="equal">
      <formula>"Moderado"</formula>
    </cfRule>
    <cfRule type="cellIs" dxfId="10" priority="9" operator="equal">
      <formula>"Menor"</formula>
    </cfRule>
    <cfRule type="cellIs" dxfId="9" priority="10" operator="equal">
      <formula>"Leve"</formula>
    </cfRule>
  </conditionalFormatting>
  <conditionalFormatting sqref="AC64:AC69">
    <cfRule type="cellIs" dxfId="8" priority="2" operator="equal">
      <formula>"Extremo"</formula>
    </cfRule>
    <cfRule type="cellIs" dxfId="7" priority="3" operator="equal">
      <formula>"Alto"</formula>
    </cfRule>
    <cfRule type="cellIs" dxfId="6" priority="4" operator="equal">
      <formula>"Moderado"</formula>
    </cfRule>
    <cfRule type="cellIs" dxfId="5" priority="5" operator="equal">
      <formula>"Bajo"</formula>
    </cfRule>
  </conditionalFormatting>
  <conditionalFormatting sqref="K10:K69">
    <cfRule type="containsText" dxfId="4" priority="1" operator="containsText" text="❌">
      <formula>NOT(ISERROR(SEARCH("❌",K10)))</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topLeftCell="B10" zoomScale="130" zoomScaleNormal="130" workbookViewId="0">
      <selection activeCell="C15" sqref="C15:D15"/>
    </sheetView>
  </sheetViews>
  <sheetFormatPr baseColWidth="10" defaultColWidth="11.42578125" defaultRowHeight="15" x14ac:dyDescent="0.25"/>
  <cols>
    <col min="1" max="1" width="2.85546875" style="87" customWidth="1"/>
    <col min="2" max="3" width="24.85546875" style="87" customWidth="1"/>
    <col min="4" max="4" width="16" style="87" customWidth="1"/>
    <col min="5" max="5" width="24.85546875" style="87" customWidth="1"/>
    <col min="6" max="6" width="27.85546875" style="87" customWidth="1"/>
    <col min="7" max="8" width="24.85546875" style="87" customWidth="1"/>
    <col min="9" max="16384" width="11.42578125" style="87"/>
  </cols>
  <sheetData>
    <row r="1" spans="2:8" ht="15.75" thickBot="1" x14ac:dyDescent="0.3"/>
    <row r="2" spans="2:8" ht="18" x14ac:dyDescent="0.25">
      <c r="B2" s="204" t="s">
        <v>0</v>
      </c>
      <c r="C2" s="205"/>
      <c r="D2" s="205"/>
      <c r="E2" s="205"/>
      <c r="F2" s="205"/>
      <c r="G2" s="205"/>
      <c r="H2" s="206"/>
    </row>
    <row r="3" spans="2:8" x14ac:dyDescent="0.25">
      <c r="B3" s="88"/>
      <c r="C3" s="89"/>
      <c r="D3" s="89"/>
      <c r="E3" s="89"/>
      <c r="F3" s="89"/>
      <c r="G3" s="89"/>
      <c r="H3" s="90"/>
    </row>
    <row r="4" spans="2:8" ht="63" customHeight="1" x14ac:dyDescent="0.25">
      <c r="B4" s="207" t="s">
        <v>1</v>
      </c>
      <c r="C4" s="208"/>
      <c r="D4" s="208"/>
      <c r="E4" s="208"/>
      <c r="F4" s="208"/>
      <c r="G4" s="208"/>
      <c r="H4" s="209"/>
    </row>
    <row r="5" spans="2:8" ht="63" customHeight="1" x14ac:dyDescent="0.25">
      <c r="B5" s="210"/>
      <c r="C5" s="211"/>
      <c r="D5" s="211"/>
      <c r="E5" s="211"/>
      <c r="F5" s="211"/>
      <c r="G5" s="211"/>
      <c r="H5" s="212"/>
    </row>
    <row r="6" spans="2:8" ht="16.5" x14ac:dyDescent="0.25">
      <c r="B6" s="213" t="s">
        <v>2</v>
      </c>
      <c r="C6" s="214"/>
      <c r="D6" s="214"/>
      <c r="E6" s="214"/>
      <c r="F6" s="214"/>
      <c r="G6" s="214"/>
      <c r="H6" s="215"/>
    </row>
    <row r="7" spans="2:8" ht="95.25" customHeight="1" x14ac:dyDescent="0.25">
      <c r="B7" s="223" t="s">
        <v>3</v>
      </c>
      <c r="C7" s="224"/>
      <c r="D7" s="224"/>
      <c r="E7" s="224"/>
      <c r="F7" s="224"/>
      <c r="G7" s="224"/>
      <c r="H7" s="225"/>
    </row>
    <row r="8" spans="2:8" ht="16.5" x14ac:dyDescent="0.25">
      <c r="B8" s="123"/>
      <c r="C8" s="124"/>
      <c r="D8" s="124"/>
      <c r="E8" s="124"/>
      <c r="F8" s="124"/>
      <c r="G8" s="124"/>
      <c r="H8" s="125"/>
    </row>
    <row r="9" spans="2:8" ht="16.5" customHeight="1" x14ac:dyDescent="0.25">
      <c r="B9" s="216" t="s">
        <v>4</v>
      </c>
      <c r="C9" s="217"/>
      <c r="D9" s="217"/>
      <c r="E9" s="217"/>
      <c r="F9" s="217"/>
      <c r="G9" s="217"/>
      <c r="H9" s="218"/>
    </row>
    <row r="10" spans="2:8" ht="44.25" customHeight="1" x14ac:dyDescent="0.25">
      <c r="B10" s="216"/>
      <c r="C10" s="217"/>
      <c r="D10" s="217"/>
      <c r="E10" s="217"/>
      <c r="F10" s="217"/>
      <c r="G10" s="217"/>
      <c r="H10" s="218"/>
    </row>
    <row r="11" spans="2:8" ht="15.75" thickBot="1" x14ac:dyDescent="0.3">
      <c r="B11" s="112"/>
      <c r="C11" s="115"/>
      <c r="D11" s="120"/>
      <c r="E11" s="121"/>
      <c r="F11" s="121"/>
      <c r="G11" s="122"/>
      <c r="H11" s="116"/>
    </row>
    <row r="12" spans="2:8" ht="15.75" thickTop="1" x14ac:dyDescent="0.25">
      <c r="B12" s="112"/>
      <c r="C12" s="219" t="s">
        <v>5</v>
      </c>
      <c r="D12" s="220"/>
      <c r="E12" s="221" t="s">
        <v>6</v>
      </c>
      <c r="F12" s="222"/>
      <c r="G12" s="115"/>
      <c r="H12" s="116"/>
    </row>
    <row r="13" spans="2:8" ht="35.25" customHeight="1" x14ac:dyDescent="0.25">
      <c r="B13" s="112"/>
      <c r="C13" s="226" t="s">
        <v>7</v>
      </c>
      <c r="D13" s="227"/>
      <c r="E13" s="228" t="s">
        <v>8</v>
      </c>
      <c r="F13" s="229"/>
      <c r="G13" s="115"/>
      <c r="H13" s="116"/>
    </row>
    <row r="14" spans="2:8" ht="17.25" customHeight="1" x14ac:dyDescent="0.25">
      <c r="B14" s="112"/>
      <c r="C14" s="226" t="s">
        <v>9</v>
      </c>
      <c r="D14" s="227"/>
      <c r="E14" s="228" t="s">
        <v>10</v>
      </c>
      <c r="F14" s="229"/>
      <c r="G14" s="115"/>
      <c r="H14" s="116"/>
    </row>
    <row r="15" spans="2:8" ht="19.5" customHeight="1" x14ac:dyDescent="0.25">
      <c r="B15" s="112"/>
      <c r="C15" s="226" t="s">
        <v>11</v>
      </c>
      <c r="D15" s="227"/>
      <c r="E15" s="228" t="s">
        <v>12</v>
      </c>
      <c r="F15" s="229"/>
      <c r="G15" s="115"/>
      <c r="H15" s="116"/>
    </row>
    <row r="16" spans="2:8" ht="69.75" customHeight="1" x14ac:dyDescent="0.25">
      <c r="B16" s="112"/>
      <c r="C16" s="226" t="s">
        <v>13</v>
      </c>
      <c r="D16" s="227"/>
      <c r="E16" s="228" t="s">
        <v>14</v>
      </c>
      <c r="F16" s="229"/>
      <c r="G16" s="115"/>
      <c r="H16" s="116"/>
    </row>
    <row r="17" spans="2:8" ht="34.5" customHeight="1" x14ac:dyDescent="0.25">
      <c r="B17" s="112"/>
      <c r="C17" s="230" t="s">
        <v>15</v>
      </c>
      <c r="D17" s="231"/>
      <c r="E17" s="232" t="s">
        <v>16</v>
      </c>
      <c r="F17" s="233"/>
      <c r="G17" s="115"/>
      <c r="H17" s="116"/>
    </row>
    <row r="18" spans="2:8" ht="27.75" customHeight="1" x14ac:dyDescent="0.25">
      <c r="B18" s="112"/>
      <c r="C18" s="230" t="s">
        <v>17</v>
      </c>
      <c r="D18" s="231"/>
      <c r="E18" s="232" t="s">
        <v>18</v>
      </c>
      <c r="F18" s="233"/>
      <c r="G18" s="115"/>
      <c r="H18" s="116"/>
    </row>
    <row r="19" spans="2:8" ht="28.5" customHeight="1" x14ac:dyDescent="0.25">
      <c r="B19" s="112"/>
      <c r="C19" s="230" t="s">
        <v>19</v>
      </c>
      <c r="D19" s="231"/>
      <c r="E19" s="232" t="s">
        <v>20</v>
      </c>
      <c r="F19" s="233"/>
      <c r="G19" s="115"/>
      <c r="H19" s="116"/>
    </row>
    <row r="20" spans="2:8" ht="72.75" customHeight="1" x14ac:dyDescent="0.25">
      <c r="B20" s="112"/>
      <c r="C20" s="230" t="s">
        <v>21</v>
      </c>
      <c r="D20" s="231"/>
      <c r="E20" s="232" t="s">
        <v>22</v>
      </c>
      <c r="F20" s="233"/>
      <c r="G20" s="115"/>
      <c r="H20" s="116"/>
    </row>
    <row r="21" spans="2:8" ht="64.5" customHeight="1" x14ac:dyDescent="0.25">
      <c r="B21" s="112"/>
      <c r="C21" s="230" t="s">
        <v>23</v>
      </c>
      <c r="D21" s="231"/>
      <c r="E21" s="232" t="s">
        <v>24</v>
      </c>
      <c r="F21" s="233"/>
      <c r="G21" s="115"/>
      <c r="H21" s="116"/>
    </row>
    <row r="22" spans="2:8" ht="71.25" customHeight="1" x14ac:dyDescent="0.25">
      <c r="B22" s="112"/>
      <c r="C22" s="230" t="s">
        <v>25</v>
      </c>
      <c r="D22" s="231"/>
      <c r="E22" s="232" t="s">
        <v>26</v>
      </c>
      <c r="F22" s="233"/>
      <c r="G22" s="115"/>
      <c r="H22" s="116"/>
    </row>
    <row r="23" spans="2:8" ht="55.5" customHeight="1" x14ac:dyDescent="0.25">
      <c r="B23" s="112"/>
      <c r="C23" s="237" t="s">
        <v>27</v>
      </c>
      <c r="D23" s="238"/>
      <c r="E23" s="232" t="s">
        <v>28</v>
      </c>
      <c r="F23" s="233"/>
      <c r="G23" s="115"/>
      <c r="H23" s="116"/>
    </row>
    <row r="24" spans="2:8" ht="42" customHeight="1" x14ac:dyDescent="0.25">
      <c r="B24" s="112"/>
      <c r="C24" s="237" t="s">
        <v>29</v>
      </c>
      <c r="D24" s="238"/>
      <c r="E24" s="232" t="s">
        <v>30</v>
      </c>
      <c r="F24" s="233"/>
      <c r="G24" s="115"/>
      <c r="H24" s="116"/>
    </row>
    <row r="25" spans="2:8" ht="59.25" customHeight="1" x14ac:dyDescent="0.25">
      <c r="B25" s="112"/>
      <c r="C25" s="237" t="s">
        <v>31</v>
      </c>
      <c r="D25" s="238"/>
      <c r="E25" s="232" t="s">
        <v>32</v>
      </c>
      <c r="F25" s="233"/>
      <c r="G25" s="115"/>
      <c r="H25" s="116"/>
    </row>
    <row r="26" spans="2:8" ht="23.25" customHeight="1" x14ac:dyDescent="0.25">
      <c r="B26" s="112"/>
      <c r="C26" s="237" t="s">
        <v>33</v>
      </c>
      <c r="D26" s="238"/>
      <c r="E26" s="232" t="s">
        <v>34</v>
      </c>
      <c r="F26" s="233"/>
      <c r="G26" s="115"/>
      <c r="H26" s="116"/>
    </row>
    <row r="27" spans="2:8" ht="30.75" customHeight="1" x14ac:dyDescent="0.25">
      <c r="B27" s="112"/>
      <c r="C27" s="237" t="s">
        <v>35</v>
      </c>
      <c r="D27" s="238"/>
      <c r="E27" s="232" t="s">
        <v>36</v>
      </c>
      <c r="F27" s="233"/>
      <c r="G27" s="115"/>
      <c r="H27" s="116"/>
    </row>
    <row r="28" spans="2:8" ht="35.25" customHeight="1" x14ac:dyDescent="0.25">
      <c r="B28" s="112"/>
      <c r="C28" s="237" t="s">
        <v>37</v>
      </c>
      <c r="D28" s="238"/>
      <c r="E28" s="232" t="s">
        <v>38</v>
      </c>
      <c r="F28" s="233"/>
      <c r="G28" s="115"/>
      <c r="H28" s="116"/>
    </row>
    <row r="29" spans="2:8" ht="33" customHeight="1" x14ac:dyDescent="0.25">
      <c r="B29" s="112"/>
      <c r="C29" s="237" t="s">
        <v>37</v>
      </c>
      <c r="D29" s="238"/>
      <c r="E29" s="232" t="s">
        <v>38</v>
      </c>
      <c r="F29" s="233"/>
      <c r="G29" s="115"/>
      <c r="H29" s="116"/>
    </row>
    <row r="30" spans="2:8" ht="30" customHeight="1" x14ac:dyDescent="0.25">
      <c r="B30" s="112"/>
      <c r="C30" s="237" t="s">
        <v>39</v>
      </c>
      <c r="D30" s="238"/>
      <c r="E30" s="232" t="s">
        <v>40</v>
      </c>
      <c r="F30" s="233"/>
      <c r="G30" s="115"/>
      <c r="H30" s="116"/>
    </row>
    <row r="31" spans="2:8" ht="35.25" customHeight="1" x14ac:dyDescent="0.25">
      <c r="B31" s="112"/>
      <c r="C31" s="237" t="s">
        <v>41</v>
      </c>
      <c r="D31" s="238"/>
      <c r="E31" s="232" t="s">
        <v>42</v>
      </c>
      <c r="F31" s="233"/>
      <c r="G31" s="115"/>
      <c r="H31" s="116"/>
    </row>
    <row r="32" spans="2:8" ht="31.5" customHeight="1" x14ac:dyDescent="0.25">
      <c r="B32" s="112"/>
      <c r="C32" s="237" t="s">
        <v>43</v>
      </c>
      <c r="D32" s="238"/>
      <c r="E32" s="232" t="s">
        <v>44</v>
      </c>
      <c r="F32" s="233"/>
      <c r="G32" s="115"/>
      <c r="H32" s="116"/>
    </row>
    <row r="33" spans="2:8" ht="35.25" customHeight="1" x14ac:dyDescent="0.25">
      <c r="B33" s="112"/>
      <c r="C33" s="237" t="s">
        <v>45</v>
      </c>
      <c r="D33" s="238"/>
      <c r="E33" s="232" t="s">
        <v>46</v>
      </c>
      <c r="F33" s="233"/>
      <c r="G33" s="115"/>
      <c r="H33" s="116"/>
    </row>
    <row r="34" spans="2:8" ht="59.25" customHeight="1" x14ac:dyDescent="0.25">
      <c r="B34" s="112"/>
      <c r="C34" s="237" t="s">
        <v>47</v>
      </c>
      <c r="D34" s="238"/>
      <c r="E34" s="232" t="s">
        <v>48</v>
      </c>
      <c r="F34" s="233"/>
      <c r="G34" s="115"/>
      <c r="H34" s="116"/>
    </row>
    <row r="35" spans="2:8" ht="29.25" customHeight="1" x14ac:dyDescent="0.25">
      <c r="B35" s="112"/>
      <c r="C35" s="237" t="s">
        <v>49</v>
      </c>
      <c r="D35" s="238"/>
      <c r="E35" s="232" t="s">
        <v>50</v>
      </c>
      <c r="F35" s="233"/>
      <c r="G35" s="115"/>
      <c r="H35" s="116"/>
    </row>
    <row r="36" spans="2:8" ht="82.5" customHeight="1" x14ac:dyDescent="0.25">
      <c r="B36" s="112"/>
      <c r="C36" s="237" t="s">
        <v>51</v>
      </c>
      <c r="D36" s="238"/>
      <c r="E36" s="232" t="s">
        <v>52</v>
      </c>
      <c r="F36" s="233"/>
      <c r="G36" s="115"/>
      <c r="H36" s="116"/>
    </row>
    <row r="37" spans="2:8" ht="46.5" customHeight="1" x14ac:dyDescent="0.25">
      <c r="B37" s="112"/>
      <c r="C37" s="237" t="s">
        <v>53</v>
      </c>
      <c r="D37" s="238"/>
      <c r="E37" s="232" t="s">
        <v>54</v>
      </c>
      <c r="F37" s="233"/>
      <c r="G37" s="115"/>
      <c r="H37" s="116"/>
    </row>
    <row r="38" spans="2:8" ht="6.75" customHeight="1" thickBot="1" x14ac:dyDescent="0.3">
      <c r="B38" s="112"/>
      <c r="C38" s="239"/>
      <c r="D38" s="240"/>
      <c r="E38" s="241"/>
      <c r="F38" s="242"/>
      <c r="G38" s="115"/>
      <c r="H38" s="116"/>
    </row>
    <row r="39" spans="2:8" ht="15.75" thickTop="1" x14ac:dyDescent="0.25">
      <c r="B39" s="112"/>
      <c r="C39" s="113"/>
      <c r="D39" s="113"/>
      <c r="E39" s="114"/>
      <c r="F39" s="114"/>
      <c r="G39" s="115"/>
      <c r="H39" s="116"/>
    </row>
    <row r="40" spans="2:8" ht="21" customHeight="1" x14ac:dyDescent="0.25">
      <c r="B40" s="234" t="s">
        <v>55</v>
      </c>
      <c r="C40" s="235"/>
      <c r="D40" s="235"/>
      <c r="E40" s="235"/>
      <c r="F40" s="235"/>
      <c r="G40" s="235"/>
      <c r="H40" s="236"/>
    </row>
    <row r="41" spans="2:8" ht="20.25" customHeight="1" x14ac:dyDescent="0.25">
      <c r="B41" s="234" t="s">
        <v>56</v>
      </c>
      <c r="C41" s="235"/>
      <c r="D41" s="235"/>
      <c r="E41" s="235"/>
      <c r="F41" s="235"/>
      <c r="G41" s="235"/>
      <c r="H41" s="236"/>
    </row>
    <row r="42" spans="2:8" ht="20.25" customHeight="1" x14ac:dyDescent="0.25">
      <c r="B42" s="234" t="s">
        <v>57</v>
      </c>
      <c r="C42" s="235"/>
      <c r="D42" s="235"/>
      <c r="E42" s="235"/>
      <c r="F42" s="235"/>
      <c r="G42" s="235"/>
      <c r="H42" s="236"/>
    </row>
    <row r="43" spans="2:8" ht="20.25" customHeight="1" x14ac:dyDescent="0.25">
      <c r="B43" s="234" t="s">
        <v>58</v>
      </c>
      <c r="C43" s="235"/>
      <c r="D43" s="235"/>
      <c r="E43" s="235"/>
      <c r="F43" s="235"/>
      <c r="G43" s="235"/>
      <c r="H43" s="236"/>
    </row>
    <row r="44" spans="2:8" x14ac:dyDescent="0.25">
      <c r="B44" s="234" t="s">
        <v>59</v>
      </c>
      <c r="C44" s="235"/>
      <c r="D44" s="235"/>
      <c r="E44" s="235"/>
      <c r="F44" s="235"/>
      <c r="G44" s="235"/>
      <c r="H44" s="236"/>
    </row>
    <row r="45" spans="2:8" ht="15.75" thickBot="1" x14ac:dyDescent="0.3">
      <c r="B45" s="117"/>
      <c r="C45" s="118"/>
      <c r="D45" s="118"/>
      <c r="E45" s="118"/>
      <c r="F45" s="118"/>
      <c r="G45" s="118"/>
      <c r="H45" s="119"/>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U140"/>
  <sheetViews>
    <sheetView zoomScale="50" zoomScaleNormal="50" workbookViewId="0">
      <selection activeCell="AX40" sqref="AX40"/>
    </sheetView>
  </sheetViews>
  <sheetFormatPr baseColWidth="10" defaultColWidth="11.42578125" defaultRowHeight="15" x14ac:dyDescent="0.25"/>
  <cols>
    <col min="2" max="39" width="5.85546875" customWidth="1"/>
    <col min="41" max="46" width="5.85546875" customWidth="1"/>
  </cols>
  <sheetData>
    <row r="1" spans="1:99" x14ac:dyDescent="0.25">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row>
    <row r="2" spans="1:99" ht="18" customHeight="1" x14ac:dyDescent="0.25">
      <c r="A2" s="87"/>
      <c r="B2" s="243" t="s">
        <v>116</v>
      </c>
      <c r="C2" s="243"/>
      <c r="D2" s="243"/>
      <c r="E2" s="243"/>
      <c r="F2" s="243"/>
      <c r="G2" s="243"/>
      <c r="H2" s="243"/>
      <c r="I2" s="243"/>
      <c r="J2" s="280" t="s">
        <v>15</v>
      </c>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row>
    <row r="3" spans="1:99" ht="18.75" customHeight="1" x14ac:dyDescent="0.25">
      <c r="A3" s="87"/>
      <c r="B3" s="243"/>
      <c r="C3" s="243"/>
      <c r="D3" s="243"/>
      <c r="E3" s="243"/>
      <c r="F3" s="243"/>
      <c r="G3" s="243"/>
      <c r="H3" s="243"/>
      <c r="I3" s="243"/>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row>
    <row r="4" spans="1:99" ht="15" customHeight="1" x14ac:dyDescent="0.25">
      <c r="A4" s="87"/>
      <c r="B4" s="243"/>
      <c r="C4" s="243"/>
      <c r="D4" s="243"/>
      <c r="E4" s="243"/>
      <c r="F4" s="243"/>
      <c r="G4" s="243"/>
      <c r="H4" s="243"/>
      <c r="I4" s="243"/>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row>
    <row r="5" spans="1:99" ht="15.75" thickBot="1" x14ac:dyDescent="0.3">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row>
    <row r="6" spans="1:99" ht="15" customHeight="1" x14ac:dyDescent="0.25">
      <c r="A6" s="87"/>
      <c r="B6" s="291" t="s">
        <v>117</v>
      </c>
      <c r="C6" s="291"/>
      <c r="D6" s="292"/>
      <c r="E6" s="281" t="s">
        <v>118</v>
      </c>
      <c r="F6" s="282"/>
      <c r="G6" s="282"/>
      <c r="H6" s="282"/>
      <c r="I6" s="283"/>
      <c r="J6" s="277" t="str">
        <f ca="1">IF(AND('Administrativo '!$H$10="Muy Alta",'Administrativo '!$L$10="Leve"),CONCATENATE("R",'Administrativo '!$A$10),"")</f>
        <v/>
      </c>
      <c r="K6" s="278"/>
      <c r="L6" s="278" t="str">
        <f ca="1">IF(AND('Administrativo '!$H$16="Muy Alta",'Administrativo '!$L$16="Leve"),CONCATENATE("R",'Administrativo '!$A$16),"")</f>
        <v/>
      </c>
      <c r="M6" s="278"/>
      <c r="N6" s="278" t="str">
        <f ca="1">IF(AND('Administrativo '!$H$22="Muy Alta",'Administrativo '!$L$22="Leve"),CONCATENATE("R",'Administrativo '!$A$22),"")</f>
        <v/>
      </c>
      <c r="O6" s="279"/>
      <c r="P6" s="277" t="str">
        <f ca="1">IF(AND('Administrativo '!$H$10="Muy Alta",'Administrativo '!$L$10="Menor"),CONCATENATE("R",'Administrativo '!$A$10),"")</f>
        <v/>
      </c>
      <c r="Q6" s="278"/>
      <c r="R6" s="278" t="str">
        <f ca="1">IF(AND('Administrativo '!$H$16="Muy Alta",'Administrativo '!$L$16="Menor"),CONCATENATE("R",'Administrativo '!$A$16),"")</f>
        <v/>
      </c>
      <c r="S6" s="278"/>
      <c r="T6" s="278" t="str">
        <f ca="1">IF(AND('Administrativo '!$H$22="Muy Alta",'Administrativo '!$L$22="Menor"),CONCATENATE("R",'Administrativo '!$A$22),"")</f>
        <v/>
      </c>
      <c r="U6" s="279"/>
      <c r="V6" s="277" t="str">
        <f ca="1">IF(AND('Administrativo '!$H$10="Muy Alta",'Administrativo '!$L$10="Moderado"),CONCATENATE("R",'Administrativo '!$A$10),"")</f>
        <v/>
      </c>
      <c r="W6" s="278"/>
      <c r="X6" s="278" t="str">
        <f ca="1">IF(AND('Administrativo '!$H$16="Muy Alta",'Administrativo '!$L$16="Moderado"),CONCATENATE("R",'Administrativo '!$A$16),"")</f>
        <v/>
      </c>
      <c r="Y6" s="278"/>
      <c r="Z6" s="278" t="str">
        <f ca="1">IF(AND('Administrativo '!$H$22="Muy Alta",'Administrativo '!$L$22="Moderado"),CONCATENATE("R",'Administrativo '!$A$22),"")</f>
        <v/>
      </c>
      <c r="AA6" s="279"/>
      <c r="AB6" s="277" t="str">
        <f ca="1">IF(AND('Administrativo '!$H$10="Muy Alta",'Administrativo '!$L$10="Mayor"),CONCATENATE("R",'Administrativo '!$A$10),"")</f>
        <v/>
      </c>
      <c r="AC6" s="278"/>
      <c r="AD6" s="278" t="str">
        <f ca="1">IF(AND('Administrativo '!$H$16="Muy Alta",'Administrativo '!$L$16="Mayor"),CONCATENATE("R",'Administrativo '!$A$16),"")</f>
        <v/>
      </c>
      <c r="AE6" s="278"/>
      <c r="AF6" s="278" t="str">
        <f ca="1">IF(AND('Administrativo '!$H$22="Muy Alta",'Administrativo '!$L$22="Mayor"),CONCATENATE("R",'Administrativo '!$A$22),"")</f>
        <v/>
      </c>
      <c r="AG6" s="279"/>
      <c r="AH6" s="268" t="str">
        <f ca="1">IF(AND('Administrativo '!$H$10="Muy Alta",'Administrativo '!$L$10="Catastrófico"),CONCATENATE("R",'Administrativo '!$A$10),"")</f>
        <v/>
      </c>
      <c r="AI6" s="269"/>
      <c r="AJ6" s="269" t="str">
        <f ca="1">IF(AND('Administrativo '!$H$16="Muy Alta",'Administrativo '!$L$16="Catastrófico"),CONCATENATE("R",'Administrativo '!$A$16),"")</f>
        <v/>
      </c>
      <c r="AK6" s="269"/>
      <c r="AL6" s="269" t="str">
        <f ca="1">IF(AND('Administrativo '!$H$22="Muy Alta",'Administrativo '!$L$22="Catastrófico"),CONCATENATE("R",'Administrativo '!$A$22),"")</f>
        <v/>
      </c>
      <c r="AM6" s="270"/>
      <c r="AO6" s="293" t="s">
        <v>119</v>
      </c>
      <c r="AP6" s="294"/>
      <c r="AQ6" s="294"/>
      <c r="AR6" s="294"/>
      <c r="AS6" s="294"/>
      <c r="AT6" s="295"/>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row>
    <row r="7" spans="1:99" ht="15" customHeight="1" x14ac:dyDescent="0.25">
      <c r="A7" s="87"/>
      <c r="B7" s="291"/>
      <c r="C7" s="291"/>
      <c r="D7" s="292"/>
      <c r="E7" s="284"/>
      <c r="F7" s="285"/>
      <c r="G7" s="285"/>
      <c r="H7" s="285"/>
      <c r="I7" s="286"/>
      <c r="J7" s="271"/>
      <c r="K7" s="272"/>
      <c r="L7" s="272"/>
      <c r="M7" s="272"/>
      <c r="N7" s="272"/>
      <c r="O7" s="273"/>
      <c r="P7" s="271"/>
      <c r="Q7" s="272"/>
      <c r="R7" s="272"/>
      <c r="S7" s="272"/>
      <c r="T7" s="272"/>
      <c r="U7" s="273"/>
      <c r="V7" s="271"/>
      <c r="W7" s="272"/>
      <c r="X7" s="272"/>
      <c r="Y7" s="272"/>
      <c r="Z7" s="272"/>
      <c r="AA7" s="273"/>
      <c r="AB7" s="271"/>
      <c r="AC7" s="272"/>
      <c r="AD7" s="272"/>
      <c r="AE7" s="272"/>
      <c r="AF7" s="272"/>
      <c r="AG7" s="273"/>
      <c r="AH7" s="262"/>
      <c r="AI7" s="263"/>
      <c r="AJ7" s="263"/>
      <c r="AK7" s="263"/>
      <c r="AL7" s="263"/>
      <c r="AM7" s="264"/>
      <c r="AN7" s="87"/>
      <c r="AO7" s="296"/>
      <c r="AP7" s="297"/>
      <c r="AQ7" s="297"/>
      <c r="AR7" s="297"/>
      <c r="AS7" s="297"/>
      <c r="AT7" s="298"/>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row>
    <row r="8" spans="1:99" ht="15" customHeight="1" x14ac:dyDescent="0.25">
      <c r="A8" s="87"/>
      <c r="B8" s="291"/>
      <c r="C8" s="291"/>
      <c r="D8" s="292"/>
      <c r="E8" s="284"/>
      <c r="F8" s="285"/>
      <c r="G8" s="285"/>
      <c r="H8" s="285"/>
      <c r="I8" s="286"/>
      <c r="J8" s="271" t="str">
        <f ca="1">IF(AND('Administrativo '!$H$28="Muy Alta",'Administrativo '!$L$28="Leve"),CONCATENATE("R",'Administrativo '!$A$28),"")</f>
        <v/>
      </c>
      <c r="K8" s="272"/>
      <c r="L8" s="272" t="str">
        <f ca="1">IF(AND('Administrativo '!$H$34="Muy Alta",'Administrativo '!$L$34="Leve"),CONCATENATE("R",'Administrativo '!$A$34),"")</f>
        <v/>
      </c>
      <c r="M8" s="272"/>
      <c r="N8" s="272" t="str">
        <f ca="1">IF(AND('Administrativo '!$H$40="Muy Alta",'Administrativo '!$L$40="Leve"),CONCATENATE("R",'Administrativo '!$A$40),"")</f>
        <v/>
      </c>
      <c r="O8" s="273"/>
      <c r="P8" s="271" t="str">
        <f ca="1">IF(AND('Administrativo '!$H$28="Muy Alta",'Administrativo '!$L$28="Menor"),CONCATENATE("R",'Administrativo '!$A$28),"")</f>
        <v/>
      </c>
      <c r="Q8" s="272"/>
      <c r="R8" s="272" t="str">
        <f ca="1">IF(AND('Administrativo '!$H$34="Muy Alta",'Administrativo '!$L$34="Menor"),CONCATENATE("R",'Administrativo '!$A$34),"")</f>
        <v/>
      </c>
      <c r="S8" s="272"/>
      <c r="T8" s="272" t="str">
        <f ca="1">IF(AND('Administrativo '!$H$40="Muy Alta",'Administrativo '!$L$40="Menor"),CONCATENATE("R",'Administrativo '!$A$40),"")</f>
        <v/>
      </c>
      <c r="U8" s="273"/>
      <c r="V8" s="271" t="str">
        <f ca="1">IF(AND('Administrativo '!$H$28="Muy Alta",'Administrativo '!$L$28="Moderado"),CONCATENATE("R",'Administrativo '!$A$28),"")</f>
        <v/>
      </c>
      <c r="W8" s="272"/>
      <c r="X8" s="272" t="str">
        <f ca="1">IF(AND('Administrativo '!$H$34="Muy Alta",'Administrativo '!$L$34="Moderado"),CONCATENATE("R",'Administrativo '!$A$34),"")</f>
        <v/>
      </c>
      <c r="Y8" s="272"/>
      <c r="Z8" s="272" t="str">
        <f ca="1">IF(AND('Administrativo '!$H$40="Muy Alta",'Administrativo '!$L$40="Moderado"),CONCATENATE("R",'Administrativo '!$A$40),"")</f>
        <v/>
      </c>
      <c r="AA8" s="273"/>
      <c r="AB8" s="271" t="str">
        <f ca="1">IF(AND('Administrativo '!$H$28="Muy Alta",'Administrativo '!$L$28="Mayor"),CONCATENATE("R",'Administrativo '!$A$28),"")</f>
        <v/>
      </c>
      <c r="AC8" s="272"/>
      <c r="AD8" s="272" t="str">
        <f ca="1">IF(AND('Administrativo '!$H$34="Muy Alta",'Administrativo '!$L$34="Mayor"),CONCATENATE("R",'Administrativo '!$A$34),"")</f>
        <v/>
      </c>
      <c r="AE8" s="272"/>
      <c r="AF8" s="272" t="str">
        <f ca="1">IF(AND('Administrativo '!$H$40="Muy Alta",'Administrativo '!$L$40="Mayor"),CONCATENATE("R",'Administrativo '!$A$40),"")</f>
        <v/>
      </c>
      <c r="AG8" s="273"/>
      <c r="AH8" s="262" t="str">
        <f ca="1">IF(AND('Administrativo '!$H$28="Muy Alta",'Administrativo '!$L$28="Catastrófico"),CONCATENATE("R",'Administrativo '!$A$28),"")</f>
        <v/>
      </c>
      <c r="AI8" s="263"/>
      <c r="AJ8" s="263" t="str">
        <f ca="1">IF(AND('Administrativo '!$H$34="Muy Alta",'Administrativo '!$L$34="Catastrófico"),CONCATENATE("R",'Administrativo '!$A$34),"")</f>
        <v/>
      </c>
      <c r="AK8" s="263"/>
      <c r="AL8" s="263" t="str">
        <f ca="1">IF(AND('Administrativo '!$H$40="Muy Alta",'Administrativo '!$L$40="Catastrófico"),CONCATENATE("R",'Administrativo '!$A$40),"")</f>
        <v/>
      </c>
      <c r="AM8" s="264"/>
      <c r="AN8" s="87"/>
      <c r="AO8" s="296"/>
      <c r="AP8" s="297"/>
      <c r="AQ8" s="297"/>
      <c r="AR8" s="297"/>
      <c r="AS8" s="297"/>
      <c r="AT8" s="298"/>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row>
    <row r="9" spans="1:99" ht="15" customHeight="1" x14ac:dyDescent="0.25">
      <c r="A9" s="87"/>
      <c r="B9" s="291"/>
      <c r="C9" s="291"/>
      <c r="D9" s="292"/>
      <c r="E9" s="284"/>
      <c r="F9" s="285"/>
      <c r="G9" s="285"/>
      <c r="H9" s="285"/>
      <c r="I9" s="286"/>
      <c r="J9" s="271"/>
      <c r="K9" s="272"/>
      <c r="L9" s="272"/>
      <c r="M9" s="272"/>
      <c r="N9" s="272"/>
      <c r="O9" s="273"/>
      <c r="P9" s="271"/>
      <c r="Q9" s="272"/>
      <c r="R9" s="272"/>
      <c r="S9" s="272"/>
      <c r="T9" s="272"/>
      <c r="U9" s="273"/>
      <c r="V9" s="271"/>
      <c r="W9" s="272"/>
      <c r="X9" s="272"/>
      <c r="Y9" s="272"/>
      <c r="Z9" s="272"/>
      <c r="AA9" s="273"/>
      <c r="AB9" s="271"/>
      <c r="AC9" s="272"/>
      <c r="AD9" s="272"/>
      <c r="AE9" s="272"/>
      <c r="AF9" s="272"/>
      <c r="AG9" s="273"/>
      <c r="AH9" s="262"/>
      <c r="AI9" s="263"/>
      <c r="AJ9" s="263"/>
      <c r="AK9" s="263"/>
      <c r="AL9" s="263"/>
      <c r="AM9" s="264"/>
      <c r="AN9" s="87"/>
      <c r="AO9" s="296"/>
      <c r="AP9" s="297"/>
      <c r="AQ9" s="297"/>
      <c r="AR9" s="297"/>
      <c r="AS9" s="297"/>
      <c r="AT9" s="298"/>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row>
    <row r="10" spans="1:99" ht="15" customHeight="1" x14ac:dyDescent="0.25">
      <c r="A10" s="87"/>
      <c r="B10" s="291"/>
      <c r="C10" s="291"/>
      <c r="D10" s="292"/>
      <c r="E10" s="284"/>
      <c r="F10" s="285"/>
      <c r="G10" s="285"/>
      <c r="H10" s="285"/>
      <c r="I10" s="286"/>
      <c r="J10" s="271" t="str">
        <f ca="1">IF(AND('Administrativo '!$H$46="Muy Alta",'Administrativo '!$L$46="Leve"),CONCATENATE("R",'Administrativo '!$A$46),"")</f>
        <v/>
      </c>
      <c r="K10" s="272"/>
      <c r="L10" s="272" t="str">
        <f ca="1">IF(AND('Administrativo '!$H$52="Muy Alta",'Administrativo '!$L$52="Leve"),CONCATENATE("R",'Administrativo '!$A$52),"")</f>
        <v/>
      </c>
      <c r="M10" s="272"/>
      <c r="N10" s="272" t="str">
        <f ca="1">IF(AND('Administrativo '!$H$58="Muy Alta",'Administrativo '!$L$58="Leve"),CONCATENATE("R",'Administrativo '!$A$58),"")</f>
        <v/>
      </c>
      <c r="O10" s="273"/>
      <c r="P10" s="271" t="str">
        <f ca="1">IF(AND('Administrativo '!$H$46="Muy Alta",'Administrativo '!$L$46="Menor"),CONCATENATE("R",'Administrativo '!$A$46),"")</f>
        <v/>
      </c>
      <c r="Q10" s="272"/>
      <c r="R10" s="272" t="str">
        <f ca="1">IF(AND('Administrativo '!$H$52="Muy Alta",'Administrativo '!$L$52="Menor"),CONCATENATE("R",'Administrativo '!$A$52),"")</f>
        <v/>
      </c>
      <c r="S10" s="272"/>
      <c r="T10" s="272" t="str">
        <f ca="1">IF(AND('Administrativo '!$H$58="Muy Alta",'Administrativo '!$L$58="Menor"),CONCATENATE("R",'Administrativo '!$A$58),"")</f>
        <v/>
      </c>
      <c r="U10" s="273"/>
      <c r="V10" s="271" t="str">
        <f ca="1">IF(AND('Administrativo '!$H$46="Muy Alta",'Administrativo '!$L$46="Moderado"),CONCATENATE("R",'Administrativo '!$A$46),"")</f>
        <v/>
      </c>
      <c r="W10" s="272"/>
      <c r="X10" s="272" t="str">
        <f ca="1">IF(AND('Administrativo '!$H$52="Muy Alta",'Administrativo '!$L$52="Moderado"),CONCATENATE("R",'Administrativo '!$A$52),"")</f>
        <v/>
      </c>
      <c r="Y10" s="272"/>
      <c r="Z10" s="272" t="str">
        <f ca="1">IF(AND('Administrativo '!$H$58="Muy Alta",'Administrativo '!$L$58="Moderado"),CONCATENATE("R",'Administrativo '!$A$58),"")</f>
        <v/>
      </c>
      <c r="AA10" s="273"/>
      <c r="AB10" s="271" t="str">
        <f ca="1">IF(AND('Administrativo '!$H$46="Muy Alta",'Administrativo '!$L$46="Mayor"),CONCATENATE("R",'Administrativo '!$A$46),"")</f>
        <v/>
      </c>
      <c r="AC10" s="272"/>
      <c r="AD10" s="272" t="str">
        <f ca="1">IF(AND('Administrativo '!$H$52="Muy Alta",'Administrativo '!$L$52="Mayor"),CONCATENATE("R",'Administrativo '!$A$52),"")</f>
        <v/>
      </c>
      <c r="AE10" s="272"/>
      <c r="AF10" s="272" t="str">
        <f ca="1">IF(AND('Administrativo '!$H$58="Muy Alta",'Administrativo '!$L$58="Mayor"),CONCATENATE("R",'Administrativo '!$A$58),"")</f>
        <v/>
      </c>
      <c r="AG10" s="273"/>
      <c r="AH10" s="262" t="str">
        <f ca="1">IF(AND('Administrativo '!$H$46="Muy Alta",'Administrativo '!$L$46="Catastrófico"),CONCATENATE("R",'Administrativo '!$A$46),"")</f>
        <v/>
      </c>
      <c r="AI10" s="263"/>
      <c r="AJ10" s="263" t="str">
        <f ca="1">IF(AND('Administrativo '!$H$52="Muy Alta",'Administrativo '!$L$52="Catastrófico"),CONCATENATE("R",'Administrativo '!$A$52),"")</f>
        <v/>
      </c>
      <c r="AK10" s="263"/>
      <c r="AL10" s="263" t="str">
        <f ca="1">IF(AND('Administrativo '!$H$58="Muy Alta",'Administrativo '!$L$58="Catastrófico"),CONCATENATE("R",'Administrativo '!$A$58),"")</f>
        <v/>
      </c>
      <c r="AM10" s="264"/>
      <c r="AN10" s="87"/>
      <c r="AO10" s="296"/>
      <c r="AP10" s="297"/>
      <c r="AQ10" s="297"/>
      <c r="AR10" s="297"/>
      <c r="AS10" s="297"/>
      <c r="AT10" s="298"/>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row>
    <row r="11" spans="1:99" ht="15" customHeight="1" x14ac:dyDescent="0.25">
      <c r="A11" s="87"/>
      <c r="B11" s="291"/>
      <c r="C11" s="291"/>
      <c r="D11" s="292"/>
      <c r="E11" s="284"/>
      <c r="F11" s="285"/>
      <c r="G11" s="285"/>
      <c r="H11" s="285"/>
      <c r="I11" s="286"/>
      <c r="J11" s="271"/>
      <c r="K11" s="272"/>
      <c r="L11" s="272"/>
      <c r="M11" s="272"/>
      <c r="N11" s="272"/>
      <c r="O11" s="273"/>
      <c r="P11" s="271"/>
      <c r="Q11" s="272"/>
      <c r="R11" s="272"/>
      <c r="S11" s="272"/>
      <c r="T11" s="272"/>
      <c r="U11" s="273"/>
      <c r="V11" s="271"/>
      <c r="W11" s="272"/>
      <c r="X11" s="272"/>
      <c r="Y11" s="272"/>
      <c r="Z11" s="272"/>
      <c r="AA11" s="273"/>
      <c r="AB11" s="271"/>
      <c r="AC11" s="272"/>
      <c r="AD11" s="272"/>
      <c r="AE11" s="272"/>
      <c r="AF11" s="272"/>
      <c r="AG11" s="273"/>
      <c r="AH11" s="262"/>
      <c r="AI11" s="263"/>
      <c r="AJ11" s="263"/>
      <c r="AK11" s="263"/>
      <c r="AL11" s="263"/>
      <c r="AM11" s="264"/>
      <c r="AN11" s="87"/>
      <c r="AO11" s="296"/>
      <c r="AP11" s="297"/>
      <c r="AQ11" s="297"/>
      <c r="AR11" s="297"/>
      <c r="AS11" s="297"/>
      <c r="AT11" s="298"/>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row>
    <row r="12" spans="1:99" ht="15" customHeight="1" x14ac:dyDescent="0.25">
      <c r="A12" s="87"/>
      <c r="B12" s="291"/>
      <c r="C12" s="291"/>
      <c r="D12" s="292"/>
      <c r="E12" s="284"/>
      <c r="F12" s="285"/>
      <c r="G12" s="285"/>
      <c r="H12" s="285"/>
      <c r="I12" s="286"/>
      <c r="J12" s="271" t="str">
        <f ca="1">IF(AND('Administrativo '!$H$64="Muy Alta",'Administrativo '!$L$64="Leve"),CONCATENATE("R",'Administrativo '!$A$64),"")</f>
        <v/>
      </c>
      <c r="K12" s="272"/>
      <c r="L12" s="272" t="str">
        <f>IF(AND('Administrativo '!$H$70="Muy Alta",'Administrativo '!$L$70="Leve"),CONCATENATE("R",'Administrativo '!$A$70),"")</f>
        <v/>
      </c>
      <c r="M12" s="272"/>
      <c r="N12" s="272" t="str">
        <f>IF(AND('Administrativo '!$H$76="Muy Alta",'Administrativo '!$L$76="Leve"),CONCATENATE("R",'Administrativo '!$A$76),"")</f>
        <v/>
      </c>
      <c r="O12" s="273"/>
      <c r="P12" s="271" t="str">
        <f ca="1">IF(AND('Administrativo '!$H$64="Muy Alta",'Administrativo '!$L$64="Menor"),CONCATENATE("R",'Administrativo '!$A$64),"")</f>
        <v/>
      </c>
      <c r="Q12" s="272"/>
      <c r="R12" s="272" t="str">
        <f>IF(AND('Administrativo '!$H$70="Muy Alta",'Administrativo '!$L$70="Menor"),CONCATENATE("R",'Administrativo '!$A$70),"")</f>
        <v/>
      </c>
      <c r="S12" s="272"/>
      <c r="T12" s="272" t="str">
        <f>IF(AND('Administrativo '!$H$76="Muy Alta",'Administrativo '!$L$76="Menor"),CONCATENATE("R",'Administrativo '!$A$76),"")</f>
        <v/>
      </c>
      <c r="U12" s="273"/>
      <c r="V12" s="271" t="str">
        <f ca="1">IF(AND('Administrativo '!$H$64="Muy Alta",'Administrativo '!$L$64="Moderado"),CONCATENATE("R",'Administrativo '!$A$64),"")</f>
        <v/>
      </c>
      <c r="W12" s="272"/>
      <c r="X12" s="272" t="str">
        <f>IF(AND('Administrativo '!$H$70="Muy Alta",'Administrativo '!$L$70="Moderado"),CONCATENATE("R",'Administrativo '!$A$70),"")</f>
        <v/>
      </c>
      <c r="Y12" s="272"/>
      <c r="Z12" s="272" t="str">
        <f>IF(AND('Administrativo '!$H$76="Muy Alta",'Administrativo '!$L$76="Moderado"),CONCATENATE("R",'Administrativo '!$A$76),"")</f>
        <v/>
      </c>
      <c r="AA12" s="273"/>
      <c r="AB12" s="271" t="str">
        <f ca="1">IF(AND('Administrativo '!$H$64="Muy Alta",'Administrativo '!$L$64="Mayor"),CONCATENATE("R",'Administrativo '!$A$64),"")</f>
        <v/>
      </c>
      <c r="AC12" s="272"/>
      <c r="AD12" s="272" t="str">
        <f>IF(AND('Administrativo '!$H$70="Muy Alta",'Administrativo '!$L$70="Mayor"),CONCATENATE("R",'Administrativo '!$A$70),"")</f>
        <v/>
      </c>
      <c r="AE12" s="272"/>
      <c r="AF12" s="272" t="str">
        <f>IF(AND('Administrativo '!$H$76="Muy Alta",'Administrativo '!$L$76="Mayor"),CONCATENATE("R",'Administrativo '!$A$76),"")</f>
        <v/>
      </c>
      <c r="AG12" s="273"/>
      <c r="AH12" s="262" t="str">
        <f ca="1">IF(AND('Administrativo '!$H$64="Muy Alta",'Administrativo '!$L$64="Catastrófico"),CONCATENATE("R",'Administrativo '!$A$64),"")</f>
        <v/>
      </c>
      <c r="AI12" s="263"/>
      <c r="AJ12" s="263" t="str">
        <f>IF(AND('Administrativo '!$H$70="Muy Alta",'Administrativo '!$L$70="Catastrófico"),CONCATENATE("R",'Administrativo '!$A$70),"")</f>
        <v/>
      </c>
      <c r="AK12" s="263"/>
      <c r="AL12" s="263" t="str">
        <f>IF(AND('Administrativo '!$H$76="Muy Alta",'Administrativo '!$L$76="Catastrófico"),CONCATENATE("R",'Administrativo '!$A$76),"")</f>
        <v/>
      </c>
      <c r="AM12" s="264"/>
      <c r="AN12" s="87"/>
      <c r="AO12" s="296"/>
      <c r="AP12" s="297"/>
      <c r="AQ12" s="297"/>
      <c r="AR12" s="297"/>
      <c r="AS12" s="297"/>
      <c r="AT12" s="298"/>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row>
    <row r="13" spans="1:99" ht="15.75" customHeight="1" thickBot="1" x14ac:dyDescent="0.3">
      <c r="A13" s="87"/>
      <c r="B13" s="291"/>
      <c r="C13" s="291"/>
      <c r="D13" s="292"/>
      <c r="E13" s="287"/>
      <c r="F13" s="288"/>
      <c r="G13" s="288"/>
      <c r="H13" s="288"/>
      <c r="I13" s="289"/>
      <c r="J13" s="271"/>
      <c r="K13" s="272"/>
      <c r="L13" s="272"/>
      <c r="M13" s="272"/>
      <c r="N13" s="272"/>
      <c r="O13" s="273"/>
      <c r="P13" s="271"/>
      <c r="Q13" s="272"/>
      <c r="R13" s="272"/>
      <c r="S13" s="272"/>
      <c r="T13" s="272"/>
      <c r="U13" s="273"/>
      <c r="V13" s="271"/>
      <c r="W13" s="272"/>
      <c r="X13" s="272"/>
      <c r="Y13" s="272"/>
      <c r="Z13" s="272"/>
      <c r="AA13" s="273"/>
      <c r="AB13" s="271"/>
      <c r="AC13" s="272"/>
      <c r="AD13" s="272"/>
      <c r="AE13" s="272"/>
      <c r="AF13" s="272"/>
      <c r="AG13" s="273"/>
      <c r="AH13" s="265"/>
      <c r="AI13" s="266"/>
      <c r="AJ13" s="266"/>
      <c r="AK13" s="266"/>
      <c r="AL13" s="266"/>
      <c r="AM13" s="267"/>
      <c r="AN13" s="87"/>
      <c r="AO13" s="299"/>
      <c r="AP13" s="300"/>
      <c r="AQ13" s="300"/>
      <c r="AR13" s="300"/>
      <c r="AS13" s="300"/>
      <c r="AT13" s="301"/>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row>
    <row r="14" spans="1:99" ht="15" customHeight="1" x14ac:dyDescent="0.25">
      <c r="A14" s="87"/>
      <c r="B14" s="291"/>
      <c r="C14" s="291"/>
      <c r="D14" s="292"/>
      <c r="E14" s="281" t="s">
        <v>120</v>
      </c>
      <c r="F14" s="282"/>
      <c r="G14" s="282"/>
      <c r="H14" s="282"/>
      <c r="I14" s="282"/>
      <c r="J14" s="259" t="str">
        <f ca="1">IF(AND('Administrativo '!$H$10="Alta",'Administrativo '!$L$10="Leve"),CONCATENATE("R",'Administrativo '!$A$10),"")</f>
        <v/>
      </c>
      <c r="K14" s="260"/>
      <c r="L14" s="260" t="str">
        <f ca="1">IF(AND('Administrativo '!$H$16="Alta",'Administrativo '!$L$16="Leve"),CONCATENATE("R",'Administrativo '!$A$16),"")</f>
        <v/>
      </c>
      <c r="M14" s="260"/>
      <c r="N14" s="260" t="str">
        <f ca="1">IF(AND('Administrativo '!$H$22="Alta",'Administrativo '!$L$22="Leve"),CONCATENATE("R",'Administrativo '!$A$22),"")</f>
        <v/>
      </c>
      <c r="O14" s="261"/>
      <c r="P14" s="259" t="str">
        <f ca="1">IF(AND('Administrativo '!$H$10="Alta",'Administrativo '!$L$10="Menor"),CONCATENATE("R",'Administrativo '!$A$10),"")</f>
        <v/>
      </c>
      <c r="Q14" s="260"/>
      <c r="R14" s="260" t="str">
        <f ca="1">IF(AND('Administrativo '!$H$16="Alta",'Administrativo '!$L$16="Menor"),CONCATENATE("R",'Administrativo '!$A$16),"")</f>
        <v/>
      </c>
      <c r="S14" s="260"/>
      <c r="T14" s="260" t="str">
        <f ca="1">IF(AND('Administrativo '!$H$22="Alta",'Administrativo '!$L$22="Menor"),CONCATENATE("R",'Administrativo '!$A$22),"")</f>
        <v/>
      </c>
      <c r="U14" s="261"/>
      <c r="V14" s="277" t="str">
        <f ca="1">IF(AND('Administrativo '!$H$10="Alta",'Administrativo '!$L$10="Moderado"),CONCATENATE("R",'Administrativo '!$A$10),"")</f>
        <v/>
      </c>
      <c r="W14" s="278"/>
      <c r="X14" s="278" t="str">
        <f ca="1">IF(AND('Administrativo '!$H$16="Alta",'Administrativo '!$L$16="Moderado"),CONCATENATE("R",'Administrativo '!$A$16),"")</f>
        <v/>
      </c>
      <c r="Y14" s="278"/>
      <c r="Z14" s="278" t="str">
        <f ca="1">IF(AND('Administrativo '!$H$22="Alta",'Administrativo '!$L$22="Moderado"),CONCATENATE("R",'Administrativo '!$A$22),"")</f>
        <v/>
      </c>
      <c r="AA14" s="279"/>
      <c r="AB14" s="277" t="str">
        <f ca="1">IF(AND('Administrativo '!$H$10="Alta",'Administrativo '!$L$10="Mayor"),CONCATENATE("R",'Administrativo '!$A$10),"")</f>
        <v/>
      </c>
      <c r="AC14" s="278"/>
      <c r="AD14" s="278" t="str">
        <f ca="1">IF(AND('Administrativo '!$H$16="Alta",'Administrativo '!$L$16="Mayor"),CONCATENATE("R",'Administrativo '!$A$16),"")</f>
        <v/>
      </c>
      <c r="AE14" s="278"/>
      <c r="AF14" s="278" t="str">
        <f ca="1">IF(AND('Administrativo '!$H$22="Alta",'Administrativo '!$L$22="Mayor"),CONCATENATE("R",'Administrativo '!$A$22),"")</f>
        <v/>
      </c>
      <c r="AG14" s="279"/>
      <c r="AH14" s="268" t="str">
        <f ca="1">IF(AND('Administrativo '!$H$10="Alta",'Administrativo '!$L$10="Catastrófico"),CONCATENATE("R",'Administrativo '!$A$10),"")</f>
        <v/>
      </c>
      <c r="AI14" s="269"/>
      <c r="AJ14" s="269" t="str">
        <f ca="1">IF(AND('Administrativo '!$H$16="Alta",'Administrativo '!$L$16="Catastrófico"),CONCATENATE("R",'Administrativo '!$A$16),"")</f>
        <v/>
      </c>
      <c r="AK14" s="269"/>
      <c r="AL14" s="269" t="str">
        <f ca="1">IF(AND('Administrativo '!$H$22="Alta",'Administrativo '!$L$22="Catastrófico"),CONCATENATE("R",'Administrativo '!$A$22),"")</f>
        <v/>
      </c>
      <c r="AM14" s="270"/>
      <c r="AN14" s="87"/>
      <c r="AO14" s="302" t="s">
        <v>121</v>
      </c>
      <c r="AP14" s="303"/>
      <c r="AQ14" s="303"/>
      <c r="AR14" s="303"/>
      <c r="AS14" s="303"/>
      <c r="AT14" s="304"/>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row>
    <row r="15" spans="1:99" ht="15" customHeight="1" x14ac:dyDescent="0.25">
      <c r="A15" s="87"/>
      <c r="B15" s="291"/>
      <c r="C15" s="291"/>
      <c r="D15" s="292"/>
      <c r="E15" s="284"/>
      <c r="F15" s="285"/>
      <c r="G15" s="285"/>
      <c r="H15" s="285"/>
      <c r="I15" s="285"/>
      <c r="J15" s="253"/>
      <c r="K15" s="254"/>
      <c r="L15" s="254"/>
      <c r="M15" s="254"/>
      <c r="N15" s="254"/>
      <c r="O15" s="255"/>
      <c r="P15" s="253"/>
      <c r="Q15" s="254"/>
      <c r="R15" s="254"/>
      <c r="S15" s="254"/>
      <c r="T15" s="254"/>
      <c r="U15" s="255"/>
      <c r="V15" s="271"/>
      <c r="W15" s="272"/>
      <c r="X15" s="272"/>
      <c r="Y15" s="272"/>
      <c r="Z15" s="272"/>
      <c r="AA15" s="273"/>
      <c r="AB15" s="271"/>
      <c r="AC15" s="272"/>
      <c r="AD15" s="272"/>
      <c r="AE15" s="272"/>
      <c r="AF15" s="272"/>
      <c r="AG15" s="273"/>
      <c r="AH15" s="262"/>
      <c r="AI15" s="263"/>
      <c r="AJ15" s="263"/>
      <c r="AK15" s="263"/>
      <c r="AL15" s="263"/>
      <c r="AM15" s="264"/>
      <c r="AN15" s="87"/>
      <c r="AO15" s="305"/>
      <c r="AP15" s="306"/>
      <c r="AQ15" s="306"/>
      <c r="AR15" s="306"/>
      <c r="AS15" s="306"/>
      <c r="AT15" s="30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row>
    <row r="16" spans="1:99" ht="15" customHeight="1" x14ac:dyDescent="0.25">
      <c r="A16" s="87"/>
      <c r="B16" s="291"/>
      <c r="C16" s="291"/>
      <c r="D16" s="292"/>
      <c r="E16" s="284"/>
      <c r="F16" s="285"/>
      <c r="G16" s="285"/>
      <c r="H16" s="285"/>
      <c r="I16" s="285"/>
      <c r="J16" s="253" t="str">
        <f ca="1">IF(AND('Administrativo '!$H$28="Alta",'Administrativo '!$L$28="Leve"),CONCATENATE("R",'Administrativo '!$A$28),"")</f>
        <v/>
      </c>
      <c r="K16" s="254"/>
      <c r="L16" s="254" t="str">
        <f ca="1">IF(AND('Administrativo '!$H$34="Alta",'Administrativo '!$L$34="Leve"),CONCATENATE("R",'Administrativo '!$A$34),"")</f>
        <v/>
      </c>
      <c r="M16" s="254"/>
      <c r="N16" s="254" t="str">
        <f ca="1">IF(AND('Administrativo '!$H$40="Alta",'Administrativo '!$L$40="Leve"),CONCATENATE("R",'Administrativo '!$A$40),"")</f>
        <v/>
      </c>
      <c r="O16" s="255"/>
      <c r="P16" s="253" t="str">
        <f ca="1">IF(AND('Administrativo '!$H$28="Alta",'Administrativo '!$L$28="Menor"),CONCATENATE("R",'Administrativo '!$A$28),"")</f>
        <v/>
      </c>
      <c r="Q16" s="254"/>
      <c r="R16" s="254" t="str">
        <f ca="1">IF(AND('Administrativo '!$H$34="Alta",'Administrativo '!$L$34="Menor"),CONCATENATE("R",'Administrativo '!$A$34),"")</f>
        <v/>
      </c>
      <c r="S16" s="254"/>
      <c r="T16" s="254" t="str">
        <f ca="1">IF(AND('Administrativo '!$H$40="Alta",'Administrativo '!$L$40="Menor"),CONCATENATE("R",'Administrativo '!$A$40),"")</f>
        <v/>
      </c>
      <c r="U16" s="255"/>
      <c r="V16" s="271" t="str">
        <f ca="1">IF(AND('Administrativo '!$H$28="Alta",'Administrativo '!$L$28="Moderado"),CONCATENATE("R",'Administrativo '!$A$28),"")</f>
        <v/>
      </c>
      <c r="W16" s="272"/>
      <c r="X16" s="272" t="str">
        <f ca="1">IF(AND('Administrativo '!$H$34="Alta",'Administrativo '!$L$34="Moderado"),CONCATENATE("R",'Administrativo '!$A$34),"")</f>
        <v/>
      </c>
      <c r="Y16" s="272"/>
      <c r="Z16" s="272" t="str">
        <f ca="1">IF(AND('Administrativo '!$H$40="Alta",'Administrativo '!$L$40="Moderado"),CONCATENATE("R",'Administrativo '!$A$40),"")</f>
        <v/>
      </c>
      <c r="AA16" s="273"/>
      <c r="AB16" s="271" t="str">
        <f ca="1">IF(AND('Administrativo '!$H$28="Alta",'Administrativo '!$L$28="Mayor"),CONCATENATE("R",'Administrativo '!$A$28),"")</f>
        <v/>
      </c>
      <c r="AC16" s="272"/>
      <c r="AD16" s="272" t="str">
        <f ca="1">IF(AND('Administrativo '!$H$34="Alta",'Administrativo '!$L$34="Mayor"),CONCATENATE("R",'Administrativo '!$A$34),"")</f>
        <v/>
      </c>
      <c r="AE16" s="272"/>
      <c r="AF16" s="272" t="str">
        <f ca="1">IF(AND('Administrativo '!$H$40="Alta",'Administrativo '!$L$40="Mayor"),CONCATENATE("R",'Administrativo '!$A$40),"")</f>
        <v/>
      </c>
      <c r="AG16" s="273"/>
      <c r="AH16" s="262" t="str">
        <f ca="1">IF(AND('Administrativo '!$H$28="Alta",'Administrativo '!$L$28="Catastrófico"),CONCATENATE("R",'Administrativo '!$A$28),"")</f>
        <v/>
      </c>
      <c r="AI16" s="263"/>
      <c r="AJ16" s="263" t="str">
        <f ca="1">IF(AND('Administrativo '!$H$34="Alta",'Administrativo '!$L$34="Catastrófico"),CONCATENATE("R",'Administrativo '!$A$34),"")</f>
        <v/>
      </c>
      <c r="AK16" s="263"/>
      <c r="AL16" s="263" t="str">
        <f ca="1">IF(AND('Administrativo '!$H$40="Alta",'Administrativo '!$L$40="Catastrófico"),CONCATENATE("R",'Administrativo '!$A$40),"")</f>
        <v/>
      </c>
      <c r="AM16" s="264"/>
      <c r="AN16" s="87"/>
      <c r="AO16" s="305"/>
      <c r="AP16" s="306"/>
      <c r="AQ16" s="306"/>
      <c r="AR16" s="306"/>
      <c r="AS16" s="306"/>
      <c r="AT16" s="30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row>
    <row r="17" spans="1:80" ht="15" customHeight="1" x14ac:dyDescent="0.25">
      <c r="A17" s="87"/>
      <c r="B17" s="291"/>
      <c r="C17" s="291"/>
      <c r="D17" s="292"/>
      <c r="E17" s="284"/>
      <c r="F17" s="285"/>
      <c r="G17" s="285"/>
      <c r="H17" s="285"/>
      <c r="I17" s="285"/>
      <c r="J17" s="253"/>
      <c r="K17" s="254"/>
      <c r="L17" s="254"/>
      <c r="M17" s="254"/>
      <c r="N17" s="254"/>
      <c r="O17" s="255"/>
      <c r="P17" s="253"/>
      <c r="Q17" s="254"/>
      <c r="R17" s="254"/>
      <c r="S17" s="254"/>
      <c r="T17" s="254"/>
      <c r="U17" s="255"/>
      <c r="V17" s="271"/>
      <c r="W17" s="272"/>
      <c r="X17" s="272"/>
      <c r="Y17" s="272"/>
      <c r="Z17" s="272"/>
      <c r="AA17" s="273"/>
      <c r="AB17" s="271"/>
      <c r="AC17" s="272"/>
      <c r="AD17" s="272"/>
      <c r="AE17" s="272"/>
      <c r="AF17" s="272"/>
      <c r="AG17" s="273"/>
      <c r="AH17" s="262"/>
      <c r="AI17" s="263"/>
      <c r="AJ17" s="263"/>
      <c r="AK17" s="263"/>
      <c r="AL17" s="263"/>
      <c r="AM17" s="264"/>
      <c r="AN17" s="87"/>
      <c r="AO17" s="305"/>
      <c r="AP17" s="306"/>
      <c r="AQ17" s="306"/>
      <c r="AR17" s="306"/>
      <c r="AS17" s="306"/>
      <c r="AT17" s="30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row>
    <row r="18" spans="1:80" ht="15" customHeight="1" x14ac:dyDescent="0.25">
      <c r="A18" s="87"/>
      <c r="B18" s="291"/>
      <c r="C18" s="291"/>
      <c r="D18" s="292"/>
      <c r="E18" s="284"/>
      <c r="F18" s="285"/>
      <c r="G18" s="285"/>
      <c r="H18" s="285"/>
      <c r="I18" s="285"/>
      <c r="J18" s="253" t="str">
        <f ca="1">IF(AND('Administrativo '!$H$46="Alta",'Administrativo '!$L$46="Leve"),CONCATENATE("R",'Administrativo '!$A$46),"")</f>
        <v/>
      </c>
      <c r="K18" s="254"/>
      <c r="L18" s="254" t="str">
        <f ca="1">IF(AND('Administrativo '!$H$52="Alta",'Administrativo '!$L$52="Leve"),CONCATENATE("R",'Administrativo '!$A$52),"")</f>
        <v/>
      </c>
      <c r="M18" s="254"/>
      <c r="N18" s="254" t="str">
        <f ca="1">IF(AND('Administrativo '!$H$58="Alta",'Administrativo '!$L$58="Leve"),CONCATENATE("R",'Administrativo '!$A$58),"")</f>
        <v/>
      </c>
      <c r="O18" s="255"/>
      <c r="P18" s="253" t="str">
        <f ca="1">IF(AND('Administrativo '!$H$46="Alta",'Administrativo '!$L$46="Menor"),CONCATENATE("R",'Administrativo '!$A$46),"")</f>
        <v/>
      </c>
      <c r="Q18" s="254"/>
      <c r="R18" s="254" t="str">
        <f ca="1">IF(AND('Administrativo '!$H$52="Alta",'Administrativo '!$L$52="Menor"),CONCATENATE("R",'Administrativo '!$A$52),"")</f>
        <v/>
      </c>
      <c r="S18" s="254"/>
      <c r="T18" s="254" t="str">
        <f ca="1">IF(AND('Administrativo '!$H$58="Alta",'Administrativo '!$L$58="Menor"),CONCATENATE("R",'Administrativo '!$A$58),"")</f>
        <v/>
      </c>
      <c r="U18" s="255"/>
      <c r="V18" s="271" t="str">
        <f ca="1">IF(AND('Administrativo '!$H$46="Alta",'Administrativo '!$L$46="Moderado"),CONCATENATE("R",'Administrativo '!$A$46),"")</f>
        <v/>
      </c>
      <c r="W18" s="272"/>
      <c r="X18" s="272" t="str">
        <f ca="1">IF(AND('Administrativo '!$H$52="Alta",'Administrativo '!$L$52="Moderado"),CONCATENATE("R",'Administrativo '!$A$52),"")</f>
        <v/>
      </c>
      <c r="Y18" s="272"/>
      <c r="Z18" s="272" t="str">
        <f ca="1">IF(AND('Administrativo '!$H$58="Alta",'Administrativo '!$L$58="Moderado"),CONCATENATE("R",'Administrativo '!$A$58),"")</f>
        <v/>
      </c>
      <c r="AA18" s="273"/>
      <c r="AB18" s="271" t="str">
        <f ca="1">IF(AND('Administrativo '!$H$46="Alta",'Administrativo '!$L$46="Mayor"),CONCATENATE("R",'Administrativo '!$A$46),"")</f>
        <v/>
      </c>
      <c r="AC18" s="272"/>
      <c r="AD18" s="272" t="str">
        <f ca="1">IF(AND('Administrativo '!$H$52="Alta",'Administrativo '!$L$52="Mayor"),CONCATENATE("R",'Administrativo '!$A$52),"")</f>
        <v/>
      </c>
      <c r="AE18" s="272"/>
      <c r="AF18" s="272" t="str">
        <f ca="1">IF(AND('Administrativo '!$H$58="Alta",'Administrativo '!$L$58="Mayor"),CONCATENATE("R",'Administrativo '!$A$58),"")</f>
        <v/>
      </c>
      <c r="AG18" s="273"/>
      <c r="AH18" s="262" t="str">
        <f ca="1">IF(AND('Administrativo '!$H$46="Alta",'Administrativo '!$L$46="Catastrófico"),CONCATENATE("R",'Administrativo '!$A$46),"")</f>
        <v/>
      </c>
      <c r="AI18" s="263"/>
      <c r="AJ18" s="263" t="str">
        <f ca="1">IF(AND('Administrativo '!$H$52="Alta",'Administrativo '!$L$52="Catastrófico"),CONCATENATE("R",'Administrativo '!$A$52),"")</f>
        <v/>
      </c>
      <c r="AK18" s="263"/>
      <c r="AL18" s="263" t="str">
        <f ca="1">IF(AND('Administrativo '!$H$58="Alta",'Administrativo '!$L$58="Catastrófico"),CONCATENATE("R",'Administrativo '!$A$58),"")</f>
        <v/>
      </c>
      <c r="AM18" s="264"/>
      <c r="AN18" s="87"/>
      <c r="AO18" s="305"/>
      <c r="AP18" s="306"/>
      <c r="AQ18" s="306"/>
      <c r="AR18" s="306"/>
      <c r="AS18" s="306"/>
      <c r="AT18" s="30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row>
    <row r="19" spans="1:80" ht="15" customHeight="1" x14ac:dyDescent="0.25">
      <c r="A19" s="87"/>
      <c r="B19" s="291"/>
      <c r="C19" s="291"/>
      <c r="D19" s="292"/>
      <c r="E19" s="284"/>
      <c r="F19" s="285"/>
      <c r="G19" s="285"/>
      <c r="H19" s="285"/>
      <c r="I19" s="285"/>
      <c r="J19" s="253"/>
      <c r="K19" s="254"/>
      <c r="L19" s="254"/>
      <c r="M19" s="254"/>
      <c r="N19" s="254"/>
      <c r="O19" s="255"/>
      <c r="P19" s="253"/>
      <c r="Q19" s="254"/>
      <c r="R19" s="254"/>
      <c r="S19" s="254"/>
      <c r="T19" s="254"/>
      <c r="U19" s="255"/>
      <c r="V19" s="271"/>
      <c r="W19" s="272"/>
      <c r="X19" s="272"/>
      <c r="Y19" s="272"/>
      <c r="Z19" s="272"/>
      <c r="AA19" s="273"/>
      <c r="AB19" s="271"/>
      <c r="AC19" s="272"/>
      <c r="AD19" s="272"/>
      <c r="AE19" s="272"/>
      <c r="AF19" s="272"/>
      <c r="AG19" s="273"/>
      <c r="AH19" s="262"/>
      <c r="AI19" s="263"/>
      <c r="AJ19" s="263"/>
      <c r="AK19" s="263"/>
      <c r="AL19" s="263"/>
      <c r="AM19" s="264"/>
      <c r="AN19" s="87"/>
      <c r="AO19" s="305"/>
      <c r="AP19" s="306"/>
      <c r="AQ19" s="306"/>
      <c r="AR19" s="306"/>
      <c r="AS19" s="306"/>
      <c r="AT19" s="30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row>
    <row r="20" spans="1:80" ht="15" customHeight="1" x14ac:dyDescent="0.25">
      <c r="A20" s="87"/>
      <c r="B20" s="291"/>
      <c r="C20" s="291"/>
      <c r="D20" s="292"/>
      <c r="E20" s="284"/>
      <c r="F20" s="285"/>
      <c r="G20" s="285"/>
      <c r="H20" s="285"/>
      <c r="I20" s="285"/>
      <c r="J20" s="253" t="str">
        <f ca="1">IF(AND('Administrativo '!$H$64="Alta",'Administrativo '!$L$64="Leve"),CONCATENATE("R",'Administrativo '!$A$64),"")</f>
        <v/>
      </c>
      <c r="K20" s="254"/>
      <c r="L20" s="254" t="str">
        <f>IF(AND('Administrativo '!$H$70="Alta",'Administrativo '!$L$70="Leve"),CONCATENATE("R",'Administrativo '!$A$70),"")</f>
        <v/>
      </c>
      <c r="M20" s="254"/>
      <c r="N20" s="254" t="str">
        <f>IF(AND('Administrativo '!$H$76="Alta",'Administrativo '!$L$76="Leve"),CONCATENATE("R",'Administrativo '!$A$76),"")</f>
        <v/>
      </c>
      <c r="O20" s="255"/>
      <c r="P20" s="253" t="str">
        <f ca="1">IF(AND('Administrativo '!$H$64="Alta",'Administrativo '!$L$64="Menor"),CONCATENATE("R",'Administrativo '!$A$64),"")</f>
        <v/>
      </c>
      <c r="Q20" s="254"/>
      <c r="R20" s="254" t="str">
        <f>IF(AND('Administrativo '!$H$70="Alta",'Administrativo '!$L$70="Menor"),CONCATENATE("R",'Administrativo '!$A$70),"")</f>
        <v/>
      </c>
      <c r="S20" s="254"/>
      <c r="T20" s="254" t="str">
        <f>IF(AND('Administrativo '!$H$76="Alta",'Administrativo '!$L$76="Menor"),CONCATENATE("R",'Administrativo '!$A$76),"")</f>
        <v/>
      </c>
      <c r="U20" s="255"/>
      <c r="V20" s="271" t="str">
        <f ca="1">IF(AND('Administrativo '!$H$64="Alta",'Administrativo '!$L$64="Moderado"),CONCATENATE("R",'Administrativo '!$A$64),"")</f>
        <v/>
      </c>
      <c r="W20" s="272"/>
      <c r="X20" s="272" t="str">
        <f>IF(AND('Administrativo '!$H$70="Alta",'Administrativo '!$L$70="Moderado"),CONCATENATE("R",'Administrativo '!$A$70),"")</f>
        <v/>
      </c>
      <c r="Y20" s="272"/>
      <c r="Z20" s="272" t="str">
        <f>IF(AND('Administrativo '!$H$76="Alta",'Administrativo '!$L$76="Moderado"),CONCATENATE("R",'Administrativo '!$A$76),"")</f>
        <v/>
      </c>
      <c r="AA20" s="273"/>
      <c r="AB20" s="271" t="str">
        <f ca="1">IF(AND('Administrativo '!$H$64="Alta",'Administrativo '!$L$64="Mayor"),CONCATENATE("R",'Administrativo '!$A$64),"")</f>
        <v/>
      </c>
      <c r="AC20" s="272"/>
      <c r="AD20" s="272" t="str">
        <f>IF(AND('Administrativo '!$H$70="Alta",'Administrativo '!$L$70="Mayor"),CONCATENATE("R",'Administrativo '!$A$70),"")</f>
        <v/>
      </c>
      <c r="AE20" s="272"/>
      <c r="AF20" s="272" t="str">
        <f>IF(AND('Administrativo '!$H$76="Alta",'Administrativo '!$L$76="Mayor"),CONCATENATE("R",'Administrativo '!$A$76),"")</f>
        <v/>
      </c>
      <c r="AG20" s="273"/>
      <c r="AH20" s="262" t="str">
        <f ca="1">IF(AND('Administrativo '!$H$64="Alta",'Administrativo '!$L$64="Catastrófico"),CONCATENATE("R",'Administrativo '!$A$64),"")</f>
        <v/>
      </c>
      <c r="AI20" s="263"/>
      <c r="AJ20" s="263" t="str">
        <f>IF(AND('Administrativo '!$H$70="Alta",'Administrativo '!$L$70="Catastrófico"),CONCATENATE("R",'Administrativo '!$A$70),"")</f>
        <v/>
      </c>
      <c r="AK20" s="263"/>
      <c r="AL20" s="263" t="str">
        <f>IF(AND('Administrativo '!$H$76="Alta",'Administrativo '!$L$76="Catastrófico"),CONCATENATE("R",'Administrativo '!$A$76),"")</f>
        <v/>
      </c>
      <c r="AM20" s="264"/>
      <c r="AN20" s="87"/>
      <c r="AO20" s="305"/>
      <c r="AP20" s="306"/>
      <c r="AQ20" s="306"/>
      <c r="AR20" s="306"/>
      <c r="AS20" s="306"/>
      <c r="AT20" s="30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row>
    <row r="21" spans="1:80" ht="15.75" customHeight="1" thickBot="1" x14ac:dyDescent="0.3">
      <c r="A21" s="87"/>
      <c r="B21" s="291"/>
      <c r="C21" s="291"/>
      <c r="D21" s="292"/>
      <c r="E21" s="287"/>
      <c r="F21" s="288"/>
      <c r="G21" s="288"/>
      <c r="H21" s="288"/>
      <c r="I21" s="288"/>
      <c r="J21" s="256"/>
      <c r="K21" s="257"/>
      <c r="L21" s="257"/>
      <c r="M21" s="257"/>
      <c r="N21" s="257"/>
      <c r="O21" s="258"/>
      <c r="P21" s="256"/>
      <c r="Q21" s="257"/>
      <c r="R21" s="257"/>
      <c r="S21" s="257"/>
      <c r="T21" s="257"/>
      <c r="U21" s="258"/>
      <c r="V21" s="274"/>
      <c r="W21" s="275"/>
      <c r="X21" s="275"/>
      <c r="Y21" s="275"/>
      <c r="Z21" s="275"/>
      <c r="AA21" s="276"/>
      <c r="AB21" s="274"/>
      <c r="AC21" s="275"/>
      <c r="AD21" s="275"/>
      <c r="AE21" s="275"/>
      <c r="AF21" s="275"/>
      <c r="AG21" s="276"/>
      <c r="AH21" s="265"/>
      <c r="AI21" s="266"/>
      <c r="AJ21" s="266"/>
      <c r="AK21" s="266"/>
      <c r="AL21" s="266"/>
      <c r="AM21" s="267"/>
      <c r="AN21" s="87"/>
      <c r="AO21" s="308"/>
      <c r="AP21" s="309"/>
      <c r="AQ21" s="309"/>
      <c r="AR21" s="309"/>
      <c r="AS21" s="309"/>
      <c r="AT21" s="310"/>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row>
    <row r="22" spans="1:80" x14ac:dyDescent="0.25">
      <c r="A22" s="87"/>
      <c r="B22" s="291"/>
      <c r="C22" s="291"/>
      <c r="D22" s="292"/>
      <c r="E22" s="281" t="s">
        <v>122</v>
      </c>
      <c r="F22" s="282"/>
      <c r="G22" s="282"/>
      <c r="H22" s="282"/>
      <c r="I22" s="283"/>
      <c r="J22" s="259" t="str">
        <f ca="1">IF(AND('Administrativo '!$H$10="Media",'Administrativo '!$L$10="Leve"),CONCATENATE("R",'Administrativo '!$A$10),"")</f>
        <v/>
      </c>
      <c r="K22" s="260"/>
      <c r="L22" s="260" t="str">
        <f ca="1">IF(AND('Administrativo '!$H$16="Media",'Administrativo '!$L$16="Leve"),CONCATENATE("R",'Administrativo '!$A$16),"")</f>
        <v/>
      </c>
      <c r="M22" s="260"/>
      <c r="N22" s="260" t="str">
        <f ca="1">IF(AND('Administrativo '!$H$22="Media",'Administrativo '!$L$22="Leve"),CONCATENATE("R",'Administrativo '!$A$22),"")</f>
        <v/>
      </c>
      <c r="O22" s="261"/>
      <c r="P22" s="259" t="str">
        <f ca="1">IF(AND('Administrativo '!$H$10="Media",'Administrativo '!$L$10="Menor"),CONCATENATE("R",'Administrativo '!$A$10),"")</f>
        <v/>
      </c>
      <c r="Q22" s="260"/>
      <c r="R22" s="260" t="str">
        <f ca="1">IF(AND('Administrativo '!$H$16="Media",'Administrativo '!$L$16="Menor"),CONCATENATE("R",'Administrativo '!$A$16),"")</f>
        <v/>
      </c>
      <c r="S22" s="260"/>
      <c r="T22" s="260" t="str">
        <f ca="1">IF(AND('Administrativo '!$H$22="Media",'Administrativo '!$L$22="Menor"),CONCATENATE("R",'Administrativo '!$A$22),"")</f>
        <v/>
      </c>
      <c r="U22" s="261"/>
      <c r="V22" s="259" t="str">
        <f ca="1">IF(AND('Administrativo '!$H$10="Media",'Administrativo '!$L$10="Moderado"),CONCATENATE("R",'Administrativo '!$A$10),"")</f>
        <v/>
      </c>
      <c r="W22" s="260"/>
      <c r="X22" s="260" t="str">
        <f ca="1">IF(AND('Administrativo '!$H$16="Media",'Administrativo '!$L$16="Moderado"),CONCATENATE("R",'Administrativo '!$A$16),"")</f>
        <v/>
      </c>
      <c r="Y22" s="260"/>
      <c r="Z22" s="260" t="str">
        <f ca="1">IF(AND('Administrativo '!$H$22="Media",'Administrativo '!$L$22="Moderado"),CONCATENATE("R",'Administrativo '!$A$22),"")</f>
        <v/>
      </c>
      <c r="AA22" s="261"/>
      <c r="AB22" s="277" t="str">
        <f ca="1">IF(AND('Administrativo '!$H$10="Media",'Administrativo '!$L$10="Mayor"),CONCATENATE("R",'Administrativo '!$A$10),"")</f>
        <v/>
      </c>
      <c r="AC22" s="278"/>
      <c r="AD22" s="278" t="str">
        <f ca="1">IF(AND('Administrativo '!$H$16="Media",'Administrativo '!$L$16="Mayor"),CONCATENATE("R",'Administrativo '!$A$16),"")</f>
        <v/>
      </c>
      <c r="AE22" s="278"/>
      <c r="AF22" s="278" t="str">
        <f ca="1">IF(AND('Administrativo '!$H$22="Media",'Administrativo '!$L$22="Mayor"),CONCATENATE("R",'Administrativo '!$A$22),"")</f>
        <v/>
      </c>
      <c r="AG22" s="279"/>
      <c r="AH22" s="268" t="str">
        <f ca="1">IF(AND('Administrativo '!$H$10="Media",'Administrativo '!$L$10="Catastrófico"),CONCATENATE("R",'Administrativo '!$A$10),"")</f>
        <v/>
      </c>
      <c r="AI22" s="269"/>
      <c r="AJ22" s="269" t="str">
        <f ca="1">IF(AND('Administrativo '!$H$16="Media",'Administrativo '!$L$16="Catastrófico"),CONCATENATE("R",'Administrativo '!$A$16),"")</f>
        <v/>
      </c>
      <c r="AK22" s="269"/>
      <c r="AL22" s="269" t="str">
        <f ca="1">IF(AND('Administrativo '!$H$22="Media",'Administrativo '!$L$22="Catastrófico"),CONCATENATE("R",'Administrativo '!$A$22),"")</f>
        <v/>
      </c>
      <c r="AM22" s="270"/>
      <c r="AN22" s="87"/>
      <c r="AO22" s="311" t="s">
        <v>123</v>
      </c>
      <c r="AP22" s="312"/>
      <c r="AQ22" s="312"/>
      <c r="AR22" s="312"/>
      <c r="AS22" s="312"/>
      <c r="AT22" s="313"/>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row>
    <row r="23" spans="1:80" x14ac:dyDescent="0.25">
      <c r="A23" s="87"/>
      <c r="B23" s="291"/>
      <c r="C23" s="291"/>
      <c r="D23" s="292"/>
      <c r="E23" s="284"/>
      <c r="F23" s="285"/>
      <c r="G23" s="285"/>
      <c r="H23" s="285"/>
      <c r="I23" s="286"/>
      <c r="J23" s="253"/>
      <c r="K23" s="254"/>
      <c r="L23" s="254"/>
      <c r="M23" s="254"/>
      <c r="N23" s="254"/>
      <c r="O23" s="255"/>
      <c r="P23" s="253"/>
      <c r="Q23" s="254"/>
      <c r="R23" s="254"/>
      <c r="S23" s="254"/>
      <c r="T23" s="254"/>
      <c r="U23" s="255"/>
      <c r="V23" s="253"/>
      <c r="W23" s="254"/>
      <c r="X23" s="254"/>
      <c r="Y23" s="254"/>
      <c r="Z23" s="254"/>
      <c r="AA23" s="255"/>
      <c r="AB23" s="271"/>
      <c r="AC23" s="272"/>
      <c r="AD23" s="272"/>
      <c r="AE23" s="272"/>
      <c r="AF23" s="272"/>
      <c r="AG23" s="273"/>
      <c r="AH23" s="262"/>
      <c r="AI23" s="263"/>
      <c r="AJ23" s="263"/>
      <c r="AK23" s="263"/>
      <c r="AL23" s="263"/>
      <c r="AM23" s="264"/>
      <c r="AN23" s="87"/>
      <c r="AO23" s="314"/>
      <c r="AP23" s="315"/>
      <c r="AQ23" s="315"/>
      <c r="AR23" s="315"/>
      <c r="AS23" s="315"/>
      <c r="AT23" s="316"/>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row>
    <row r="24" spans="1:80" x14ac:dyDescent="0.25">
      <c r="A24" s="87"/>
      <c r="B24" s="291"/>
      <c r="C24" s="291"/>
      <c r="D24" s="292"/>
      <c r="E24" s="284"/>
      <c r="F24" s="285"/>
      <c r="G24" s="285"/>
      <c r="H24" s="285"/>
      <c r="I24" s="286"/>
      <c r="J24" s="253" t="str">
        <f ca="1">IF(AND('Administrativo '!$H$28="Media",'Administrativo '!$L$28="Leve"),CONCATENATE("R",'Administrativo '!$A$28),"")</f>
        <v/>
      </c>
      <c r="K24" s="254"/>
      <c r="L24" s="254" t="str">
        <f ca="1">IF(AND('Administrativo '!$H$34="Media",'Administrativo '!$L$34="Leve"),CONCATENATE("R",'Administrativo '!$A$34),"")</f>
        <v/>
      </c>
      <c r="M24" s="254"/>
      <c r="N24" s="254" t="str">
        <f ca="1">IF(AND('Administrativo '!$H$40="Media",'Administrativo '!$L$40="Leve"),CONCATENATE("R",'Administrativo '!$A$40),"")</f>
        <v/>
      </c>
      <c r="O24" s="255"/>
      <c r="P24" s="253" t="str">
        <f ca="1">IF(AND('Administrativo '!$H$28="Media",'Administrativo '!$L$28="Menor"),CONCATENATE("R",'Administrativo '!$A$28),"")</f>
        <v/>
      </c>
      <c r="Q24" s="254"/>
      <c r="R24" s="254" t="str">
        <f ca="1">IF(AND('Administrativo '!$H$34="Media",'Administrativo '!$L$34="Menor"),CONCATENATE("R",'Administrativo '!$A$34),"")</f>
        <v/>
      </c>
      <c r="S24" s="254"/>
      <c r="T24" s="254" t="str">
        <f ca="1">IF(AND('Administrativo '!$H$40="Media",'Administrativo '!$L$40="Menor"),CONCATENATE("R",'Administrativo '!$A$40),"")</f>
        <v/>
      </c>
      <c r="U24" s="255"/>
      <c r="V24" s="253" t="str">
        <f ca="1">IF(AND('Administrativo '!$H$28="Media",'Administrativo '!$L$28="Moderado"),CONCATENATE("R",'Administrativo '!$A$28),"")</f>
        <v/>
      </c>
      <c r="W24" s="254"/>
      <c r="X24" s="254" t="str">
        <f ca="1">IF(AND('Administrativo '!$H$34="Media",'Administrativo '!$L$34="Moderado"),CONCATENATE("R",'Administrativo '!$A$34),"")</f>
        <v/>
      </c>
      <c r="Y24" s="254"/>
      <c r="Z24" s="254" t="str">
        <f ca="1">IF(AND('Administrativo '!$H$40="Media",'Administrativo '!$L$40="Moderado"),CONCATENATE("R",'Administrativo '!$A$40),"")</f>
        <v/>
      </c>
      <c r="AA24" s="255"/>
      <c r="AB24" s="271" t="str">
        <f ca="1">IF(AND('Administrativo '!$H$28="Media",'Administrativo '!$L$28="Mayor"),CONCATENATE("R",'Administrativo '!$A$28),"")</f>
        <v/>
      </c>
      <c r="AC24" s="272"/>
      <c r="AD24" s="272" t="str">
        <f ca="1">IF(AND('Administrativo '!$H$34="Media",'Administrativo '!$L$34="Mayor"),CONCATENATE("R",'Administrativo '!$A$34),"")</f>
        <v/>
      </c>
      <c r="AE24" s="272"/>
      <c r="AF24" s="272" t="str">
        <f ca="1">IF(AND('Administrativo '!$H$40="Media",'Administrativo '!$L$40="Mayor"),CONCATENATE("R",'Administrativo '!$A$40),"")</f>
        <v/>
      </c>
      <c r="AG24" s="273"/>
      <c r="AH24" s="262" t="str">
        <f ca="1">IF(AND('Administrativo '!$H$28="Media",'Administrativo '!$L$28="Catastrófico"),CONCATENATE("R",'Administrativo '!$A$28),"")</f>
        <v/>
      </c>
      <c r="AI24" s="263"/>
      <c r="AJ24" s="263" t="str">
        <f ca="1">IF(AND('Administrativo '!$H$34="Media",'Administrativo '!$L$34="Catastrófico"),CONCATENATE("R",'Administrativo '!$A$34),"")</f>
        <v/>
      </c>
      <c r="AK24" s="263"/>
      <c r="AL24" s="263" t="str">
        <f ca="1">IF(AND('Administrativo '!$H$40="Media",'Administrativo '!$L$40="Catastrófico"),CONCATENATE("R",'Administrativo '!$A$40),"")</f>
        <v/>
      </c>
      <c r="AM24" s="264"/>
      <c r="AN24" s="87"/>
      <c r="AO24" s="314"/>
      <c r="AP24" s="315"/>
      <c r="AQ24" s="315"/>
      <c r="AR24" s="315"/>
      <c r="AS24" s="315"/>
      <c r="AT24" s="316"/>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row>
    <row r="25" spans="1:80" x14ac:dyDescent="0.25">
      <c r="A25" s="87"/>
      <c r="B25" s="291"/>
      <c r="C25" s="291"/>
      <c r="D25" s="292"/>
      <c r="E25" s="284"/>
      <c r="F25" s="285"/>
      <c r="G25" s="285"/>
      <c r="H25" s="285"/>
      <c r="I25" s="286"/>
      <c r="J25" s="253"/>
      <c r="K25" s="254"/>
      <c r="L25" s="254"/>
      <c r="M25" s="254"/>
      <c r="N25" s="254"/>
      <c r="O25" s="255"/>
      <c r="P25" s="253"/>
      <c r="Q25" s="254"/>
      <c r="R25" s="254"/>
      <c r="S25" s="254"/>
      <c r="T25" s="254"/>
      <c r="U25" s="255"/>
      <c r="V25" s="253"/>
      <c r="W25" s="254"/>
      <c r="X25" s="254"/>
      <c r="Y25" s="254"/>
      <c r="Z25" s="254"/>
      <c r="AA25" s="255"/>
      <c r="AB25" s="271"/>
      <c r="AC25" s="272"/>
      <c r="AD25" s="272"/>
      <c r="AE25" s="272"/>
      <c r="AF25" s="272"/>
      <c r="AG25" s="273"/>
      <c r="AH25" s="262"/>
      <c r="AI25" s="263"/>
      <c r="AJ25" s="263"/>
      <c r="AK25" s="263"/>
      <c r="AL25" s="263"/>
      <c r="AM25" s="264"/>
      <c r="AN25" s="87"/>
      <c r="AO25" s="314"/>
      <c r="AP25" s="315"/>
      <c r="AQ25" s="315"/>
      <c r="AR25" s="315"/>
      <c r="AS25" s="315"/>
      <c r="AT25" s="316"/>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row>
    <row r="26" spans="1:80" x14ac:dyDescent="0.25">
      <c r="A26" s="87"/>
      <c r="B26" s="291"/>
      <c r="C26" s="291"/>
      <c r="D26" s="292"/>
      <c r="E26" s="284"/>
      <c r="F26" s="285"/>
      <c r="G26" s="285"/>
      <c r="H26" s="285"/>
      <c r="I26" s="286"/>
      <c r="J26" s="253" t="str">
        <f ca="1">IF(AND('Administrativo '!$H$46="Media",'Administrativo '!$L$46="Leve"),CONCATENATE("R",'Administrativo '!$A$46),"")</f>
        <v/>
      </c>
      <c r="K26" s="254"/>
      <c r="L26" s="254" t="str">
        <f ca="1">IF(AND('Administrativo '!$H$52="Media",'Administrativo '!$L$52="Leve"),CONCATENATE("R",'Administrativo '!$A$52),"")</f>
        <v/>
      </c>
      <c r="M26" s="254"/>
      <c r="N26" s="254" t="str">
        <f ca="1">IF(AND('Administrativo '!$H$58="Media",'Administrativo '!$L$58="Leve"),CONCATENATE("R",'Administrativo '!$A$58),"")</f>
        <v/>
      </c>
      <c r="O26" s="255"/>
      <c r="P26" s="253" t="str">
        <f ca="1">IF(AND('Administrativo '!$H$46="Media",'Administrativo '!$L$46="Menor"),CONCATENATE("R",'Administrativo '!$A$46),"")</f>
        <v/>
      </c>
      <c r="Q26" s="254"/>
      <c r="R26" s="254" t="str">
        <f ca="1">IF(AND('Administrativo '!$H$52="Media",'Administrativo '!$L$52="Menor"),CONCATENATE("R",'Administrativo '!$A$52),"")</f>
        <v/>
      </c>
      <c r="S26" s="254"/>
      <c r="T26" s="254" t="str">
        <f ca="1">IF(AND('Administrativo '!$H$58="Media",'Administrativo '!$L$58="Menor"),CONCATENATE("R",'Administrativo '!$A$58),"")</f>
        <v/>
      </c>
      <c r="U26" s="255"/>
      <c r="V26" s="253" t="str">
        <f ca="1">IF(AND('Administrativo '!$H$46="Media",'Administrativo '!$L$46="Moderado"),CONCATENATE("R",'Administrativo '!$A$46),"")</f>
        <v/>
      </c>
      <c r="W26" s="254"/>
      <c r="X26" s="254" t="str">
        <f ca="1">IF(AND('Administrativo '!$H$52="Media",'Administrativo '!$L$52="Moderado"),CONCATENATE("R",'Administrativo '!$A$52),"")</f>
        <v/>
      </c>
      <c r="Y26" s="254"/>
      <c r="Z26" s="254" t="str">
        <f ca="1">IF(AND('Administrativo '!$H$58="Media",'Administrativo '!$L$58="Moderado"),CONCATENATE("R",'Administrativo '!$A$58),"")</f>
        <v/>
      </c>
      <c r="AA26" s="255"/>
      <c r="AB26" s="271" t="str">
        <f ca="1">IF(AND('Administrativo '!$H$46="Media",'Administrativo '!$L$46="Mayor"),CONCATENATE("R",'Administrativo '!$A$46),"")</f>
        <v/>
      </c>
      <c r="AC26" s="272"/>
      <c r="AD26" s="272" t="str">
        <f ca="1">IF(AND('Administrativo '!$H$52="Media",'Administrativo '!$L$52="Mayor"),CONCATENATE("R",'Administrativo '!$A$52),"")</f>
        <v/>
      </c>
      <c r="AE26" s="272"/>
      <c r="AF26" s="272" t="str">
        <f ca="1">IF(AND('Administrativo '!$H$58="Media",'Administrativo '!$L$58="Mayor"),CONCATENATE("R",'Administrativo '!$A$58),"")</f>
        <v/>
      </c>
      <c r="AG26" s="273"/>
      <c r="AH26" s="262" t="str">
        <f ca="1">IF(AND('Administrativo '!$H$46="Media",'Administrativo '!$L$46="Catastrófico"),CONCATENATE("R",'Administrativo '!$A$46),"")</f>
        <v/>
      </c>
      <c r="AI26" s="263"/>
      <c r="AJ26" s="263" t="str">
        <f ca="1">IF(AND('Administrativo '!$H$52="Media",'Administrativo '!$L$52="Catastrófico"),CONCATENATE("R",'Administrativo '!$A$52),"")</f>
        <v/>
      </c>
      <c r="AK26" s="263"/>
      <c r="AL26" s="263" t="str">
        <f ca="1">IF(AND('Administrativo '!$H$58="Media",'Administrativo '!$L$58="Catastrófico"),CONCATENATE("R",'Administrativo '!$A$58),"")</f>
        <v/>
      </c>
      <c r="AM26" s="264"/>
      <c r="AN26" s="87"/>
      <c r="AO26" s="314"/>
      <c r="AP26" s="315"/>
      <c r="AQ26" s="315"/>
      <c r="AR26" s="315"/>
      <c r="AS26" s="315"/>
      <c r="AT26" s="316"/>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row>
    <row r="27" spans="1:80" x14ac:dyDescent="0.25">
      <c r="A27" s="87"/>
      <c r="B27" s="291"/>
      <c r="C27" s="291"/>
      <c r="D27" s="292"/>
      <c r="E27" s="284"/>
      <c r="F27" s="285"/>
      <c r="G27" s="285"/>
      <c r="H27" s="285"/>
      <c r="I27" s="286"/>
      <c r="J27" s="253"/>
      <c r="K27" s="254"/>
      <c r="L27" s="254"/>
      <c r="M27" s="254"/>
      <c r="N27" s="254"/>
      <c r="O27" s="255"/>
      <c r="P27" s="253"/>
      <c r="Q27" s="254"/>
      <c r="R27" s="254"/>
      <c r="S27" s="254"/>
      <c r="T27" s="254"/>
      <c r="U27" s="255"/>
      <c r="V27" s="253"/>
      <c r="W27" s="254"/>
      <c r="X27" s="254"/>
      <c r="Y27" s="254"/>
      <c r="Z27" s="254"/>
      <c r="AA27" s="255"/>
      <c r="AB27" s="271"/>
      <c r="AC27" s="272"/>
      <c r="AD27" s="272"/>
      <c r="AE27" s="272"/>
      <c r="AF27" s="272"/>
      <c r="AG27" s="273"/>
      <c r="AH27" s="262"/>
      <c r="AI27" s="263"/>
      <c r="AJ27" s="263"/>
      <c r="AK27" s="263"/>
      <c r="AL27" s="263"/>
      <c r="AM27" s="264"/>
      <c r="AN27" s="87"/>
      <c r="AO27" s="314"/>
      <c r="AP27" s="315"/>
      <c r="AQ27" s="315"/>
      <c r="AR27" s="315"/>
      <c r="AS27" s="315"/>
      <c r="AT27" s="316"/>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row>
    <row r="28" spans="1:80" x14ac:dyDescent="0.25">
      <c r="A28" s="87"/>
      <c r="B28" s="291"/>
      <c r="C28" s="291"/>
      <c r="D28" s="292"/>
      <c r="E28" s="284"/>
      <c r="F28" s="285"/>
      <c r="G28" s="285"/>
      <c r="H28" s="285"/>
      <c r="I28" s="286"/>
      <c r="J28" s="253" t="str">
        <f ca="1">IF(AND('Administrativo '!$H$64="Media",'Administrativo '!$L$64="Leve"),CONCATENATE("R",'Administrativo '!$A$64),"")</f>
        <v/>
      </c>
      <c r="K28" s="254"/>
      <c r="L28" s="254" t="str">
        <f>IF(AND('Administrativo '!$H$70="Media",'Administrativo '!$L$70="Leve"),CONCATENATE("R",'Administrativo '!$A$70),"")</f>
        <v/>
      </c>
      <c r="M28" s="254"/>
      <c r="N28" s="254" t="str">
        <f>IF(AND('Administrativo '!$H$76="Media",'Administrativo '!$L$76="Leve"),CONCATENATE("R",'Administrativo '!$A$76),"")</f>
        <v/>
      </c>
      <c r="O28" s="255"/>
      <c r="P28" s="253" t="str">
        <f ca="1">IF(AND('Administrativo '!$H$64="Media",'Administrativo '!$L$64="Menor"),CONCATENATE("R",'Administrativo '!$A$64),"")</f>
        <v/>
      </c>
      <c r="Q28" s="254"/>
      <c r="R28" s="254" t="str">
        <f>IF(AND('Administrativo '!$H$70="Media",'Administrativo '!$L$70="Menor"),CONCATENATE("R",'Administrativo '!$A$70),"")</f>
        <v/>
      </c>
      <c r="S28" s="254"/>
      <c r="T28" s="254" t="str">
        <f>IF(AND('Administrativo '!$H$76="Media",'Administrativo '!$L$76="Menor"),CONCATENATE("R",'Administrativo '!$A$76),"")</f>
        <v/>
      </c>
      <c r="U28" s="255"/>
      <c r="V28" s="253" t="str">
        <f ca="1">IF(AND('Administrativo '!$H$64="Media",'Administrativo '!$L$64="Moderado"),CONCATENATE("R",'Administrativo '!$A$64),"")</f>
        <v/>
      </c>
      <c r="W28" s="254"/>
      <c r="X28" s="254" t="str">
        <f>IF(AND('Administrativo '!$H$70="Media",'Administrativo '!$L$70="Moderado"),CONCATENATE("R",'Administrativo '!$A$70),"")</f>
        <v/>
      </c>
      <c r="Y28" s="254"/>
      <c r="Z28" s="254" t="str">
        <f>IF(AND('Administrativo '!$H$76="Media",'Administrativo '!$L$76="Moderado"),CONCATENATE("R",'Administrativo '!$A$76),"")</f>
        <v/>
      </c>
      <c r="AA28" s="255"/>
      <c r="AB28" s="271" t="str">
        <f ca="1">IF(AND('Administrativo '!$H$64="Media",'Administrativo '!$L$64="Mayor"),CONCATENATE("R",'Administrativo '!$A$64),"")</f>
        <v/>
      </c>
      <c r="AC28" s="272"/>
      <c r="AD28" s="272" t="str">
        <f>IF(AND('Administrativo '!$H$70="Media",'Administrativo '!$L$70="Mayor"),CONCATENATE("R",'Administrativo '!$A$70),"")</f>
        <v/>
      </c>
      <c r="AE28" s="272"/>
      <c r="AF28" s="272" t="str">
        <f>IF(AND('Administrativo '!$H$76="Media",'Administrativo '!$L$76="Mayor"),CONCATENATE("R",'Administrativo '!$A$76),"")</f>
        <v/>
      </c>
      <c r="AG28" s="273"/>
      <c r="AH28" s="262" t="str">
        <f ca="1">IF(AND('Administrativo '!$H$64="Media",'Administrativo '!$L$64="Catastrófico"),CONCATENATE("R",'Administrativo '!$A$64),"")</f>
        <v/>
      </c>
      <c r="AI28" s="263"/>
      <c r="AJ28" s="263" t="str">
        <f>IF(AND('Administrativo '!$H$70="Media",'Administrativo '!$L$70="Catastrófico"),CONCATENATE("R",'Administrativo '!$A$70),"")</f>
        <v/>
      </c>
      <c r="AK28" s="263"/>
      <c r="AL28" s="263" t="str">
        <f>IF(AND('Administrativo '!$H$76="Media",'Administrativo '!$L$76="Catastrófico"),CONCATENATE("R",'Administrativo '!$A$76),"")</f>
        <v/>
      </c>
      <c r="AM28" s="264"/>
      <c r="AN28" s="87"/>
      <c r="AO28" s="314"/>
      <c r="AP28" s="315"/>
      <c r="AQ28" s="315"/>
      <c r="AR28" s="315"/>
      <c r="AS28" s="315"/>
      <c r="AT28" s="316"/>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row>
    <row r="29" spans="1:80" ht="15.75" thickBot="1" x14ac:dyDescent="0.3">
      <c r="A29" s="87"/>
      <c r="B29" s="291"/>
      <c r="C29" s="291"/>
      <c r="D29" s="292"/>
      <c r="E29" s="287"/>
      <c r="F29" s="288"/>
      <c r="G29" s="288"/>
      <c r="H29" s="288"/>
      <c r="I29" s="289"/>
      <c r="J29" s="253"/>
      <c r="K29" s="254"/>
      <c r="L29" s="254"/>
      <c r="M29" s="254"/>
      <c r="N29" s="254"/>
      <c r="O29" s="255"/>
      <c r="P29" s="256"/>
      <c r="Q29" s="257"/>
      <c r="R29" s="257"/>
      <c r="S29" s="257"/>
      <c r="T29" s="257"/>
      <c r="U29" s="258"/>
      <c r="V29" s="256"/>
      <c r="W29" s="257"/>
      <c r="X29" s="257"/>
      <c r="Y29" s="257"/>
      <c r="Z29" s="257"/>
      <c r="AA29" s="258"/>
      <c r="AB29" s="274"/>
      <c r="AC29" s="275"/>
      <c r="AD29" s="275"/>
      <c r="AE29" s="275"/>
      <c r="AF29" s="275"/>
      <c r="AG29" s="276"/>
      <c r="AH29" s="265"/>
      <c r="AI29" s="266"/>
      <c r="AJ29" s="266"/>
      <c r="AK29" s="266"/>
      <c r="AL29" s="266"/>
      <c r="AM29" s="267"/>
      <c r="AN29" s="87"/>
      <c r="AO29" s="317"/>
      <c r="AP29" s="318"/>
      <c r="AQ29" s="318"/>
      <c r="AR29" s="318"/>
      <c r="AS29" s="318"/>
      <c r="AT29" s="319"/>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row>
    <row r="30" spans="1:80" x14ac:dyDescent="0.25">
      <c r="A30" s="87"/>
      <c r="B30" s="291"/>
      <c r="C30" s="291"/>
      <c r="D30" s="292"/>
      <c r="E30" s="281" t="s">
        <v>124</v>
      </c>
      <c r="F30" s="282"/>
      <c r="G30" s="282"/>
      <c r="H30" s="282"/>
      <c r="I30" s="282"/>
      <c r="J30" s="250" t="str">
        <f ca="1">IF(AND('Administrativo '!$H$10="Baja",'Administrativo '!$L$10="Leve"),CONCATENATE("R",'Administrativo '!$A$10),"")</f>
        <v>R1</v>
      </c>
      <c r="K30" s="251"/>
      <c r="L30" s="251" t="str">
        <f ca="1">IF(AND('Administrativo '!$H$16="Baja",'Administrativo '!$L$16="Leve"),CONCATENATE("R",'Administrativo '!$A$16),"")</f>
        <v/>
      </c>
      <c r="M30" s="251"/>
      <c r="N30" s="251" t="str">
        <f ca="1">IF(AND('Administrativo '!$H$22="Baja",'Administrativo '!$L$22="Leve"),CONCATENATE("R",'Administrativo '!$A$22),"")</f>
        <v/>
      </c>
      <c r="O30" s="252"/>
      <c r="P30" s="260" t="str">
        <f ca="1">IF(AND('Administrativo '!$H$10="Baja",'Administrativo '!$L$10="Menor"),CONCATENATE("R",'Administrativo '!$A$10),"")</f>
        <v/>
      </c>
      <c r="Q30" s="260"/>
      <c r="R30" s="260" t="str">
        <f ca="1">IF(AND('Administrativo '!$H$16="Baja",'Administrativo '!$L$16="Menor"),CONCATENATE("R",'Administrativo '!$A$16),"")</f>
        <v/>
      </c>
      <c r="S30" s="260"/>
      <c r="T30" s="260" t="str">
        <f ca="1">IF(AND('Administrativo '!$H$22="Baja",'Administrativo '!$L$22="Menor"),CONCATENATE("R",'Administrativo '!$A$22),"")</f>
        <v/>
      </c>
      <c r="U30" s="261"/>
      <c r="V30" s="259" t="str">
        <f ca="1">IF(AND('Administrativo '!$H$10="Baja",'Administrativo '!$L$10="Moderado"),CONCATENATE("R",'Administrativo '!$A$10),"")</f>
        <v/>
      </c>
      <c r="W30" s="260"/>
      <c r="X30" s="260" t="str">
        <f ca="1">IF(AND('Administrativo '!$H$16="Baja",'Administrativo '!$L$16="Moderado"),CONCATENATE("R",'Administrativo '!$A$16),"")</f>
        <v/>
      </c>
      <c r="Y30" s="260"/>
      <c r="Z30" s="260" t="str">
        <f ca="1">IF(AND('Administrativo '!$H$22="Baja",'Administrativo '!$L$22="Moderado"),CONCATENATE("R",'Administrativo '!$A$22),"")</f>
        <v/>
      </c>
      <c r="AA30" s="261"/>
      <c r="AB30" s="277" t="str">
        <f ca="1">IF(AND('Administrativo '!$H$10="Baja",'Administrativo '!$L$10="Mayor"),CONCATENATE("R",'Administrativo '!$A$10),"")</f>
        <v/>
      </c>
      <c r="AC30" s="278"/>
      <c r="AD30" s="278" t="str">
        <f ca="1">IF(AND('Administrativo '!$H$16="Baja",'Administrativo '!$L$16="Mayor"),CONCATENATE("R",'Administrativo '!$A$16),"")</f>
        <v/>
      </c>
      <c r="AE30" s="278"/>
      <c r="AF30" s="278" t="str">
        <f ca="1">IF(AND('Administrativo '!$H$22="Baja",'Administrativo '!$L$22="Mayor"),CONCATENATE("R",'Administrativo '!$A$22),"")</f>
        <v/>
      </c>
      <c r="AG30" s="279"/>
      <c r="AH30" s="268" t="str">
        <f ca="1">IF(AND('Administrativo '!$H$10="Baja",'Administrativo '!$L$10="Catastrófico"),CONCATENATE("R",'Administrativo '!$A$10),"")</f>
        <v/>
      </c>
      <c r="AI30" s="269"/>
      <c r="AJ30" s="269" t="str">
        <f ca="1">IF(AND('Administrativo '!$H$16="Baja",'Administrativo '!$L$16="Catastrófico"),CONCATENATE("R",'Administrativo '!$A$16),"")</f>
        <v/>
      </c>
      <c r="AK30" s="269"/>
      <c r="AL30" s="269" t="str">
        <f ca="1">IF(AND('Administrativo '!$H$22="Baja",'Administrativo '!$L$22="Catastrófico"),CONCATENATE("R",'Administrativo '!$A$22),"")</f>
        <v/>
      </c>
      <c r="AM30" s="270"/>
      <c r="AN30" s="87"/>
      <c r="AO30" s="320" t="s">
        <v>125</v>
      </c>
      <c r="AP30" s="321"/>
      <c r="AQ30" s="321"/>
      <c r="AR30" s="321"/>
      <c r="AS30" s="321"/>
      <c r="AT30" s="322"/>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row>
    <row r="31" spans="1:80" x14ac:dyDescent="0.25">
      <c r="A31" s="87"/>
      <c r="B31" s="291"/>
      <c r="C31" s="291"/>
      <c r="D31" s="292"/>
      <c r="E31" s="284"/>
      <c r="F31" s="285"/>
      <c r="G31" s="285"/>
      <c r="H31" s="285"/>
      <c r="I31" s="285"/>
      <c r="J31" s="244"/>
      <c r="K31" s="245"/>
      <c r="L31" s="245"/>
      <c r="M31" s="245"/>
      <c r="N31" s="245"/>
      <c r="O31" s="246"/>
      <c r="P31" s="254"/>
      <c r="Q31" s="254"/>
      <c r="R31" s="254"/>
      <c r="S31" s="254"/>
      <c r="T31" s="254"/>
      <c r="U31" s="255"/>
      <c r="V31" s="253"/>
      <c r="W31" s="254"/>
      <c r="X31" s="254"/>
      <c r="Y31" s="254"/>
      <c r="Z31" s="254"/>
      <c r="AA31" s="255"/>
      <c r="AB31" s="271"/>
      <c r="AC31" s="272"/>
      <c r="AD31" s="272"/>
      <c r="AE31" s="272"/>
      <c r="AF31" s="272"/>
      <c r="AG31" s="273"/>
      <c r="AH31" s="262"/>
      <c r="AI31" s="263"/>
      <c r="AJ31" s="263"/>
      <c r="AK31" s="263"/>
      <c r="AL31" s="263"/>
      <c r="AM31" s="264"/>
      <c r="AN31" s="87"/>
      <c r="AO31" s="323"/>
      <c r="AP31" s="324"/>
      <c r="AQ31" s="324"/>
      <c r="AR31" s="324"/>
      <c r="AS31" s="324"/>
      <c r="AT31" s="325"/>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row>
    <row r="32" spans="1:80" x14ac:dyDescent="0.25">
      <c r="A32" s="87"/>
      <c r="B32" s="291"/>
      <c r="C32" s="291"/>
      <c r="D32" s="292"/>
      <c r="E32" s="284"/>
      <c r="F32" s="285"/>
      <c r="G32" s="285"/>
      <c r="H32" s="285"/>
      <c r="I32" s="285"/>
      <c r="J32" s="244" t="str">
        <f ca="1">IF(AND('Administrativo '!$H$28="Baja",'Administrativo '!$L$28="Leve"),CONCATENATE("R",'Administrativo '!$A$28),"")</f>
        <v/>
      </c>
      <c r="K32" s="245"/>
      <c r="L32" s="245" t="str">
        <f ca="1">IF(AND('Administrativo '!$H$34="Baja",'Administrativo '!$L$34="Leve"),CONCATENATE("R",'Administrativo '!$A$34),"")</f>
        <v/>
      </c>
      <c r="M32" s="245"/>
      <c r="N32" s="245" t="str">
        <f ca="1">IF(AND('Administrativo '!$H$40="Baja",'Administrativo '!$L$40="Leve"),CONCATENATE("R",'Administrativo '!$A$40),"")</f>
        <v/>
      </c>
      <c r="O32" s="246"/>
      <c r="P32" s="254" t="str">
        <f ca="1">IF(AND('Administrativo '!$H$28="Baja",'Administrativo '!$L$28="Menor"),CONCATENATE("R",'Administrativo '!$A$28),"")</f>
        <v/>
      </c>
      <c r="Q32" s="254"/>
      <c r="R32" s="254" t="str">
        <f ca="1">IF(AND('Administrativo '!$H$34="Baja",'Administrativo '!$L$34="Menor"),CONCATENATE("R",'Administrativo '!$A$34),"")</f>
        <v/>
      </c>
      <c r="S32" s="254"/>
      <c r="T32" s="254" t="str">
        <f ca="1">IF(AND('Administrativo '!$H$40="Baja",'Administrativo '!$L$40="Menor"),CONCATENATE("R",'Administrativo '!$A$40),"")</f>
        <v/>
      </c>
      <c r="U32" s="255"/>
      <c r="V32" s="253" t="str">
        <f ca="1">IF(AND('Administrativo '!$H$28="Baja",'Administrativo '!$L$28="Moderado"),CONCATENATE("R",'Administrativo '!$A$28),"")</f>
        <v/>
      </c>
      <c r="W32" s="254"/>
      <c r="X32" s="254" t="str">
        <f ca="1">IF(AND('Administrativo '!$H$34="Baja",'Administrativo '!$L$34="Moderado"),CONCATENATE("R",'Administrativo '!$A$34),"")</f>
        <v/>
      </c>
      <c r="Y32" s="254"/>
      <c r="Z32" s="254" t="str">
        <f ca="1">IF(AND('Administrativo '!$H$40="Baja",'Administrativo '!$L$40="Moderado"),CONCATENATE("R",'Administrativo '!$A$40),"")</f>
        <v/>
      </c>
      <c r="AA32" s="255"/>
      <c r="AB32" s="271" t="str">
        <f ca="1">IF(AND('Administrativo '!$H$28="Baja",'Administrativo '!$L$28="Mayor"),CONCATENATE("R",'Administrativo '!$A$28),"")</f>
        <v/>
      </c>
      <c r="AC32" s="272"/>
      <c r="AD32" s="272" t="str">
        <f ca="1">IF(AND('Administrativo '!$H$34="Baja",'Administrativo '!$L$34="Mayor"),CONCATENATE("R",'Administrativo '!$A$34),"")</f>
        <v/>
      </c>
      <c r="AE32" s="272"/>
      <c r="AF32" s="272" t="str">
        <f ca="1">IF(AND('Administrativo '!$H$40="Baja",'Administrativo '!$L$40="Mayor"),CONCATENATE("R",'Administrativo '!$A$40),"")</f>
        <v/>
      </c>
      <c r="AG32" s="273"/>
      <c r="AH32" s="262" t="str">
        <f ca="1">IF(AND('Administrativo '!$H$28="Baja",'Administrativo '!$L$28="Catastrófico"),CONCATENATE("R",'Administrativo '!$A$28),"")</f>
        <v/>
      </c>
      <c r="AI32" s="263"/>
      <c r="AJ32" s="263" t="str">
        <f ca="1">IF(AND('Administrativo '!$H$34="Baja",'Administrativo '!$L$34="Catastrófico"),CONCATENATE("R",'Administrativo '!$A$34),"")</f>
        <v/>
      </c>
      <c r="AK32" s="263"/>
      <c r="AL32" s="263" t="str">
        <f ca="1">IF(AND('Administrativo '!$H$40="Baja",'Administrativo '!$L$40="Catastrófico"),CONCATENATE("R",'Administrativo '!$A$40),"")</f>
        <v/>
      </c>
      <c r="AM32" s="264"/>
      <c r="AN32" s="87"/>
      <c r="AO32" s="323"/>
      <c r="AP32" s="324"/>
      <c r="AQ32" s="324"/>
      <c r="AR32" s="324"/>
      <c r="AS32" s="324"/>
      <c r="AT32" s="325"/>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row>
    <row r="33" spans="1:80" x14ac:dyDescent="0.25">
      <c r="A33" s="87"/>
      <c r="B33" s="291"/>
      <c r="C33" s="291"/>
      <c r="D33" s="292"/>
      <c r="E33" s="284"/>
      <c r="F33" s="285"/>
      <c r="G33" s="285"/>
      <c r="H33" s="285"/>
      <c r="I33" s="285"/>
      <c r="J33" s="244"/>
      <c r="K33" s="245"/>
      <c r="L33" s="245"/>
      <c r="M33" s="245"/>
      <c r="N33" s="245"/>
      <c r="O33" s="246"/>
      <c r="P33" s="254"/>
      <c r="Q33" s="254"/>
      <c r="R33" s="254"/>
      <c r="S33" s="254"/>
      <c r="T33" s="254"/>
      <c r="U33" s="255"/>
      <c r="V33" s="253"/>
      <c r="W33" s="254"/>
      <c r="X33" s="254"/>
      <c r="Y33" s="254"/>
      <c r="Z33" s="254"/>
      <c r="AA33" s="255"/>
      <c r="AB33" s="271"/>
      <c r="AC33" s="272"/>
      <c r="AD33" s="272"/>
      <c r="AE33" s="272"/>
      <c r="AF33" s="272"/>
      <c r="AG33" s="273"/>
      <c r="AH33" s="262"/>
      <c r="AI33" s="263"/>
      <c r="AJ33" s="263"/>
      <c r="AK33" s="263"/>
      <c r="AL33" s="263"/>
      <c r="AM33" s="264"/>
      <c r="AN33" s="87"/>
      <c r="AO33" s="323"/>
      <c r="AP33" s="324"/>
      <c r="AQ33" s="324"/>
      <c r="AR33" s="324"/>
      <c r="AS33" s="324"/>
      <c r="AT33" s="325"/>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row>
    <row r="34" spans="1:80" x14ac:dyDescent="0.25">
      <c r="A34" s="87"/>
      <c r="B34" s="291"/>
      <c r="C34" s="291"/>
      <c r="D34" s="292"/>
      <c r="E34" s="284"/>
      <c r="F34" s="285"/>
      <c r="G34" s="285"/>
      <c r="H34" s="285"/>
      <c r="I34" s="285"/>
      <c r="J34" s="244" t="str">
        <f ca="1">IF(AND('Administrativo '!$H$46="Baja",'Administrativo '!$L$46="Leve"),CONCATENATE("R",'Administrativo '!$A$46),"")</f>
        <v/>
      </c>
      <c r="K34" s="245"/>
      <c r="L34" s="245" t="str">
        <f ca="1">IF(AND('Administrativo '!$H$52="Baja",'Administrativo '!$L$52="Leve"),CONCATENATE("R",'Administrativo '!$A$52),"")</f>
        <v/>
      </c>
      <c r="M34" s="245"/>
      <c r="N34" s="245" t="str">
        <f ca="1">IF(AND('Administrativo '!$H$58="Baja",'Administrativo '!$L$58="Leve"),CONCATENATE("R",'Administrativo '!$A$58),"")</f>
        <v/>
      </c>
      <c r="O34" s="246"/>
      <c r="P34" s="254" t="str">
        <f ca="1">IF(AND('Administrativo '!$H$46="Baja",'Administrativo '!$L$46="Menor"),CONCATENATE("R",'Administrativo '!$A$46),"")</f>
        <v/>
      </c>
      <c r="Q34" s="254"/>
      <c r="R34" s="254" t="str">
        <f ca="1">IF(AND('Administrativo '!$H$52="Baja",'Administrativo '!$L$52="Menor"),CONCATENATE("R",'Administrativo '!$A$52),"")</f>
        <v/>
      </c>
      <c r="S34" s="254"/>
      <c r="T34" s="254" t="str">
        <f ca="1">IF(AND('Administrativo '!$H$58="Baja",'Administrativo '!$L$58="Menor"),CONCATENATE("R",'Administrativo '!$A$58),"")</f>
        <v/>
      </c>
      <c r="U34" s="255"/>
      <c r="V34" s="253" t="str">
        <f ca="1">IF(AND('Administrativo '!$H$46="Baja",'Administrativo '!$L$46="Moderado"),CONCATENATE("R",'Administrativo '!$A$46),"")</f>
        <v/>
      </c>
      <c r="W34" s="254"/>
      <c r="X34" s="254" t="str">
        <f ca="1">IF(AND('Administrativo '!$H$52="Baja",'Administrativo '!$L$52="Moderado"),CONCATENATE("R",'Administrativo '!$A$52),"")</f>
        <v/>
      </c>
      <c r="Y34" s="254"/>
      <c r="Z34" s="254" t="str">
        <f ca="1">IF(AND('Administrativo '!$H$58="Baja",'Administrativo '!$L$58="Moderado"),CONCATENATE("R",'Administrativo '!$A$58),"")</f>
        <v/>
      </c>
      <c r="AA34" s="255"/>
      <c r="AB34" s="271" t="str">
        <f ca="1">IF(AND('Administrativo '!$H$46="Baja",'Administrativo '!$L$46="Mayor"),CONCATENATE("R",'Administrativo '!$A$46),"")</f>
        <v/>
      </c>
      <c r="AC34" s="272"/>
      <c r="AD34" s="272" t="str">
        <f ca="1">IF(AND('Administrativo '!$H$52="Baja",'Administrativo '!$L$52="Mayor"),CONCATENATE("R",'Administrativo '!$A$52),"")</f>
        <v/>
      </c>
      <c r="AE34" s="272"/>
      <c r="AF34" s="272" t="str">
        <f ca="1">IF(AND('Administrativo '!$H$58="Baja",'Administrativo '!$L$58="Mayor"),CONCATENATE("R",'Administrativo '!$A$58),"")</f>
        <v/>
      </c>
      <c r="AG34" s="273"/>
      <c r="AH34" s="262" t="str">
        <f ca="1">IF(AND('Administrativo '!$H$46="Baja",'Administrativo '!$L$46="Catastrófico"),CONCATENATE("R",'Administrativo '!$A$46),"")</f>
        <v/>
      </c>
      <c r="AI34" s="263"/>
      <c r="AJ34" s="263" t="str">
        <f ca="1">IF(AND('Administrativo '!$H$52="Baja",'Administrativo '!$L$52="Catastrófico"),CONCATENATE("R",'Administrativo '!$A$52),"")</f>
        <v/>
      </c>
      <c r="AK34" s="263"/>
      <c r="AL34" s="263" t="str">
        <f ca="1">IF(AND('Administrativo '!$H$58="Baja",'Administrativo '!$L$58="Catastrófico"),CONCATENATE("R",'Administrativo '!$A$58),"")</f>
        <v/>
      </c>
      <c r="AM34" s="264"/>
      <c r="AN34" s="87"/>
      <c r="AO34" s="323"/>
      <c r="AP34" s="324"/>
      <c r="AQ34" s="324"/>
      <c r="AR34" s="324"/>
      <c r="AS34" s="324"/>
      <c r="AT34" s="325"/>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row>
    <row r="35" spans="1:80" x14ac:dyDescent="0.25">
      <c r="A35" s="87"/>
      <c r="B35" s="291"/>
      <c r="C35" s="291"/>
      <c r="D35" s="292"/>
      <c r="E35" s="284"/>
      <c r="F35" s="285"/>
      <c r="G35" s="285"/>
      <c r="H35" s="285"/>
      <c r="I35" s="285"/>
      <c r="J35" s="244"/>
      <c r="K35" s="245"/>
      <c r="L35" s="245"/>
      <c r="M35" s="245"/>
      <c r="N35" s="245"/>
      <c r="O35" s="246"/>
      <c r="P35" s="254"/>
      <c r="Q35" s="254"/>
      <c r="R35" s="254"/>
      <c r="S35" s="254"/>
      <c r="T35" s="254"/>
      <c r="U35" s="255"/>
      <c r="V35" s="253"/>
      <c r="W35" s="254"/>
      <c r="X35" s="254"/>
      <c r="Y35" s="254"/>
      <c r="Z35" s="254"/>
      <c r="AA35" s="255"/>
      <c r="AB35" s="271"/>
      <c r="AC35" s="272"/>
      <c r="AD35" s="272"/>
      <c r="AE35" s="272"/>
      <c r="AF35" s="272"/>
      <c r="AG35" s="273"/>
      <c r="AH35" s="262"/>
      <c r="AI35" s="263"/>
      <c r="AJ35" s="263"/>
      <c r="AK35" s="263"/>
      <c r="AL35" s="263"/>
      <c r="AM35" s="264"/>
      <c r="AN35" s="87"/>
      <c r="AO35" s="323"/>
      <c r="AP35" s="324"/>
      <c r="AQ35" s="324"/>
      <c r="AR35" s="324"/>
      <c r="AS35" s="324"/>
      <c r="AT35" s="325"/>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row>
    <row r="36" spans="1:80" x14ac:dyDescent="0.25">
      <c r="A36" s="87"/>
      <c r="B36" s="291"/>
      <c r="C36" s="291"/>
      <c r="D36" s="292"/>
      <c r="E36" s="284"/>
      <c r="F36" s="285"/>
      <c r="G36" s="285"/>
      <c r="H36" s="285"/>
      <c r="I36" s="285"/>
      <c r="J36" s="244" t="str">
        <f ca="1">IF(AND('Administrativo '!$H$64="Baja",'Administrativo '!$L$64="Leve"),CONCATENATE("R",'Administrativo '!$A$64),"")</f>
        <v/>
      </c>
      <c r="K36" s="245"/>
      <c r="L36" s="245" t="str">
        <f>IF(AND('Administrativo '!$H$70="Baja",'Administrativo '!$L$70="Leve"),CONCATENATE("R",'Administrativo '!$A$70),"")</f>
        <v/>
      </c>
      <c r="M36" s="245"/>
      <c r="N36" s="245" t="str">
        <f>IF(AND('Administrativo '!$H$76="Baja",'Administrativo '!$L$76="Leve"),CONCATENATE("R",'Administrativo '!$A$76),"")</f>
        <v/>
      </c>
      <c r="O36" s="246"/>
      <c r="P36" s="254" t="str">
        <f ca="1">IF(AND('Administrativo '!$H$64="Baja",'Administrativo '!$L$64="Menor"),CONCATENATE("R",'Administrativo '!$A$64),"")</f>
        <v/>
      </c>
      <c r="Q36" s="254"/>
      <c r="R36" s="254" t="str">
        <f>IF(AND('Administrativo '!$H$70="Baja",'Administrativo '!$L$70="Menor"),CONCATENATE("R",'Administrativo '!$A$70),"")</f>
        <v/>
      </c>
      <c r="S36" s="254"/>
      <c r="T36" s="254" t="str">
        <f>IF(AND('Administrativo '!$H$76="Baja",'Administrativo '!$L$76="Menor"),CONCATENATE("R",'Administrativo '!$A$76),"")</f>
        <v/>
      </c>
      <c r="U36" s="255"/>
      <c r="V36" s="253" t="str">
        <f ca="1">IF(AND('Administrativo '!$H$64="Baja",'Administrativo '!$L$64="Moderado"),CONCATENATE("R",'Administrativo '!$A$64),"")</f>
        <v/>
      </c>
      <c r="W36" s="254"/>
      <c r="X36" s="254" t="str">
        <f>IF(AND('Administrativo '!$H$70="Baja",'Administrativo '!$L$70="Moderado"),CONCATENATE("R",'Administrativo '!$A$70),"")</f>
        <v/>
      </c>
      <c r="Y36" s="254"/>
      <c r="Z36" s="254" t="str">
        <f>IF(AND('Administrativo '!$H$76="Baja",'Administrativo '!$L$76="Moderado"),CONCATENATE("R",'Administrativo '!$A$76),"")</f>
        <v/>
      </c>
      <c r="AA36" s="255"/>
      <c r="AB36" s="271" t="str">
        <f ca="1">IF(AND('Administrativo '!$H$64="Baja",'Administrativo '!$L$64="Mayor"),CONCATENATE("R",'Administrativo '!$A$64),"")</f>
        <v/>
      </c>
      <c r="AC36" s="272"/>
      <c r="AD36" s="272" t="str">
        <f>IF(AND('Administrativo '!$H$70="Baja",'Administrativo '!$L$70="Mayor"),CONCATENATE("R",'Administrativo '!$A$70),"")</f>
        <v/>
      </c>
      <c r="AE36" s="272"/>
      <c r="AF36" s="272" t="str">
        <f>IF(AND('Administrativo '!$H$76="Baja",'Administrativo '!$L$76="Mayor"),CONCATENATE("R",'Administrativo '!$A$76),"")</f>
        <v/>
      </c>
      <c r="AG36" s="273"/>
      <c r="AH36" s="262" t="str">
        <f ca="1">IF(AND('Administrativo '!$H$64="Baja",'Administrativo '!$L$64="Catastrófico"),CONCATENATE("R",'Administrativo '!$A$64),"")</f>
        <v/>
      </c>
      <c r="AI36" s="263"/>
      <c r="AJ36" s="263" t="str">
        <f>IF(AND('Administrativo '!$H$70="Baja",'Administrativo '!$L$70="Catastrófico"),CONCATENATE("R",'Administrativo '!$A$70),"")</f>
        <v/>
      </c>
      <c r="AK36" s="263"/>
      <c r="AL36" s="263" t="str">
        <f>IF(AND('Administrativo '!$H$76="Baja",'Administrativo '!$L$76="Catastrófico"),CONCATENATE("R",'Administrativo '!$A$76),"")</f>
        <v/>
      </c>
      <c r="AM36" s="264"/>
      <c r="AN36" s="87"/>
      <c r="AO36" s="323"/>
      <c r="AP36" s="324"/>
      <c r="AQ36" s="324"/>
      <c r="AR36" s="324"/>
      <c r="AS36" s="324"/>
      <c r="AT36" s="325"/>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row>
    <row r="37" spans="1:80" ht="15.75" thickBot="1" x14ac:dyDescent="0.3">
      <c r="A37" s="87"/>
      <c r="B37" s="291"/>
      <c r="C37" s="291"/>
      <c r="D37" s="292"/>
      <c r="E37" s="287"/>
      <c r="F37" s="288"/>
      <c r="G37" s="288"/>
      <c r="H37" s="288"/>
      <c r="I37" s="288"/>
      <c r="J37" s="247"/>
      <c r="K37" s="248"/>
      <c r="L37" s="248"/>
      <c r="M37" s="248"/>
      <c r="N37" s="248"/>
      <c r="O37" s="249"/>
      <c r="P37" s="257"/>
      <c r="Q37" s="257"/>
      <c r="R37" s="257"/>
      <c r="S37" s="257"/>
      <c r="T37" s="257"/>
      <c r="U37" s="258"/>
      <c r="V37" s="256"/>
      <c r="W37" s="257"/>
      <c r="X37" s="257"/>
      <c r="Y37" s="257"/>
      <c r="Z37" s="257"/>
      <c r="AA37" s="258"/>
      <c r="AB37" s="274"/>
      <c r="AC37" s="275"/>
      <c r="AD37" s="275"/>
      <c r="AE37" s="275"/>
      <c r="AF37" s="275"/>
      <c r="AG37" s="276"/>
      <c r="AH37" s="265"/>
      <c r="AI37" s="266"/>
      <c r="AJ37" s="266"/>
      <c r="AK37" s="266"/>
      <c r="AL37" s="266"/>
      <c r="AM37" s="267"/>
      <c r="AN37" s="87"/>
      <c r="AO37" s="326"/>
      <c r="AP37" s="327"/>
      <c r="AQ37" s="327"/>
      <c r="AR37" s="327"/>
      <c r="AS37" s="327"/>
      <c r="AT37" s="328"/>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row>
    <row r="38" spans="1:80" x14ac:dyDescent="0.25">
      <c r="A38" s="87"/>
      <c r="B38" s="291"/>
      <c r="C38" s="291"/>
      <c r="D38" s="292"/>
      <c r="E38" s="281" t="s">
        <v>126</v>
      </c>
      <c r="F38" s="282"/>
      <c r="G38" s="282"/>
      <c r="H38" s="282"/>
      <c r="I38" s="283"/>
      <c r="J38" s="250" t="str">
        <f ca="1">IF(AND('Administrativo '!$H$10="Muy Baja",'Administrativo '!$L$10="Leve"),CONCATENATE("R",'Administrativo '!$A$10),"")</f>
        <v/>
      </c>
      <c r="K38" s="251"/>
      <c r="L38" s="251" t="str">
        <f ca="1">IF(AND('Administrativo '!$H$16="Muy Baja",'Administrativo '!$L$16="Leve"),CONCATENATE("R",'Administrativo '!$A$16),"")</f>
        <v/>
      </c>
      <c r="M38" s="251"/>
      <c r="N38" s="251" t="str">
        <f ca="1">IF(AND('Administrativo '!$H$22="Muy Baja",'Administrativo '!$L$22="Leve"),CONCATENATE("R",'Administrativo '!$A$22),"")</f>
        <v/>
      </c>
      <c r="O38" s="252"/>
      <c r="P38" s="250" t="str">
        <f ca="1">IF(AND('Administrativo '!$H$10="Muy Baja",'Administrativo '!$L$10="Menor"),CONCATENATE("R",'Administrativo '!$A$10),"")</f>
        <v/>
      </c>
      <c r="Q38" s="251"/>
      <c r="R38" s="251" t="str">
        <f ca="1">IF(AND('Administrativo '!$H$16="Muy Baja",'Administrativo '!$L$16="Menor"),CONCATENATE("R",'Administrativo '!$A$16),"")</f>
        <v/>
      </c>
      <c r="S38" s="251"/>
      <c r="T38" s="251" t="str">
        <f ca="1">IF(AND('Administrativo '!$H$22="Muy Baja",'Administrativo '!$L$22="Menor"),CONCATENATE("R",'Administrativo '!$A$22),"")</f>
        <v/>
      </c>
      <c r="U38" s="252"/>
      <c r="V38" s="259" t="str">
        <f ca="1">IF(AND('Administrativo '!$H$10="Muy Baja",'Administrativo '!$L$10="Moderado"),CONCATENATE("R",'Administrativo '!$A$10),"")</f>
        <v/>
      </c>
      <c r="W38" s="260"/>
      <c r="X38" s="260" t="str">
        <f ca="1">IF(AND('Administrativo '!$H$16="Muy Baja",'Administrativo '!$L$16="Moderado"),CONCATENATE("R",'Administrativo '!$A$16),"")</f>
        <v/>
      </c>
      <c r="Y38" s="260"/>
      <c r="Z38" s="260" t="str">
        <f ca="1">IF(AND('Administrativo '!$H$22="Muy Baja",'Administrativo '!$L$22="Moderado"),CONCATENATE("R",'Administrativo '!$A$22),"")</f>
        <v/>
      </c>
      <c r="AA38" s="261"/>
      <c r="AB38" s="277" t="str">
        <f ca="1">IF(AND('Administrativo '!$H$10="Muy Baja",'Administrativo '!$L$10="Mayor"),CONCATENATE("R",'Administrativo '!$A$10),"")</f>
        <v/>
      </c>
      <c r="AC38" s="278"/>
      <c r="AD38" s="278" t="str">
        <f ca="1">IF(AND('Administrativo '!$H$16="Muy Baja",'Administrativo '!$L$16="Mayor"),CONCATENATE("R",'Administrativo '!$A$16),"")</f>
        <v/>
      </c>
      <c r="AE38" s="278"/>
      <c r="AF38" s="278" t="str">
        <f ca="1">IF(AND('Administrativo '!$H$22="Muy Baja",'Administrativo '!$L$22="Mayor"),CONCATENATE("R",'Administrativo '!$A$22),"")</f>
        <v/>
      </c>
      <c r="AG38" s="279"/>
      <c r="AH38" s="268" t="str">
        <f ca="1">IF(AND('Administrativo '!$H$10="Muy Baja",'Administrativo '!$L$10="Catastrófico"),CONCATENATE("R",'Administrativo '!$A$10),"")</f>
        <v/>
      </c>
      <c r="AI38" s="269"/>
      <c r="AJ38" s="269" t="str">
        <f ca="1">IF(AND('Administrativo '!$H$16="Muy Baja",'Administrativo '!$L$16="Catastrófico"),CONCATENATE("R",'Administrativo '!$A$16),"")</f>
        <v/>
      </c>
      <c r="AK38" s="269"/>
      <c r="AL38" s="269" t="str">
        <f ca="1">IF(AND('Administrativo '!$H$22="Muy Baja",'Administrativo '!$L$22="Catastrófico"),CONCATENATE("R",'Administrativo '!$A$22),"")</f>
        <v/>
      </c>
      <c r="AM38" s="270"/>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row>
    <row r="39" spans="1:80" x14ac:dyDescent="0.25">
      <c r="A39" s="87"/>
      <c r="B39" s="291"/>
      <c r="C39" s="291"/>
      <c r="D39" s="292"/>
      <c r="E39" s="284"/>
      <c r="F39" s="285"/>
      <c r="G39" s="285"/>
      <c r="H39" s="285"/>
      <c r="I39" s="286"/>
      <c r="J39" s="244"/>
      <c r="K39" s="245"/>
      <c r="L39" s="245"/>
      <c r="M39" s="245"/>
      <c r="N39" s="245"/>
      <c r="O39" s="246"/>
      <c r="P39" s="244"/>
      <c r="Q39" s="245"/>
      <c r="R39" s="245"/>
      <c r="S39" s="245"/>
      <c r="T39" s="245"/>
      <c r="U39" s="246"/>
      <c r="V39" s="253"/>
      <c r="W39" s="254"/>
      <c r="X39" s="254"/>
      <c r="Y39" s="254"/>
      <c r="Z39" s="254"/>
      <c r="AA39" s="255"/>
      <c r="AB39" s="271"/>
      <c r="AC39" s="272"/>
      <c r="AD39" s="272"/>
      <c r="AE39" s="272"/>
      <c r="AF39" s="272"/>
      <c r="AG39" s="273"/>
      <c r="AH39" s="262"/>
      <c r="AI39" s="263"/>
      <c r="AJ39" s="263"/>
      <c r="AK39" s="263"/>
      <c r="AL39" s="263"/>
      <c r="AM39" s="264"/>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row>
    <row r="40" spans="1:80" x14ac:dyDescent="0.25">
      <c r="A40" s="87"/>
      <c r="B40" s="291"/>
      <c r="C40" s="291"/>
      <c r="D40" s="292"/>
      <c r="E40" s="284"/>
      <c r="F40" s="285"/>
      <c r="G40" s="285"/>
      <c r="H40" s="285"/>
      <c r="I40" s="286"/>
      <c r="J40" s="244" t="str">
        <f ca="1">IF(AND('Administrativo '!$H$28="Muy Baja",'Administrativo '!$L$28="Leve"),CONCATENATE("R",'Administrativo '!$A$28),"")</f>
        <v/>
      </c>
      <c r="K40" s="245"/>
      <c r="L40" s="245" t="str">
        <f ca="1">IF(AND('Administrativo '!$H$34="Muy Baja",'Administrativo '!$L$34="Leve"),CONCATENATE("R",'Administrativo '!$A$34),"")</f>
        <v/>
      </c>
      <c r="M40" s="245"/>
      <c r="N40" s="245" t="str">
        <f ca="1">IF(AND('Administrativo '!$H$40="Muy Baja",'Administrativo '!$L$40="Leve"),CONCATENATE("R",'Administrativo '!$A$40),"")</f>
        <v/>
      </c>
      <c r="O40" s="246"/>
      <c r="P40" s="244" t="str">
        <f ca="1">IF(AND('Administrativo '!$H$28="Muy Baja",'Administrativo '!$L$28="Menor"),CONCATENATE("R",'Administrativo '!$A$28),"")</f>
        <v/>
      </c>
      <c r="Q40" s="245"/>
      <c r="R40" s="245" t="str">
        <f ca="1">IF(AND('Administrativo '!$H$34="Muy Baja",'Administrativo '!$L$34="Menor"),CONCATENATE("R",'Administrativo '!$A$34),"")</f>
        <v/>
      </c>
      <c r="S40" s="245"/>
      <c r="T40" s="245" t="str">
        <f ca="1">IF(AND('Administrativo '!$H$40="Muy Baja",'Administrativo '!$L$40="Menor"),CONCATENATE("R",'Administrativo '!$A$40),"")</f>
        <v/>
      </c>
      <c r="U40" s="246"/>
      <c r="V40" s="253" t="str">
        <f ca="1">IF(AND('Administrativo '!$H$28="Muy Baja",'Administrativo '!$L$28="Moderado"),CONCATENATE("R",'Administrativo '!$A$28),"")</f>
        <v/>
      </c>
      <c r="W40" s="254"/>
      <c r="X40" s="254" t="str">
        <f ca="1">IF(AND('Administrativo '!$H$34="Muy Baja",'Administrativo '!$L$34="Moderado"),CONCATENATE("R",'Administrativo '!$A$34),"")</f>
        <v/>
      </c>
      <c r="Y40" s="254"/>
      <c r="Z40" s="254" t="str">
        <f ca="1">IF(AND('Administrativo '!$H$40="Muy Baja",'Administrativo '!$L$40="Moderado"),CONCATENATE("R",'Administrativo '!$A$40),"")</f>
        <v/>
      </c>
      <c r="AA40" s="255"/>
      <c r="AB40" s="271" t="str">
        <f ca="1">IF(AND('Administrativo '!$H$28="Muy Baja",'Administrativo '!$L$28="Mayor"),CONCATENATE("R",'Administrativo '!$A$28),"")</f>
        <v/>
      </c>
      <c r="AC40" s="272"/>
      <c r="AD40" s="272" t="str">
        <f ca="1">IF(AND('Administrativo '!$H$34="Muy Baja",'Administrativo '!$L$34="Mayor"),CONCATENATE("R",'Administrativo '!$A$34),"")</f>
        <v/>
      </c>
      <c r="AE40" s="272"/>
      <c r="AF40" s="272" t="str">
        <f ca="1">IF(AND('Administrativo '!$H$40="Muy Baja",'Administrativo '!$L$40="Mayor"),CONCATENATE("R",'Administrativo '!$A$40),"")</f>
        <v/>
      </c>
      <c r="AG40" s="273"/>
      <c r="AH40" s="262" t="str">
        <f ca="1">IF(AND('Administrativo '!$H$28="Muy Baja",'Administrativo '!$L$28="Catastrófico"),CONCATENATE("R",'Administrativo '!$A$28),"")</f>
        <v/>
      </c>
      <c r="AI40" s="263"/>
      <c r="AJ40" s="263" t="str">
        <f ca="1">IF(AND('Administrativo '!$H$34="Muy Baja",'Administrativo '!$L$34="Catastrófico"),CONCATENATE("R",'Administrativo '!$A$34),"")</f>
        <v/>
      </c>
      <c r="AK40" s="263"/>
      <c r="AL40" s="263" t="str">
        <f ca="1">IF(AND('Administrativo '!$H$40="Muy Baja",'Administrativo '!$L$40="Catastrófico"),CONCATENATE("R",'Administrativo '!$A$40),"")</f>
        <v/>
      </c>
      <c r="AM40" s="264"/>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row>
    <row r="41" spans="1:80" x14ac:dyDescent="0.25">
      <c r="A41" s="87"/>
      <c r="B41" s="291"/>
      <c r="C41" s="291"/>
      <c r="D41" s="292"/>
      <c r="E41" s="284"/>
      <c r="F41" s="285"/>
      <c r="G41" s="285"/>
      <c r="H41" s="285"/>
      <c r="I41" s="286"/>
      <c r="J41" s="244"/>
      <c r="K41" s="245"/>
      <c r="L41" s="245"/>
      <c r="M41" s="245"/>
      <c r="N41" s="245"/>
      <c r="O41" s="246"/>
      <c r="P41" s="244"/>
      <c r="Q41" s="245"/>
      <c r="R41" s="245"/>
      <c r="S41" s="245"/>
      <c r="T41" s="245"/>
      <c r="U41" s="246"/>
      <c r="V41" s="253"/>
      <c r="W41" s="254"/>
      <c r="X41" s="254"/>
      <c r="Y41" s="254"/>
      <c r="Z41" s="254"/>
      <c r="AA41" s="255"/>
      <c r="AB41" s="271"/>
      <c r="AC41" s="272"/>
      <c r="AD41" s="272"/>
      <c r="AE41" s="272"/>
      <c r="AF41" s="272"/>
      <c r="AG41" s="273"/>
      <c r="AH41" s="262"/>
      <c r="AI41" s="263"/>
      <c r="AJ41" s="263"/>
      <c r="AK41" s="263"/>
      <c r="AL41" s="263"/>
      <c r="AM41" s="264"/>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row>
    <row r="42" spans="1:80" x14ac:dyDescent="0.25">
      <c r="A42" s="87"/>
      <c r="B42" s="291"/>
      <c r="C42" s="291"/>
      <c r="D42" s="292"/>
      <c r="E42" s="284"/>
      <c r="F42" s="285"/>
      <c r="G42" s="285"/>
      <c r="H42" s="285"/>
      <c r="I42" s="286"/>
      <c r="J42" s="244" t="str">
        <f ca="1">IF(AND('Administrativo '!$H$46="Muy Baja",'Administrativo '!$L$46="Leve"),CONCATENATE("R",'Administrativo '!$A$46),"")</f>
        <v/>
      </c>
      <c r="K42" s="245"/>
      <c r="L42" s="245" t="str">
        <f ca="1">IF(AND('Administrativo '!$H$52="Muy Baja",'Administrativo '!$L$52="Leve"),CONCATENATE("R",'Administrativo '!$A$52),"")</f>
        <v/>
      </c>
      <c r="M42" s="245"/>
      <c r="N42" s="245" t="str">
        <f ca="1">IF(AND('Administrativo '!$H$58="Muy Baja",'Administrativo '!$L$58="Leve"),CONCATENATE("R",'Administrativo '!$A$58),"")</f>
        <v/>
      </c>
      <c r="O42" s="246"/>
      <c r="P42" s="244" t="str">
        <f ca="1">IF(AND('Administrativo '!$H$46="Muy Baja",'Administrativo '!$L$46="Menor"),CONCATENATE("R",'Administrativo '!$A$46),"")</f>
        <v/>
      </c>
      <c r="Q42" s="245"/>
      <c r="R42" s="245" t="str">
        <f ca="1">IF(AND('Administrativo '!$H$52="Muy Baja",'Administrativo '!$L$52="Menor"),CONCATENATE("R",'Administrativo '!$A$52),"")</f>
        <v/>
      </c>
      <c r="S42" s="245"/>
      <c r="T42" s="245" t="str">
        <f ca="1">IF(AND('Administrativo '!$H$58="Muy Baja",'Administrativo '!$L$58="Menor"),CONCATENATE("R",'Administrativo '!$A$58),"")</f>
        <v/>
      </c>
      <c r="U42" s="246"/>
      <c r="V42" s="253" t="str">
        <f ca="1">IF(AND('Administrativo '!$H$46="Muy Baja",'Administrativo '!$L$46="Moderado"),CONCATENATE("R",'Administrativo '!$A$46),"")</f>
        <v/>
      </c>
      <c r="W42" s="254"/>
      <c r="X42" s="254" t="str">
        <f ca="1">IF(AND('Administrativo '!$H$52="Muy Baja",'Administrativo '!$L$52="Moderado"),CONCATENATE("R",'Administrativo '!$A$52),"")</f>
        <v/>
      </c>
      <c r="Y42" s="254"/>
      <c r="Z42" s="254" t="str">
        <f ca="1">IF(AND('Administrativo '!$H$58="Muy Baja",'Administrativo '!$L$58="Moderado"),CONCATENATE("R",'Administrativo '!$A$58),"")</f>
        <v/>
      </c>
      <c r="AA42" s="255"/>
      <c r="AB42" s="271" t="str">
        <f ca="1">IF(AND('Administrativo '!$H$46="Muy Baja",'Administrativo '!$L$46="Mayor"),CONCATENATE("R",'Administrativo '!$A$46),"")</f>
        <v/>
      </c>
      <c r="AC42" s="272"/>
      <c r="AD42" s="272" t="str">
        <f ca="1">IF(AND('Administrativo '!$H$52="Muy Baja",'Administrativo '!$L$52="Mayor"),CONCATENATE("R",'Administrativo '!$A$52),"")</f>
        <v/>
      </c>
      <c r="AE42" s="272"/>
      <c r="AF42" s="272" t="str">
        <f ca="1">IF(AND('Administrativo '!$H$58="Muy Baja",'Administrativo '!$L$58="Mayor"),CONCATENATE("R",'Administrativo '!$A$58),"")</f>
        <v/>
      </c>
      <c r="AG42" s="273"/>
      <c r="AH42" s="262" t="str">
        <f ca="1">IF(AND('Administrativo '!$H$46="Muy Baja",'Administrativo '!$L$46="Catastrófico"),CONCATENATE("R",'Administrativo '!$A$46),"")</f>
        <v/>
      </c>
      <c r="AI42" s="263"/>
      <c r="AJ42" s="263" t="str">
        <f ca="1">IF(AND('Administrativo '!$H$52="Muy Baja",'Administrativo '!$L$52="Catastrófico"),CONCATENATE("R",'Administrativo '!$A$52),"")</f>
        <v/>
      </c>
      <c r="AK42" s="263"/>
      <c r="AL42" s="263" t="str">
        <f ca="1">IF(AND('Administrativo '!$H$58="Muy Baja",'Administrativo '!$L$58="Catastrófico"),CONCATENATE("R",'Administrativo '!$A$58),"")</f>
        <v/>
      </c>
      <c r="AM42" s="264"/>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row>
    <row r="43" spans="1:80" x14ac:dyDescent="0.25">
      <c r="A43" s="87"/>
      <c r="B43" s="291"/>
      <c r="C43" s="291"/>
      <c r="D43" s="292"/>
      <c r="E43" s="284"/>
      <c r="F43" s="285"/>
      <c r="G43" s="285"/>
      <c r="H43" s="285"/>
      <c r="I43" s="286"/>
      <c r="J43" s="244"/>
      <c r="K43" s="245"/>
      <c r="L43" s="245"/>
      <c r="M43" s="245"/>
      <c r="N43" s="245"/>
      <c r="O43" s="246"/>
      <c r="P43" s="244"/>
      <c r="Q43" s="245"/>
      <c r="R43" s="245"/>
      <c r="S43" s="245"/>
      <c r="T43" s="245"/>
      <c r="U43" s="246"/>
      <c r="V43" s="253"/>
      <c r="W43" s="254"/>
      <c r="X43" s="254"/>
      <c r="Y43" s="254"/>
      <c r="Z43" s="254"/>
      <c r="AA43" s="255"/>
      <c r="AB43" s="271"/>
      <c r="AC43" s="272"/>
      <c r="AD43" s="272"/>
      <c r="AE43" s="272"/>
      <c r="AF43" s="272"/>
      <c r="AG43" s="273"/>
      <c r="AH43" s="262"/>
      <c r="AI43" s="263"/>
      <c r="AJ43" s="263"/>
      <c r="AK43" s="263"/>
      <c r="AL43" s="263"/>
      <c r="AM43" s="264"/>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c r="BY43" s="87"/>
      <c r="BZ43" s="87"/>
      <c r="CA43" s="87"/>
      <c r="CB43" s="87"/>
    </row>
    <row r="44" spans="1:80" x14ac:dyDescent="0.25">
      <c r="A44" s="87"/>
      <c r="B44" s="291"/>
      <c r="C44" s="291"/>
      <c r="D44" s="292"/>
      <c r="E44" s="284"/>
      <c r="F44" s="285"/>
      <c r="G44" s="285"/>
      <c r="H44" s="285"/>
      <c r="I44" s="286"/>
      <c r="J44" s="244" t="str">
        <f ca="1">IF(AND('Administrativo '!$H$64="Muy Baja",'Administrativo '!$L$64="Leve"),CONCATENATE("R",'Administrativo '!$A$64),"")</f>
        <v/>
      </c>
      <c r="K44" s="245"/>
      <c r="L44" s="245" t="str">
        <f>IF(AND('Administrativo '!$H$70="Muy Baja",'Administrativo '!$L$70="Leve"),CONCATENATE("R",'Administrativo '!$A$70),"")</f>
        <v/>
      </c>
      <c r="M44" s="245"/>
      <c r="N44" s="245" t="str">
        <f>IF(AND('Administrativo '!$H$76="Muy Baja",'Administrativo '!$L$76="Leve"),CONCATENATE("R",'Administrativo '!$A$76),"")</f>
        <v/>
      </c>
      <c r="O44" s="246"/>
      <c r="P44" s="244" t="str">
        <f ca="1">IF(AND('Administrativo '!$H$64="Muy Baja",'Administrativo '!$L$64="Menor"),CONCATENATE("R",'Administrativo '!$A$64),"")</f>
        <v/>
      </c>
      <c r="Q44" s="245"/>
      <c r="R44" s="245" t="str">
        <f>IF(AND('Administrativo '!$H$70="Muy Baja",'Administrativo '!$L$70="Menor"),CONCATENATE("R",'Administrativo '!$A$70),"")</f>
        <v/>
      </c>
      <c r="S44" s="245"/>
      <c r="T44" s="245" t="str">
        <f>IF(AND('Administrativo '!$H$76="Muy Baja",'Administrativo '!$L$76="Menor"),CONCATENATE("R",'Administrativo '!$A$76),"")</f>
        <v/>
      </c>
      <c r="U44" s="246"/>
      <c r="V44" s="253" t="str">
        <f ca="1">IF(AND('Administrativo '!$H$64="Muy Baja",'Administrativo '!$L$64="Moderado"),CONCATENATE("R",'Administrativo '!$A$64),"")</f>
        <v/>
      </c>
      <c r="W44" s="254"/>
      <c r="X44" s="254" t="str">
        <f>IF(AND('Administrativo '!$H$70="Muy Baja",'Administrativo '!$L$70="Moderado"),CONCATENATE("R",'Administrativo '!$A$70),"")</f>
        <v/>
      </c>
      <c r="Y44" s="254"/>
      <c r="Z44" s="254" t="str">
        <f>IF(AND('Administrativo '!$H$76="Muy Baja",'Administrativo '!$L$76="Moderado"),CONCATENATE("R",'Administrativo '!$A$76),"")</f>
        <v/>
      </c>
      <c r="AA44" s="255"/>
      <c r="AB44" s="271" t="str">
        <f ca="1">IF(AND('Administrativo '!$H$64="Muy Baja",'Administrativo '!$L$64="Mayor"),CONCATENATE("R",'Administrativo '!$A$64),"")</f>
        <v/>
      </c>
      <c r="AC44" s="272"/>
      <c r="AD44" s="272" t="str">
        <f>IF(AND('Administrativo '!$H$70="Muy Baja",'Administrativo '!$L$70="Mayor"),CONCATENATE("R",'Administrativo '!$A$70),"")</f>
        <v/>
      </c>
      <c r="AE44" s="272"/>
      <c r="AF44" s="272" t="str">
        <f>IF(AND('Administrativo '!$H$76="Muy Baja",'Administrativo '!$L$76="Mayor"),CONCATENATE("R",'Administrativo '!$A$76),"")</f>
        <v/>
      </c>
      <c r="AG44" s="273"/>
      <c r="AH44" s="262" t="str">
        <f ca="1">IF(AND('Administrativo '!$H$64="Muy Baja",'Administrativo '!$L$64="Catastrófico"),CONCATENATE("R",'Administrativo '!$A$64),"")</f>
        <v/>
      </c>
      <c r="AI44" s="263"/>
      <c r="AJ44" s="263" t="str">
        <f>IF(AND('Administrativo '!$H$70="Muy Baja",'Administrativo '!$L$70="Catastrófico"),CONCATENATE("R",'Administrativo '!$A$70),"")</f>
        <v/>
      </c>
      <c r="AK44" s="263"/>
      <c r="AL44" s="263" t="str">
        <f>IF(AND('Administrativo '!$H$76="Muy Baja",'Administrativo '!$L$76="Catastrófico"),CONCATENATE("R",'Administrativo '!$A$76),"")</f>
        <v/>
      </c>
      <c r="AM44" s="264"/>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c r="BY44" s="87"/>
      <c r="BZ44" s="87"/>
      <c r="CA44" s="87"/>
      <c r="CB44" s="87"/>
    </row>
    <row r="45" spans="1:80" ht="15.75" thickBot="1" x14ac:dyDescent="0.3">
      <c r="A45" s="87"/>
      <c r="B45" s="291"/>
      <c r="C45" s="291"/>
      <c r="D45" s="292"/>
      <c r="E45" s="287"/>
      <c r="F45" s="288"/>
      <c r="G45" s="288"/>
      <c r="H45" s="288"/>
      <c r="I45" s="289"/>
      <c r="J45" s="247"/>
      <c r="K45" s="248"/>
      <c r="L45" s="248"/>
      <c r="M45" s="248"/>
      <c r="N45" s="248"/>
      <c r="O45" s="249"/>
      <c r="P45" s="247"/>
      <c r="Q45" s="248"/>
      <c r="R45" s="248"/>
      <c r="S45" s="248"/>
      <c r="T45" s="248"/>
      <c r="U45" s="249"/>
      <c r="V45" s="256"/>
      <c r="W45" s="257"/>
      <c r="X45" s="257"/>
      <c r="Y45" s="257"/>
      <c r="Z45" s="257"/>
      <c r="AA45" s="258"/>
      <c r="AB45" s="274"/>
      <c r="AC45" s="275"/>
      <c r="AD45" s="275"/>
      <c r="AE45" s="275"/>
      <c r="AF45" s="275"/>
      <c r="AG45" s="276"/>
      <c r="AH45" s="265"/>
      <c r="AI45" s="266"/>
      <c r="AJ45" s="266"/>
      <c r="AK45" s="266"/>
      <c r="AL45" s="266"/>
      <c r="AM45" s="26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row>
    <row r="46" spans="1:80" x14ac:dyDescent="0.25">
      <c r="A46" s="87"/>
      <c r="B46" s="87"/>
      <c r="C46" s="87"/>
      <c r="D46" s="87"/>
      <c r="E46" s="87"/>
      <c r="F46" s="87"/>
      <c r="G46" s="87"/>
      <c r="H46" s="87"/>
      <c r="I46" s="87"/>
      <c r="J46" s="281" t="s">
        <v>127</v>
      </c>
      <c r="K46" s="282"/>
      <c r="L46" s="282"/>
      <c r="M46" s="282"/>
      <c r="N46" s="282"/>
      <c r="O46" s="283"/>
      <c r="P46" s="281" t="s">
        <v>128</v>
      </c>
      <c r="Q46" s="282"/>
      <c r="R46" s="282"/>
      <c r="S46" s="282"/>
      <c r="T46" s="282"/>
      <c r="U46" s="283"/>
      <c r="V46" s="281" t="s">
        <v>129</v>
      </c>
      <c r="W46" s="282"/>
      <c r="X46" s="282"/>
      <c r="Y46" s="282"/>
      <c r="Z46" s="282"/>
      <c r="AA46" s="283"/>
      <c r="AB46" s="281" t="s">
        <v>130</v>
      </c>
      <c r="AC46" s="290"/>
      <c r="AD46" s="282"/>
      <c r="AE46" s="282"/>
      <c r="AF46" s="282"/>
      <c r="AG46" s="283"/>
      <c r="AH46" s="281" t="s">
        <v>131</v>
      </c>
      <c r="AI46" s="282"/>
      <c r="AJ46" s="282"/>
      <c r="AK46" s="282"/>
      <c r="AL46" s="282"/>
      <c r="AM46" s="283"/>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row>
    <row r="47" spans="1:80" x14ac:dyDescent="0.25">
      <c r="A47" s="87"/>
      <c r="B47" s="87"/>
      <c r="C47" s="87"/>
      <c r="D47" s="87"/>
      <c r="E47" s="87"/>
      <c r="F47" s="87"/>
      <c r="G47" s="87"/>
      <c r="H47" s="87"/>
      <c r="I47" s="87"/>
      <c r="J47" s="284"/>
      <c r="K47" s="285"/>
      <c r="L47" s="285"/>
      <c r="M47" s="285"/>
      <c r="N47" s="285"/>
      <c r="O47" s="286"/>
      <c r="P47" s="284"/>
      <c r="Q47" s="285"/>
      <c r="R47" s="285"/>
      <c r="S47" s="285"/>
      <c r="T47" s="285"/>
      <c r="U47" s="286"/>
      <c r="V47" s="284"/>
      <c r="W47" s="285"/>
      <c r="X47" s="285"/>
      <c r="Y47" s="285"/>
      <c r="Z47" s="285"/>
      <c r="AA47" s="286"/>
      <c r="AB47" s="284"/>
      <c r="AC47" s="285"/>
      <c r="AD47" s="285"/>
      <c r="AE47" s="285"/>
      <c r="AF47" s="285"/>
      <c r="AG47" s="286"/>
      <c r="AH47" s="284"/>
      <c r="AI47" s="285"/>
      <c r="AJ47" s="285"/>
      <c r="AK47" s="285"/>
      <c r="AL47" s="285"/>
      <c r="AM47" s="286"/>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row>
    <row r="48" spans="1:80" x14ac:dyDescent="0.25">
      <c r="A48" s="87"/>
      <c r="B48" s="87"/>
      <c r="C48" s="87"/>
      <c r="D48" s="87"/>
      <c r="E48" s="87"/>
      <c r="F48" s="87"/>
      <c r="G48" s="87"/>
      <c r="H48" s="87"/>
      <c r="I48" s="87"/>
      <c r="J48" s="284"/>
      <c r="K48" s="285"/>
      <c r="L48" s="285"/>
      <c r="M48" s="285"/>
      <c r="N48" s="285"/>
      <c r="O48" s="286"/>
      <c r="P48" s="284"/>
      <c r="Q48" s="285"/>
      <c r="R48" s="285"/>
      <c r="S48" s="285"/>
      <c r="T48" s="285"/>
      <c r="U48" s="286"/>
      <c r="V48" s="284"/>
      <c r="W48" s="285"/>
      <c r="X48" s="285"/>
      <c r="Y48" s="285"/>
      <c r="Z48" s="285"/>
      <c r="AA48" s="286"/>
      <c r="AB48" s="284"/>
      <c r="AC48" s="285"/>
      <c r="AD48" s="285"/>
      <c r="AE48" s="285"/>
      <c r="AF48" s="285"/>
      <c r="AG48" s="286"/>
      <c r="AH48" s="284"/>
      <c r="AI48" s="285"/>
      <c r="AJ48" s="285"/>
      <c r="AK48" s="285"/>
      <c r="AL48" s="285"/>
      <c r="AM48" s="286"/>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row>
    <row r="49" spans="1:80" x14ac:dyDescent="0.25">
      <c r="A49" s="87"/>
      <c r="B49" s="87"/>
      <c r="C49" s="87"/>
      <c r="D49" s="87"/>
      <c r="E49" s="87"/>
      <c r="F49" s="87"/>
      <c r="G49" s="87"/>
      <c r="H49" s="87"/>
      <c r="I49" s="87"/>
      <c r="J49" s="284"/>
      <c r="K49" s="285"/>
      <c r="L49" s="285"/>
      <c r="M49" s="285"/>
      <c r="N49" s="285"/>
      <c r="O49" s="286"/>
      <c r="P49" s="284"/>
      <c r="Q49" s="285"/>
      <c r="R49" s="285"/>
      <c r="S49" s="285"/>
      <c r="T49" s="285"/>
      <c r="U49" s="286"/>
      <c r="V49" s="284"/>
      <c r="W49" s="285"/>
      <c r="X49" s="285"/>
      <c r="Y49" s="285"/>
      <c r="Z49" s="285"/>
      <c r="AA49" s="286"/>
      <c r="AB49" s="284"/>
      <c r="AC49" s="285"/>
      <c r="AD49" s="285"/>
      <c r="AE49" s="285"/>
      <c r="AF49" s="285"/>
      <c r="AG49" s="286"/>
      <c r="AH49" s="284"/>
      <c r="AI49" s="285"/>
      <c r="AJ49" s="285"/>
      <c r="AK49" s="285"/>
      <c r="AL49" s="285"/>
      <c r="AM49" s="286"/>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row>
    <row r="50" spans="1:80" x14ac:dyDescent="0.25">
      <c r="A50" s="87"/>
      <c r="B50" s="87"/>
      <c r="C50" s="87"/>
      <c r="D50" s="87"/>
      <c r="E50" s="87"/>
      <c r="F50" s="87"/>
      <c r="G50" s="87"/>
      <c r="H50" s="87"/>
      <c r="I50" s="87"/>
      <c r="J50" s="284"/>
      <c r="K50" s="285"/>
      <c r="L50" s="285"/>
      <c r="M50" s="285"/>
      <c r="N50" s="285"/>
      <c r="O50" s="286"/>
      <c r="P50" s="284"/>
      <c r="Q50" s="285"/>
      <c r="R50" s="285"/>
      <c r="S50" s="285"/>
      <c r="T50" s="285"/>
      <c r="U50" s="286"/>
      <c r="V50" s="284"/>
      <c r="W50" s="285"/>
      <c r="X50" s="285"/>
      <c r="Y50" s="285"/>
      <c r="Z50" s="285"/>
      <c r="AA50" s="286"/>
      <c r="AB50" s="284"/>
      <c r="AC50" s="285"/>
      <c r="AD50" s="285"/>
      <c r="AE50" s="285"/>
      <c r="AF50" s="285"/>
      <c r="AG50" s="286"/>
      <c r="AH50" s="284"/>
      <c r="AI50" s="285"/>
      <c r="AJ50" s="285"/>
      <c r="AK50" s="285"/>
      <c r="AL50" s="285"/>
      <c r="AM50" s="286"/>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row>
    <row r="51" spans="1:80" ht="15.75" thickBot="1" x14ac:dyDescent="0.3">
      <c r="A51" s="87"/>
      <c r="B51" s="87"/>
      <c r="C51" s="87"/>
      <c r="D51" s="87"/>
      <c r="E51" s="87"/>
      <c r="F51" s="87"/>
      <c r="G51" s="87"/>
      <c r="H51" s="87"/>
      <c r="I51" s="87"/>
      <c r="J51" s="287"/>
      <c r="K51" s="288"/>
      <c r="L51" s="288"/>
      <c r="M51" s="288"/>
      <c r="N51" s="288"/>
      <c r="O51" s="289"/>
      <c r="P51" s="287"/>
      <c r="Q51" s="288"/>
      <c r="R51" s="288"/>
      <c r="S51" s="288"/>
      <c r="T51" s="288"/>
      <c r="U51" s="289"/>
      <c r="V51" s="287"/>
      <c r="W51" s="288"/>
      <c r="X51" s="288"/>
      <c r="Y51" s="288"/>
      <c r="Z51" s="288"/>
      <c r="AA51" s="289"/>
      <c r="AB51" s="287"/>
      <c r="AC51" s="288"/>
      <c r="AD51" s="288"/>
      <c r="AE51" s="288"/>
      <c r="AF51" s="288"/>
      <c r="AG51" s="289"/>
      <c r="AH51" s="287"/>
      <c r="AI51" s="288"/>
      <c r="AJ51" s="288"/>
      <c r="AK51" s="288"/>
      <c r="AL51" s="288"/>
      <c r="AM51" s="289"/>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row>
    <row r="52" spans="1:80" x14ac:dyDescent="0.25">
      <c r="A52" s="87"/>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row>
    <row r="53" spans="1:80" ht="15" customHeight="1" x14ac:dyDescent="0.25">
      <c r="A53" s="87"/>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row>
    <row r="54" spans="1:80" ht="15" customHeight="1" x14ac:dyDescent="0.25">
      <c r="A54" s="87"/>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row>
    <row r="55" spans="1:80" x14ac:dyDescent="0.25">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row>
    <row r="56" spans="1:80" x14ac:dyDescent="0.25">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row>
    <row r="57" spans="1:80" x14ac:dyDescent="0.25">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row>
    <row r="58" spans="1:80" x14ac:dyDescent="0.25">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row>
    <row r="59" spans="1:80" x14ac:dyDescent="0.25">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row>
    <row r="60" spans="1:80" x14ac:dyDescent="0.25">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row>
    <row r="61" spans="1:80" x14ac:dyDescent="0.25">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row>
    <row r="62" spans="1:80" x14ac:dyDescent="0.25">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row>
    <row r="63" spans="1:80" x14ac:dyDescent="0.25">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row>
    <row r="64" spans="1:80" x14ac:dyDescent="0.25">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row>
    <row r="65" spans="1:80" x14ac:dyDescent="0.25">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row>
    <row r="66" spans="1:80" x14ac:dyDescent="0.25">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row>
    <row r="67" spans="1:80" x14ac:dyDescent="0.25">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row>
    <row r="68" spans="1:80" x14ac:dyDescent="0.25">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row>
    <row r="69" spans="1:80" x14ac:dyDescent="0.25">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row>
    <row r="70" spans="1:80" x14ac:dyDescent="0.25">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row>
    <row r="71" spans="1:80" x14ac:dyDescent="0.25">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row>
    <row r="72" spans="1:80" x14ac:dyDescent="0.25">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row>
    <row r="73" spans="1:80" x14ac:dyDescent="0.25">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row>
    <row r="74" spans="1:80" x14ac:dyDescent="0.25">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row>
    <row r="75" spans="1:80" x14ac:dyDescent="0.25">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row>
    <row r="76" spans="1:80" x14ac:dyDescent="0.25">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row>
    <row r="77" spans="1:80" x14ac:dyDescent="0.25">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row>
    <row r="78" spans="1:80" x14ac:dyDescent="0.25">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row>
    <row r="79" spans="1:80" x14ac:dyDescent="0.25">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row>
    <row r="80" spans="1:80" x14ac:dyDescent="0.25">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row>
    <row r="81" spans="1:63" x14ac:dyDescent="0.25">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row>
    <row r="82" spans="1:63" x14ac:dyDescent="0.25">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row>
    <row r="83" spans="1:63" x14ac:dyDescent="0.25">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row>
    <row r="84" spans="1:63" x14ac:dyDescent="0.25">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row>
    <row r="85" spans="1:63" x14ac:dyDescent="0.25">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row>
    <row r="86" spans="1:63" x14ac:dyDescent="0.25">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row>
    <row r="87" spans="1:63" x14ac:dyDescent="0.25">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row>
    <row r="88" spans="1:63" x14ac:dyDescent="0.25">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row>
    <row r="89" spans="1:63" x14ac:dyDescent="0.25">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row>
    <row r="90" spans="1:63" x14ac:dyDescent="0.25">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row>
    <row r="91" spans="1:63" x14ac:dyDescent="0.25">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row>
    <row r="92" spans="1:63" x14ac:dyDescent="0.25">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row>
    <row r="93" spans="1:63" x14ac:dyDescent="0.25">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c r="BI93" s="87"/>
      <c r="BJ93" s="87"/>
      <c r="BK93" s="87"/>
    </row>
    <row r="94" spans="1:63" x14ac:dyDescent="0.25">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row>
    <row r="95" spans="1:63" x14ac:dyDescent="0.25">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row>
    <row r="96" spans="1:63" x14ac:dyDescent="0.25">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row>
    <row r="97" spans="1:63" x14ac:dyDescent="0.25">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row>
    <row r="98" spans="1:63" x14ac:dyDescent="0.25">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row>
    <row r="99" spans="1:63" x14ac:dyDescent="0.25">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row>
    <row r="100" spans="1:63" x14ac:dyDescent="0.25">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row>
    <row r="101" spans="1:63" x14ac:dyDescent="0.25">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row>
    <row r="102" spans="1:63" x14ac:dyDescent="0.25">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row>
    <row r="103" spans="1:63" x14ac:dyDescent="0.25">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row>
    <row r="104" spans="1:63" x14ac:dyDescent="0.25">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row>
    <row r="105" spans="1:63" x14ac:dyDescent="0.25">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row>
    <row r="106" spans="1:63" x14ac:dyDescent="0.25">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row>
    <row r="107" spans="1:63" x14ac:dyDescent="0.25">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row>
    <row r="108" spans="1:63" x14ac:dyDescent="0.25">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row>
    <row r="109" spans="1:63" x14ac:dyDescent="0.25">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row>
    <row r="110" spans="1:63" x14ac:dyDescent="0.25">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row>
    <row r="111" spans="1:63" x14ac:dyDescent="0.25">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row>
    <row r="112" spans="1:63" x14ac:dyDescent="0.25">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row>
    <row r="113" spans="1:63" x14ac:dyDescent="0.25">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row>
    <row r="114" spans="1:63" x14ac:dyDescent="0.25">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row>
    <row r="115" spans="1:63" x14ac:dyDescent="0.25">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row>
    <row r="116" spans="1:63" x14ac:dyDescent="0.25">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row>
    <row r="117" spans="1:63" x14ac:dyDescent="0.25">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row>
    <row r="118" spans="1:63" x14ac:dyDescent="0.25">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row>
    <row r="119" spans="1:63" x14ac:dyDescent="0.25">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row>
    <row r="120" spans="1:63" x14ac:dyDescent="0.25">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row>
    <row r="121" spans="1:63" x14ac:dyDescent="0.25">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row>
    <row r="122" spans="1:63" x14ac:dyDescent="0.25">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row>
    <row r="123" spans="1:63" x14ac:dyDescent="0.25">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row>
    <row r="124" spans="1:63" x14ac:dyDescent="0.25">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row>
    <row r="125" spans="1:63" x14ac:dyDescent="0.25">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row>
    <row r="126" spans="1:63" x14ac:dyDescent="0.25">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row>
    <row r="127" spans="1:63" x14ac:dyDescent="0.25">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row>
    <row r="128" spans="1:63" x14ac:dyDescent="0.25">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row>
    <row r="129" spans="2:63" x14ac:dyDescent="0.25">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row>
    <row r="130" spans="2:63" x14ac:dyDescent="0.25">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row>
    <row r="131" spans="2:63" x14ac:dyDescent="0.25">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row>
    <row r="132" spans="2:63" x14ac:dyDescent="0.25">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row>
    <row r="133" spans="2:63" x14ac:dyDescent="0.25">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row>
    <row r="134" spans="2:63" x14ac:dyDescent="0.25">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row>
    <row r="135" spans="2:63" x14ac:dyDescent="0.25">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row>
    <row r="136" spans="2:63" x14ac:dyDescent="0.25">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row>
    <row r="137" spans="2:63" x14ac:dyDescent="0.25">
      <c r="B137" s="87"/>
      <c r="C137" s="87"/>
      <c r="D137" s="87"/>
      <c r="E137" s="87"/>
      <c r="F137" s="87"/>
      <c r="G137" s="87"/>
      <c r="H137" s="87"/>
      <c r="I137" s="87"/>
    </row>
    <row r="138" spans="2:63" x14ac:dyDescent="0.25">
      <c r="B138" s="87"/>
      <c r="C138" s="87"/>
      <c r="D138" s="87"/>
      <c r="E138" s="87"/>
      <c r="F138" s="87"/>
      <c r="G138" s="87"/>
      <c r="H138" s="87"/>
      <c r="I138" s="87"/>
    </row>
    <row r="139" spans="2:63" x14ac:dyDescent="0.25">
      <c r="B139" s="87"/>
      <c r="C139" s="87"/>
      <c r="D139" s="87"/>
      <c r="E139" s="87"/>
      <c r="F139" s="87"/>
      <c r="G139" s="87"/>
      <c r="H139" s="87"/>
      <c r="I139" s="87"/>
    </row>
    <row r="140" spans="2:63" x14ac:dyDescent="0.25">
      <c r="B140" s="87"/>
      <c r="C140" s="87"/>
      <c r="D140" s="87"/>
      <c r="E140" s="87"/>
      <c r="F140" s="87"/>
      <c r="G140" s="87"/>
      <c r="H140" s="87"/>
      <c r="I140" s="87"/>
    </row>
  </sheetData>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M248"/>
  <sheetViews>
    <sheetView zoomScale="50" zoomScaleNormal="50" workbookViewId="0">
      <selection activeCell="U71" sqref="U71"/>
    </sheetView>
  </sheetViews>
  <sheetFormatPr baseColWidth="10" defaultColWidth="11.42578125" defaultRowHeight="15" x14ac:dyDescent="0.25"/>
  <cols>
    <col min="2" max="18" width="5.85546875" customWidth="1"/>
    <col min="19" max="19" width="8.42578125" customWidth="1"/>
    <col min="20" max="23" width="5.85546875" customWidth="1"/>
    <col min="24" max="24" width="8.5703125" customWidth="1"/>
    <col min="25" max="26" width="5.85546875" customWidth="1"/>
    <col min="27" max="27" width="10.85546875" customWidth="1"/>
    <col min="28" max="28" width="5.85546875" customWidth="1"/>
    <col min="29" max="29" width="7.42578125" customWidth="1"/>
    <col min="30" max="33" width="5.85546875" customWidth="1"/>
    <col min="34" max="34" width="8.5703125" customWidth="1"/>
    <col min="35" max="39" width="5.85546875" customWidth="1"/>
    <col min="41" max="46" width="5.85546875" customWidth="1"/>
  </cols>
  <sheetData>
    <row r="1" spans="1:91" x14ac:dyDescent="0.25">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row>
    <row r="2" spans="1:91" ht="18" customHeight="1" x14ac:dyDescent="0.25">
      <c r="A2" s="87"/>
      <c r="B2" s="358" t="s">
        <v>132</v>
      </c>
      <c r="C2" s="359"/>
      <c r="D2" s="359"/>
      <c r="E2" s="359"/>
      <c r="F2" s="359"/>
      <c r="G2" s="359"/>
      <c r="H2" s="359"/>
      <c r="I2" s="359"/>
      <c r="J2" s="280" t="s">
        <v>15</v>
      </c>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row>
    <row r="3" spans="1:91" ht="18.75" customHeight="1" x14ac:dyDescent="0.25">
      <c r="A3" s="87"/>
      <c r="B3" s="359"/>
      <c r="C3" s="359"/>
      <c r="D3" s="359"/>
      <c r="E3" s="359"/>
      <c r="F3" s="359"/>
      <c r="G3" s="359"/>
      <c r="H3" s="359"/>
      <c r="I3" s="359"/>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row>
    <row r="4" spans="1:91" ht="15" customHeight="1" x14ac:dyDescent="0.25">
      <c r="A4" s="87"/>
      <c r="B4" s="359"/>
      <c r="C4" s="359"/>
      <c r="D4" s="359"/>
      <c r="E4" s="359"/>
      <c r="F4" s="359"/>
      <c r="G4" s="359"/>
      <c r="H4" s="359"/>
      <c r="I4" s="359"/>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row>
    <row r="5" spans="1:91" ht="15.75" thickBot="1" x14ac:dyDescent="0.3">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row>
    <row r="6" spans="1:91" ht="15" customHeight="1" x14ac:dyDescent="0.25">
      <c r="A6" s="87"/>
      <c r="B6" s="291" t="s">
        <v>117</v>
      </c>
      <c r="C6" s="291"/>
      <c r="D6" s="292"/>
      <c r="E6" s="329" t="s">
        <v>118</v>
      </c>
      <c r="F6" s="330"/>
      <c r="G6" s="330"/>
      <c r="H6" s="330"/>
      <c r="I6" s="331"/>
      <c r="J6" s="50" t="str">
        <f ca="1">IF(AND('Administrativo '!$Y$10="Muy Alta",'Administrativo '!$AA$10="Leve"),CONCATENATE("R1C",'Administrativo '!$O$10),"")</f>
        <v/>
      </c>
      <c r="K6" s="51" t="str">
        <f ca="1">IF(AND('Administrativo '!$Y$11="Muy Alta",'Administrativo '!$AA$11="Leve"),CONCATENATE("R1C",'Administrativo '!$O$11),"")</f>
        <v/>
      </c>
      <c r="L6" s="51" t="str">
        <f ca="1">IF(AND('Administrativo '!$Y$12="Muy Alta",'Administrativo '!$AA$12="Leve"),CONCATENATE("R1C",'Administrativo '!$O$12),"")</f>
        <v/>
      </c>
      <c r="M6" s="51" t="str">
        <f>IF(AND('Administrativo '!$Y$13="Muy Alta",'Administrativo '!$AA$13="Leve"),CONCATENATE("R1C",'Administrativo '!$O$13),"")</f>
        <v/>
      </c>
      <c r="N6" s="51" t="str">
        <f>IF(AND('Administrativo '!$Y$14="Muy Alta",'Administrativo '!$AA$14="Leve"),CONCATENATE("R1C",'Administrativo '!$O$14),"")</f>
        <v/>
      </c>
      <c r="O6" s="52" t="str">
        <f>IF(AND('Administrativo '!$Y$15="Muy Alta",'Administrativo '!$AA$15="Leve"),CONCATENATE("R1C",'Administrativo '!$O$15),"")</f>
        <v/>
      </c>
      <c r="P6" s="50" t="str">
        <f ca="1">IF(AND('Administrativo '!$Y$10="Muy Alta",'Administrativo '!$AA$10="Menor"),CONCATENATE("R1C",'Administrativo '!$O$10),"")</f>
        <v/>
      </c>
      <c r="Q6" s="51" t="str">
        <f ca="1">IF(AND('Administrativo '!$Y$11="Muy Alta",'Administrativo '!$AA$11="Menor"),CONCATENATE("R1C",'Administrativo '!$O$11),"")</f>
        <v/>
      </c>
      <c r="R6" s="51" t="str">
        <f ca="1">IF(AND('Administrativo '!$Y$12="Muy Alta",'Administrativo '!$AA$12="Menor"),CONCATENATE("R1C",'Administrativo '!$O$12),"")</f>
        <v/>
      </c>
      <c r="S6" s="51" t="str">
        <f>IF(AND('Administrativo '!$Y$13="Muy Alta",'Administrativo '!$AA$13="Menor"),CONCATENATE("R1C",'Administrativo '!$O$13),"")</f>
        <v/>
      </c>
      <c r="T6" s="51" t="str">
        <f>IF(AND('Administrativo '!$Y$14="Muy Alta",'Administrativo '!$AA$14="Menor"),CONCATENATE("R1C",'Administrativo '!$O$14),"")</f>
        <v/>
      </c>
      <c r="U6" s="52" t="str">
        <f>IF(AND('Administrativo '!$Y$15="Muy Alta",'Administrativo '!$AA$15="Menor"),CONCATENATE("R1C",'Administrativo '!$O$15),"")</f>
        <v/>
      </c>
      <c r="V6" s="50" t="str">
        <f ca="1">IF(AND('Administrativo '!$Y$10="Muy Alta",'Administrativo '!$AA$10="Moderado"),CONCATENATE("R1C",'Administrativo '!$O$10),"")</f>
        <v/>
      </c>
      <c r="W6" s="51" t="str">
        <f ca="1">IF(AND('Administrativo '!$Y$11="Muy Alta",'Administrativo '!$AA$11="Moderado"),CONCATENATE("R1C",'Administrativo '!$O$11),"")</f>
        <v/>
      </c>
      <c r="X6" s="51" t="str">
        <f ca="1">IF(AND('Administrativo '!$Y$12="Muy Alta",'Administrativo '!$AA$12="Moderado"),CONCATENATE("R1C",'Administrativo '!$O$12),"")</f>
        <v/>
      </c>
      <c r="Y6" s="51" t="str">
        <f>IF(AND('Administrativo '!$Y$13="Muy Alta",'Administrativo '!$AA$13="Moderado"),CONCATENATE("R1C",'Administrativo '!$O$13),"")</f>
        <v/>
      </c>
      <c r="Z6" s="51" t="str">
        <f>IF(AND('Administrativo '!$Y$14="Muy Alta",'Administrativo '!$AA$14="Moderado"),CONCATENATE("R1C",'Administrativo '!$O$14),"")</f>
        <v/>
      </c>
      <c r="AA6" s="52" t="str">
        <f>IF(AND('Administrativo '!$Y$15="Muy Alta",'Administrativo '!$AA$15="Moderado"),CONCATENATE("R1C",'Administrativo '!$O$15),"")</f>
        <v/>
      </c>
      <c r="AB6" s="50" t="str">
        <f ca="1">IF(AND('Administrativo '!$Y$10="Muy Alta",'Administrativo '!$AA$10="Mayor"),CONCATENATE("R1C",'Administrativo '!$O$10),"")</f>
        <v/>
      </c>
      <c r="AC6" s="51" t="str">
        <f ca="1">IF(AND('Administrativo '!$Y$11="Muy Alta",'Administrativo '!$AA$11="Mayor"),CONCATENATE("R1C",'Administrativo '!$O$11),"")</f>
        <v/>
      </c>
      <c r="AD6" s="51" t="str">
        <f ca="1">IF(AND('Administrativo '!$Y$12="Muy Alta",'Administrativo '!$AA$12="Mayor"),CONCATENATE("R1C",'Administrativo '!$O$12),"")</f>
        <v/>
      </c>
      <c r="AE6" s="51" t="str">
        <f>IF(AND('Administrativo '!$Y$13="Muy Alta",'Administrativo '!$AA$13="Mayor"),CONCATENATE("R1C",'Administrativo '!$O$13),"")</f>
        <v/>
      </c>
      <c r="AF6" s="51" t="str">
        <f>IF(AND('Administrativo '!$Y$14="Muy Alta",'Administrativo '!$AA$14="Mayor"),CONCATENATE("R1C",'Administrativo '!$O$14),"")</f>
        <v/>
      </c>
      <c r="AG6" s="52" t="str">
        <f>IF(AND('Administrativo '!$Y$15="Muy Alta",'Administrativo '!$AA$15="Mayor"),CONCATENATE("R1C",'Administrativo '!$O$15),"")</f>
        <v/>
      </c>
      <c r="AH6" s="53" t="str">
        <f ca="1">IF(AND('Administrativo '!$Y$10="Muy Alta",'Administrativo '!$AA$10="Catastrófico"),CONCATENATE("R1C",'Administrativo '!$O$10),"")</f>
        <v/>
      </c>
      <c r="AI6" s="54" t="str">
        <f ca="1">IF(AND('Administrativo '!$Y$11="Muy Alta",'Administrativo '!$AA$11="Catastrófico"),CONCATENATE("R1C",'Administrativo '!$O$11),"")</f>
        <v/>
      </c>
      <c r="AJ6" s="54" t="str">
        <f ca="1">IF(AND('Administrativo '!$Y$12="Muy Alta",'Administrativo '!$AA$12="Catastrófico"),CONCATENATE("R1C",'Administrativo '!$O$12),"")</f>
        <v/>
      </c>
      <c r="AK6" s="54" t="str">
        <f>IF(AND('Administrativo '!$Y$13="Muy Alta",'Administrativo '!$AA$13="Catastrófico"),CONCATENATE("R1C",'Administrativo '!$O$13),"")</f>
        <v/>
      </c>
      <c r="AL6" s="54" t="str">
        <f>IF(AND('Administrativo '!$Y$14="Muy Alta",'Administrativo '!$AA$14="Catastrófico"),CONCATENATE("R1C",'Administrativo '!$O$14),"")</f>
        <v/>
      </c>
      <c r="AM6" s="55" t="str">
        <f>IF(AND('Administrativo '!$Y$15="Muy Alta",'Administrativo '!$AA$15="Catastrófico"),CONCATENATE("R1C",'Administrativo '!$O$15),"")</f>
        <v/>
      </c>
      <c r="AN6" s="87"/>
      <c r="AO6" s="349" t="s">
        <v>119</v>
      </c>
      <c r="AP6" s="350"/>
      <c r="AQ6" s="350"/>
      <c r="AR6" s="350"/>
      <c r="AS6" s="350"/>
      <c r="AT6" s="351"/>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row>
    <row r="7" spans="1:91" ht="15" customHeight="1" x14ac:dyDescent="0.25">
      <c r="A7" s="87"/>
      <c r="B7" s="291"/>
      <c r="C7" s="291"/>
      <c r="D7" s="292"/>
      <c r="E7" s="332"/>
      <c r="F7" s="333"/>
      <c r="G7" s="333"/>
      <c r="H7" s="333"/>
      <c r="I7" s="334"/>
      <c r="J7" s="56" t="str">
        <f>IF(AND('Administrativo '!$Y$16="Muy Alta",'Administrativo '!$AA$16="Leve"),CONCATENATE("R2C",'Administrativo '!$O$16),"")</f>
        <v/>
      </c>
      <c r="K7" s="57" t="str">
        <f>IF(AND('Administrativo '!$Y$17="Muy Alta",'Administrativo '!$AA$17="Leve"),CONCATENATE("R2C",'Administrativo '!$O$17),"")</f>
        <v/>
      </c>
      <c r="L7" s="57" t="str">
        <f>IF(AND('Administrativo '!$Y$18="Muy Alta",'Administrativo '!$AA$18="Leve"),CONCATENATE("R2C",'Administrativo '!$O$18),"")</f>
        <v/>
      </c>
      <c r="M7" s="57" t="str">
        <f>IF(AND('Administrativo '!$Y$19="Muy Alta",'Administrativo '!$AA$19="Leve"),CONCATENATE("R2C",'Administrativo '!$O$19),"")</f>
        <v/>
      </c>
      <c r="N7" s="57" t="str">
        <f>IF(AND('Administrativo '!$Y$20="Muy Alta",'Administrativo '!$AA$20="Leve"),CONCATENATE("R2C",'Administrativo '!$O$20),"")</f>
        <v/>
      </c>
      <c r="O7" s="58" t="str">
        <f>IF(AND('Administrativo '!$Y$21="Muy Alta",'Administrativo '!$AA$21="Leve"),CONCATENATE("R2C",'Administrativo '!$O$21),"")</f>
        <v/>
      </c>
      <c r="P7" s="56" t="str">
        <f>IF(AND('Administrativo '!$Y$16="Muy Alta",'Administrativo '!$AA$16="Menor"),CONCATENATE("R2C",'Administrativo '!$O$16),"")</f>
        <v/>
      </c>
      <c r="Q7" s="57" t="str">
        <f>IF(AND('Administrativo '!$Y$17="Muy Alta",'Administrativo '!$AA$17="Menor"),CONCATENATE("R2C",'Administrativo '!$O$17),"")</f>
        <v/>
      </c>
      <c r="R7" s="57" t="str">
        <f>IF(AND('Administrativo '!$Y$18="Muy Alta",'Administrativo '!$AA$18="Menor"),CONCATENATE("R2C",'Administrativo '!$O$18),"")</f>
        <v/>
      </c>
      <c r="S7" s="57" t="str">
        <f>IF(AND('Administrativo '!$Y$19="Muy Alta",'Administrativo '!$AA$19="Menor"),CONCATENATE("R2C",'Administrativo '!$O$19),"")</f>
        <v/>
      </c>
      <c r="T7" s="57" t="str">
        <f>IF(AND('Administrativo '!$Y$20="Muy Alta",'Administrativo '!$AA$20="Menor"),CONCATENATE("R2C",'Administrativo '!$O$20),"")</f>
        <v/>
      </c>
      <c r="U7" s="58" t="str">
        <f>IF(AND('Administrativo '!$Y$21="Muy Alta",'Administrativo '!$AA$21="Menor"),CONCATENATE("R2C",'Administrativo '!$O$21),"")</f>
        <v/>
      </c>
      <c r="V7" s="56" t="str">
        <f>IF(AND('Administrativo '!$Y$16="Muy Alta",'Administrativo '!$AA$16="Moderado"),CONCATENATE("R2C",'Administrativo '!$O$16),"")</f>
        <v/>
      </c>
      <c r="W7" s="57" t="str">
        <f>IF(AND('Administrativo '!$Y$17="Muy Alta",'Administrativo '!$AA$17="Moderado"),CONCATENATE("R2C",'Administrativo '!$O$17),"")</f>
        <v/>
      </c>
      <c r="X7" s="57" t="str">
        <f>IF(AND('Administrativo '!$Y$18="Muy Alta",'Administrativo '!$AA$18="Moderado"),CONCATENATE("R2C",'Administrativo '!$O$18),"")</f>
        <v/>
      </c>
      <c r="Y7" s="57" t="str">
        <f>IF(AND('Administrativo '!$Y$19="Muy Alta",'Administrativo '!$AA$19="Moderado"),CONCATENATE("R2C",'Administrativo '!$O$19),"")</f>
        <v/>
      </c>
      <c r="Z7" s="57" t="str">
        <f>IF(AND('Administrativo '!$Y$20="Muy Alta",'Administrativo '!$AA$20="Moderado"),CONCATENATE("R2C",'Administrativo '!$O$20),"")</f>
        <v/>
      </c>
      <c r="AA7" s="58" t="str">
        <f>IF(AND('Administrativo '!$Y$21="Muy Alta",'Administrativo '!$AA$21="Moderado"),CONCATENATE("R2C",'Administrativo '!$O$21),"")</f>
        <v/>
      </c>
      <c r="AB7" s="56" t="str">
        <f>IF(AND('Administrativo '!$Y$16="Muy Alta",'Administrativo '!$AA$16="Mayor"),CONCATENATE("R2C",'Administrativo '!$O$16),"")</f>
        <v/>
      </c>
      <c r="AC7" s="57" t="str">
        <f>IF(AND('Administrativo '!$Y$17="Muy Alta",'Administrativo '!$AA$17="Mayor"),CONCATENATE("R2C",'Administrativo '!$O$17),"")</f>
        <v/>
      </c>
      <c r="AD7" s="57" t="str">
        <f>IF(AND('Administrativo '!$Y$18="Muy Alta",'Administrativo '!$AA$18="Mayor"),CONCATENATE("R2C",'Administrativo '!$O$18),"")</f>
        <v/>
      </c>
      <c r="AE7" s="57" t="str">
        <f>IF(AND('Administrativo '!$Y$19="Muy Alta",'Administrativo '!$AA$19="Mayor"),CONCATENATE("R2C",'Administrativo '!$O$19),"")</f>
        <v/>
      </c>
      <c r="AF7" s="57" t="str">
        <f>IF(AND('Administrativo '!$Y$20="Muy Alta",'Administrativo '!$AA$20="Mayor"),CONCATENATE("R2C",'Administrativo '!$O$20),"")</f>
        <v/>
      </c>
      <c r="AG7" s="58" t="str">
        <f>IF(AND('Administrativo '!$Y$21="Muy Alta",'Administrativo '!$AA$21="Mayor"),CONCATENATE("R2C",'Administrativo '!$O$21),"")</f>
        <v/>
      </c>
      <c r="AH7" s="59" t="str">
        <f>IF(AND('Administrativo '!$Y$16="Muy Alta",'Administrativo '!$AA$16="Catastrófico"),CONCATENATE("R2C",'Administrativo '!$O$16),"")</f>
        <v/>
      </c>
      <c r="AI7" s="60" t="str">
        <f>IF(AND('Administrativo '!$Y$17="Muy Alta",'Administrativo '!$AA$17="Catastrófico"),CONCATENATE("R2C",'Administrativo '!$O$17),"")</f>
        <v/>
      </c>
      <c r="AJ7" s="60" t="str">
        <f>IF(AND('Administrativo '!$Y$18="Muy Alta",'Administrativo '!$AA$18="Catastrófico"),CONCATENATE("R2C",'Administrativo '!$O$18),"")</f>
        <v/>
      </c>
      <c r="AK7" s="60" t="str">
        <f>IF(AND('Administrativo '!$Y$19="Muy Alta",'Administrativo '!$AA$19="Catastrófico"),CONCATENATE("R2C",'Administrativo '!$O$19),"")</f>
        <v/>
      </c>
      <c r="AL7" s="60" t="str">
        <f>IF(AND('Administrativo '!$Y$20="Muy Alta",'Administrativo '!$AA$20="Catastrófico"),CONCATENATE("R2C",'Administrativo '!$O$20),"")</f>
        <v/>
      </c>
      <c r="AM7" s="61" t="str">
        <f>IF(AND('Administrativo '!$Y$21="Muy Alta",'Administrativo '!$AA$21="Catastrófico"),CONCATENATE("R2C",'Administrativo '!$O$21),"")</f>
        <v/>
      </c>
      <c r="AN7" s="87"/>
      <c r="AO7" s="352"/>
      <c r="AP7" s="353"/>
      <c r="AQ7" s="353"/>
      <c r="AR7" s="353"/>
      <c r="AS7" s="353"/>
      <c r="AT7" s="354"/>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row>
    <row r="8" spans="1:91" ht="15" customHeight="1" x14ac:dyDescent="0.25">
      <c r="A8" s="87"/>
      <c r="B8" s="291"/>
      <c r="C8" s="291"/>
      <c r="D8" s="292"/>
      <c r="E8" s="332"/>
      <c r="F8" s="333"/>
      <c r="G8" s="333"/>
      <c r="H8" s="333"/>
      <c r="I8" s="334"/>
      <c r="J8" s="56" t="str">
        <f>IF(AND('Administrativo '!$Y$22="Muy Alta",'Administrativo '!$AA$22="Leve"),CONCATENATE("R3C",'Administrativo '!$O$22),"")</f>
        <v/>
      </c>
      <c r="K8" s="57" t="str">
        <f>IF(AND('Administrativo '!$Y$23="Muy Alta",'Administrativo '!$AA$23="Leve"),CONCATENATE("R3C",'Administrativo '!$O$23),"")</f>
        <v/>
      </c>
      <c r="L8" s="57" t="str">
        <f>IF(AND('Administrativo '!$Y$24="Muy Alta",'Administrativo '!$AA$24="Leve"),CONCATENATE("R3C",'Administrativo '!$O$24),"")</f>
        <v/>
      </c>
      <c r="M8" s="57" t="str">
        <f>IF(AND('Administrativo '!$Y$25="Muy Alta",'Administrativo '!$AA$25="Leve"),CONCATENATE("R3C",'Administrativo '!$O$25),"")</f>
        <v/>
      </c>
      <c r="N8" s="57" t="str">
        <f>IF(AND('Administrativo '!$Y$26="Muy Alta",'Administrativo '!$AA$26="Leve"),CONCATENATE("R3C",'Administrativo '!$O$26),"")</f>
        <v/>
      </c>
      <c r="O8" s="58" t="str">
        <f>IF(AND('Administrativo '!$Y$27="Muy Alta",'Administrativo '!$AA$27="Leve"),CONCATENATE("R3C",'Administrativo '!$O$27),"")</f>
        <v/>
      </c>
      <c r="P8" s="56" t="str">
        <f>IF(AND('Administrativo '!$Y$22="Muy Alta",'Administrativo '!$AA$22="Menor"),CONCATENATE("R3C",'Administrativo '!$O$22),"")</f>
        <v/>
      </c>
      <c r="Q8" s="57" t="str">
        <f>IF(AND('Administrativo '!$Y$23="Muy Alta",'Administrativo '!$AA$23="Menor"),CONCATENATE("R3C",'Administrativo '!$O$23),"")</f>
        <v/>
      </c>
      <c r="R8" s="57" t="str">
        <f>IF(AND('Administrativo '!$Y$24="Muy Alta",'Administrativo '!$AA$24="Menor"),CONCATENATE("R3C",'Administrativo '!$O$24),"")</f>
        <v/>
      </c>
      <c r="S8" s="57" t="str">
        <f>IF(AND('Administrativo '!$Y$25="Muy Alta",'Administrativo '!$AA$25="Menor"),CONCATENATE("R3C",'Administrativo '!$O$25),"")</f>
        <v/>
      </c>
      <c r="T8" s="57" t="str">
        <f>IF(AND('Administrativo '!$Y$26="Muy Alta",'Administrativo '!$AA$26="Menor"),CONCATENATE("R3C",'Administrativo '!$O$26),"")</f>
        <v/>
      </c>
      <c r="U8" s="58" t="str">
        <f>IF(AND('Administrativo '!$Y$27="Muy Alta",'Administrativo '!$AA$27="Menor"),CONCATENATE("R3C",'Administrativo '!$O$27),"")</f>
        <v/>
      </c>
      <c r="V8" s="56" t="str">
        <f>IF(AND('Administrativo '!$Y$22="Muy Alta",'Administrativo '!$AA$22="Moderado"),CONCATENATE("R3C",'Administrativo '!$O$22),"")</f>
        <v/>
      </c>
      <c r="W8" s="57" t="str">
        <f>IF(AND('Administrativo '!$Y$23="Muy Alta",'Administrativo '!$AA$23="Moderado"),CONCATENATE("R3C",'Administrativo '!$O$23),"")</f>
        <v/>
      </c>
      <c r="X8" s="57" t="str">
        <f>IF(AND('Administrativo '!$Y$24="Muy Alta",'Administrativo '!$AA$24="Moderado"),CONCATENATE("R3C",'Administrativo '!$O$24),"")</f>
        <v/>
      </c>
      <c r="Y8" s="57" t="str">
        <f>IF(AND('Administrativo '!$Y$25="Muy Alta",'Administrativo '!$AA$25="Moderado"),CONCATENATE("R3C",'Administrativo '!$O$25),"")</f>
        <v/>
      </c>
      <c r="Z8" s="57" t="str">
        <f>IF(AND('Administrativo '!$Y$26="Muy Alta",'Administrativo '!$AA$26="Moderado"),CONCATENATE("R3C",'Administrativo '!$O$26),"")</f>
        <v/>
      </c>
      <c r="AA8" s="58" t="str">
        <f>IF(AND('Administrativo '!$Y$27="Muy Alta",'Administrativo '!$AA$27="Moderado"),CONCATENATE("R3C",'Administrativo '!$O$27),"")</f>
        <v/>
      </c>
      <c r="AB8" s="56" t="str">
        <f>IF(AND('Administrativo '!$Y$22="Muy Alta",'Administrativo '!$AA$22="Mayor"),CONCATENATE("R3C",'Administrativo '!$O$22),"")</f>
        <v/>
      </c>
      <c r="AC8" s="57" t="str">
        <f>IF(AND('Administrativo '!$Y$23="Muy Alta",'Administrativo '!$AA$23="Mayor"),CONCATENATE("R3C",'Administrativo '!$O$23),"")</f>
        <v/>
      </c>
      <c r="AD8" s="57" t="str">
        <f>IF(AND('Administrativo '!$Y$24="Muy Alta",'Administrativo '!$AA$24="Mayor"),CONCATENATE("R3C",'Administrativo '!$O$24),"")</f>
        <v/>
      </c>
      <c r="AE8" s="57" t="str">
        <f>IF(AND('Administrativo '!$Y$25="Muy Alta",'Administrativo '!$AA$25="Mayor"),CONCATENATE("R3C",'Administrativo '!$O$25),"")</f>
        <v/>
      </c>
      <c r="AF8" s="57" t="str">
        <f>IF(AND('Administrativo '!$Y$26="Muy Alta",'Administrativo '!$AA$26="Mayor"),CONCATENATE("R3C",'Administrativo '!$O$26),"")</f>
        <v/>
      </c>
      <c r="AG8" s="58" t="str">
        <f>IF(AND('Administrativo '!$Y$27="Muy Alta",'Administrativo '!$AA$27="Mayor"),CONCATENATE("R3C",'Administrativo '!$O$27),"")</f>
        <v/>
      </c>
      <c r="AH8" s="59" t="str">
        <f>IF(AND('Administrativo '!$Y$22="Muy Alta",'Administrativo '!$AA$22="Catastrófico"),CONCATENATE("R3C",'Administrativo '!$O$22),"")</f>
        <v/>
      </c>
      <c r="AI8" s="60" t="str">
        <f>IF(AND('Administrativo '!$Y$23="Muy Alta",'Administrativo '!$AA$23="Catastrófico"),CONCATENATE("R3C",'Administrativo '!$O$23),"")</f>
        <v/>
      </c>
      <c r="AJ8" s="60" t="str">
        <f>IF(AND('Administrativo '!$Y$24="Muy Alta",'Administrativo '!$AA$24="Catastrófico"),CONCATENATE("R3C",'Administrativo '!$O$24),"")</f>
        <v/>
      </c>
      <c r="AK8" s="60" t="str">
        <f>IF(AND('Administrativo '!$Y$25="Muy Alta",'Administrativo '!$AA$25="Catastrófico"),CONCATENATE("R3C",'Administrativo '!$O$25),"")</f>
        <v/>
      </c>
      <c r="AL8" s="60" t="str">
        <f>IF(AND('Administrativo '!$Y$26="Muy Alta",'Administrativo '!$AA$26="Catastrófico"),CONCATENATE("R3C",'Administrativo '!$O$26),"")</f>
        <v/>
      </c>
      <c r="AM8" s="61" t="str">
        <f>IF(AND('Administrativo '!$Y$27="Muy Alta",'Administrativo '!$AA$27="Catastrófico"),CONCATENATE("R3C",'Administrativo '!$O$27),"")</f>
        <v/>
      </c>
      <c r="AN8" s="87"/>
      <c r="AO8" s="352"/>
      <c r="AP8" s="353"/>
      <c r="AQ8" s="353"/>
      <c r="AR8" s="353"/>
      <c r="AS8" s="353"/>
      <c r="AT8" s="354"/>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row>
    <row r="9" spans="1:91" ht="15" customHeight="1" x14ac:dyDescent="0.25">
      <c r="A9" s="87"/>
      <c r="B9" s="291"/>
      <c r="C9" s="291"/>
      <c r="D9" s="292"/>
      <c r="E9" s="332"/>
      <c r="F9" s="333"/>
      <c r="G9" s="333"/>
      <c r="H9" s="333"/>
      <c r="I9" s="334"/>
      <c r="J9" s="56" t="str">
        <f>IF(AND('Administrativo '!$Y$28="Muy Alta",'Administrativo '!$AA$28="Leve"),CONCATENATE("R4C",'Administrativo '!$O$28),"")</f>
        <v/>
      </c>
      <c r="K9" s="57" t="str">
        <f>IF(AND('Administrativo '!$Y$29="Muy Alta",'Administrativo '!$AA$29="Leve"),CONCATENATE("R4C",'Administrativo '!$O$29),"")</f>
        <v/>
      </c>
      <c r="L9" s="57" t="str">
        <f>IF(AND('Administrativo '!$Y$30="Muy Alta",'Administrativo '!$AA$30="Leve"),CONCATENATE("R4C",'Administrativo '!$O$30),"")</f>
        <v/>
      </c>
      <c r="M9" s="57" t="str">
        <f>IF(AND('Administrativo '!$Y$31="Muy Alta",'Administrativo '!$AA$31="Leve"),CONCATENATE("R4C",'Administrativo '!$O$31),"")</f>
        <v/>
      </c>
      <c r="N9" s="57" t="str">
        <f>IF(AND('Administrativo '!$Y$32="Muy Alta",'Administrativo '!$AA$32="Leve"),CONCATENATE("R4C",'Administrativo '!$O$32),"")</f>
        <v/>
      </c>
      <c r="O9" s="58" t="str">
        <f>IF(AND('Administrativo '!$Y$33="Muy Alta",'Administrativo '!$AA$33="Leve"),CONCATENATE("R4C",'Administrativo '!$O$33),"")</f>
        <v/>
      </c>
      <c r="P9" s="56" t="str">
        <f>IF(AND('Administrativo '!$Y$28="Muy Alta",'Administrativo '!$AA$28="Menor"),CONCATENATE("R4C",'Administrativo '!$O$28),"")</f>
        <v/>
      </c>
      <c r="Q9" s="57" t="str">
        <f>IF(AND('Administrativo '!$Y$29="Muy Alta",'Administrativo '!$AA$29="Menor"),CONCATENATE("R4C",'Administrativo '!$O$29),"")</f>
        <v/>
      </c>
      <c r="R9" s="57" t="str">
        <f>IF(AND('Administrativo '!$Y$30="Muy Alta",'Administrativo '!$AA$30="Menor"),CONCATENATE("R4C",'Administrativo '!$O$30),"")</f>
        <v/>
      </c>
      <c r="S9" s="57" t="str">
        <f>IF(AND('Administrativo '!$Y$31="Muy Alta",'Administrativo '!$AA$31="Menor"),CONCATENATE("R4C",'Administrativo '!$O$31),"")</f>
        <v/>
      </c>
      <c r="T9" s="57" t="str">
        <f>IF(AND('Administrativo '!$Y$32="Muy Alta",'Administrativo '!$AA$32="Menor"),CONCATENATE("R4C",'Administrativo '!$O$32),"")</f>
        <v/>
      </c>
      <c r="U9" s="58" t="str">
        <f>IF(AND('Administrativo '!$Y$33="Muy Alta",'Administrativo '!$AA$33="Menor"),CONCATENATE("R4C",'Administrativo '!$O$33),"")</f>
        <v/>
      </c>
      <c r="V9" s="56" t="str">
        <f>IF(AND('Administrativo '!$Y$28="Muy Alta",'Administrativo '!$AA$28="Moderado"),CONCATENATE("R4C",'Administrativo '!$O$28),"")</f>
        <v/>
      </c>
      <c r="W9" s="57" t="str">
        <f>IF(AND('Administrativo '!$Y$29="Muy Alta",'Administrativo '!$AA$29="Moderado"),CONCATENATE("R4C",'Administrativo '!$O$29),"")</f>
        <v/>
      </c>
      <c r="X9" s="57" t="str">
        <f>IF(AND('Administrativo '!$Y$30="Muy Alta",'Administrativo '!$AA$30="Moderado"),CONCATENATE("R4C",'Administrativo '!$O$30),"")</f>
        <v/>
      </c>
      <c r="Y9" s="57" t="str">
        <f>IF(AND('Administrativo '!$Y$31="Muy Alta",'Administrativo '!$AA$31="Moderado"),CONCATENATE("R4C",'Administrativo '!$O$31),"")</f>
        <v/>
      </c>
      <c r="Z9" s="57" t="str">
        <f>IF(AND('Administrativo '!$Y$32="Muy Alta",'Administrativo '!$AA$32="Moderado"),CONCATENATE("R4C",'Administrativo '!$O$32),"")</f>
        <v/>
      </c>
      <c r="AA9" s="58" t="str">
        <f>IF(AND('Administrativo '!$Y$33="Muy Alta",'Administrativo '!$AA$33="Moderado"),CONCATENATE("R4C",'Administrativo '!$O$33),"")</f>
        <v/>
      </c>
      <c r="AB9" s="56" t="str">
        <f>IF(AND('Administrativo '!$Y$28="Muy Alta",'Administrativo '!$AA$28="Mayor"),CONCATENATE("R4C",'Administrativo '!$O$28),"")</f>
        <v/>
      </c>
      <c r="AC9" s="57" t="str">
        <f>IF(AND('Administrativo '!$Y$29="Muy Alta",'Administrativo '!$AA$29="Mayor"),CONCATENATE("R4C",'Administrativo '!$O$29),"")</f>
        <v/>
      </c>
      <c r="AD9" s="57" t="str">
        <f>IF(AND('Administrativo '!$Y$30="Muy Alta",'Administrativo '!$AA$30="Mayor"),CONCATENATE("R4C",'Administrativo '!$O$30),"")</f>
        <v/>
      </c>
      <c r="AE9" s="57" t="str">
        <f>IF(AND('Administrativo '!$Y$31="Muy Alta",'Administrativo '!$AA$31="Mayor"),CONCATENATE("R4C",'Administrativo '!$O$31),"")</f>
        <v/>
      </c>
      <c r="AF9" s="57" t="str">
        <f>IF(AND('Administrativo '!$Y$32="Muy Alta",'Administrativo '!$AA$32="Mayor"),CONCATENATE("R4C",'Administrativo '!$O$32),"")</f>
        <v/>
      </c>
      <c r="AG9" s="58" t="str">
        <f>IF(AND('Administrativo '!$Y$33="Muy Alta",'Administrativo '!$AA$33="Mayor"),CONCATENATE("R4C",'Administrativo '!$O$33),"")</f>
        <v/>
      </c>
      <c r="AH9" s="59" t="str">
        <f>IF(AND('Administrativo '!$Y$28="Muy Alta",'Administrativo '!$AA$28="Catastrófico"),CONCATENATE("R4C",'Administrativo '!$O$28),"")</f>
        <v/>
      </c>
      <c r="AI9" s="60" t="str">
        <f>IF(AND('Administrativo '!$Y$29="Muy Alta",'Administrativo '!$AA$29="Catastrófico"),CONCATENATE("R4C",'Administrativo '!$O$29),"")</f>
        <v/>
      </c>
      <c r="AJ9" s="60" t="str">
        <f>IF(AND('Administrativo '!$Y$30="Muy Alta",'Administrativo '!$AA$30="Catastrófico"),CONCATENATE("R4C",'Administrativo '!$O$30),"")</f>
        <v/>
      </c>
      <c r="AK9" s="60" t="str">
        <f>IF(AND('Administrativo '!$Y$31="Muy Alta",'Administrativo '!$AA$31="Catastrófico"),CONCATENATE("R4C",'Administrativo '!$O$31),"")</f>
        <v/>
      </c>
      <c r="AL9" s="60" t="str">
        <f>IF(AND('Administrativo '!$Y$32="Muy Alta",'Administrativo '!$AA$32="Catastrófico"),CONCATENATE("R4C",'Administrativo '!$O$32),"")</f>
        <v/>
      </c>
      <c r="AM9" s="61" t="str">
        <f>IF(AND('Administrativo '!$Y$33="Muy Alta",'Administrativo '!$AA$33="Catastrófico"),CONCATENATE("R4C",'Administrativo '!$O$33),"")</f>
        <v/>
      </c>
      <c r="AN9" s="87"/>
      <c r="AO9" s="352"/>
      <c r="AP9" s="353"/>
      <c r="AQ9" s="353"/>
      <c r="AR9" s="353"/>
      <c r="AS9" s="353"/>
      <c r="AT9" s="354"/>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row>
    <row r="10" spans="1:91" ht="15" customHeight="1" x14ac:dyDescent="0.25">
      <c r="A10" s="87"/>
      <c r="B10" s="291"/>
      <c r="C10" s="291"/>
      <c r="D10" s="292"/>
      <c r="E10" s="332"/>
      <c r="F10" s="333"/>
      <c r="G10" s="333"/>
      <c r="H10" s="333"/>
      <c r="I10" s="334"/>
      <c r="J10" s="56" t="str">
        <f>IF(AND('Administrativo '!$Y$34="Muy Alta",'Administrativo '!$AA$34="Leve"),CONCATENATE("R5C",'Administrativo '!$O$34),"")</f>
        <v/>
      </c>
      <c r="K10" s="57" t="str">
        <f>IF(AND('Administrativo '!$Y$35="Muy Alta",'Administrativo '!$AA$35="Leve"),CONCATENATE("R5C",'Administrativo '!$O$35),"")</f>
        <v/>
      </c>
      <c r="L10" s="57" t="str">
        <f>IF(AND('Administrativo '!$Y$36="Muy Alta",'Administrativo '!$AA$36="Leve"),CONCATENATE("R5C",'Administrativo '!$O$36),"")</f>
        <v/>
      </c>
      <c r="M10" s="57" t="str">
        <f>IF(AND('Administrativo '!$Y$37="Muy Alta",'Administrativo '!$AA$37="Leve"),CONCATENATE("R5C",'Administrativo '!$O$37),"")</f>
        <v/>
      </c>
      <c r="N10" s="57" t="str">
        <f>IF(AND('Administrativo '!$Y$38="Muy Alta",'Administrativo '!$AA$38="Leve"),CONCATENATE("R5C",'Administrativo '!$O$38),"")</f>
        <v/>
      </c>
      <c r="O10" s="58" t="str">
        <f>IF(AND('Administrativo '!$Y$39="Muy Alta",'Administrativo '!$AA$39="Leve"),CONCATENATE("R5C",'Administrativo '!$O$39),"")</f>
        <v/>
      </c>
      <c r="P10" s="56" t="str">
        <f>IF(AND('Administrativo '!$Y$34="Muy Alta",'Administrativo '!$AA$34="Menor"),CONCATENATE("R5C",'Administrativo '!$O$34),"")</f>
        <v/>
      </c>
      <c r="Q10" s="57" t="str">
        <f>IF(AND('Administrativo '!$Y$35="Muy Alta",'Administrativo '!$AA$35="Menor"),CONCATENATE("R5C",'Administrativo '!$O$35),"")</f>
        <v/>
      </c>
      <c r="R10" s="57" t="str">
        <f>IF(AND('Administrativo '!$Y$36="Muy Alta",'Administrativo '!$AA$36="Menor"),CONCATENATE("R5C",'Administrativo '!$O$36),"")</f>
        <v/>
      </c>
      <c r="S10" s="57" t="str">
        <f>IF(AND('Administrativo '!$Y$37="Muy Alta",'Administrativo '!$AA$37="Menor"),CONCATENATE("R5C",'Administrativo '!$O$37),"")</f>
        <v/>
      </c>
      <c r="T10" s="57" t="str">
        <f>IF(AND('Administrativo '!$Y$38="Muy Alta",'Administrativo '!$AA$38="Menor"),CONCATENATE("R5C",'Administrativo '!$O$38),"")</f>
        <v/>
      </c>
      <c r="U10" s="58" t="str">
        <f>IF(AND('Administrativo '!$Y$39="Muy Alta",'Administrativo '!$AA$39="Menor"),CONCATENATE("R5C",'Administrativo '!$O$39),"")</f>
        <v/>
      </c>
      <c r="V10" s="56" t="str">
        <f>IF(AND('Administrativo '!$Y$34="Muy Alta",'Administrativo '!$AA$34="Moderado"),CONCATENATE("R5C",'Administrativo '!$O$34),"")</f>
        <v/>
      </c>
      <c r="W10" s="57" t="str">
        <f>IF(AND('Administrativo '!$Y$35="Muy Alta",'Administrativo '!$AA$35="Moderado"),CONCATENATE("R5C",'Administrativo '!$O$35),"")</f>
        <v/>
      </c>
      <c r="X10" s="57" t="str">
        <f>IF(AND('Administrativo '!$Y$36="Muy Alta",'Administrativo '!$AA$36="Moderado"),CONCATENATE("R5C",'Administrativo '!$O$36),"")</f>
        <v/>
      </c>
      <c r="Y10" s="57" t="str">
        <f>IF(AND('Administrativo '!$Y$37="Muy Alta",'Administrativo '!$AA$37="Moderado"),CONCATENATE("R5C",'Administrativo '!$O$37),"")</f>
        <v/>
      </c>
      <c r="Z10" s="57" t="str">
        <f>IF(AND('Administrativo '!$Y$38="Muy Alta",'Administrativo '!$AA$38="Moderado"),CONCATENATE("R5C",'Administrativo '!$O$38),"")</f>
        <v/>
      </c>
      <c r="AA10" s="58" t="str">
        <f>IF(AND('Administrativo '!$Y$39="Muy Alta",'Administrativo '!$AA$39="Moderado"),CONCATENATE("R5C",'Administrativo '!$O$39),"")</f>
        <v/>
      </c>
      <c r="AB10" s="56" t="str">
        <f>IF(AND('Administrativo '!$Y$34="Muy Alta",'Administrativo '!$AA$34="Mayor"),CONCATENATE("R5C",'Administrativo '!$O$34),"")</f>
        <v/>
      </c>
      <c r="AC10" s="57" t="str">
        <f>IF(AND('Administrativo '!$Y$35="Muy Alta",'Administrativo '!$AA$35="Mayor"),CONCATENATE("R5C",'Administrativo '!$O$35),"")</f>
        <v/>
      </c>
      <c r="AD10" s="57" t="str">
        <f>IF(AND('Administrativo '!$Y$36="Muy Alta",'Administrativo '!$AA$36="Mayor"),CONCATENATE("R5C",'Administrativo '!$O$36),"")</f>
        <v/>
      </c>
      <c r="AE10" s="57" t="str">
        <f>IF(AND('Administrativo '!$Y$37="Muy Alta",'Administrativo '!$AA$37="Mayor"),CONCATENATE("R5C",'Administrativo '!$O$37),"")</f>
        <v/>
      </c>
      <c r="AF10" s="57" t="str">
        <f>IF(AND('Administrativo '!$Y$38="Muy Alta",'Administrativo '!$AA$38="Mayor"),CONCATENATE("R5C",'Administrativo '!$O$38),"")</f>
        <v/>
      </c>
      <c r="AG10" s="58" t="str">
        <f>IF(AND('Administrativo '!$Y$39="Muy Alta",'Administrativo '!$AA$39="Mayor"),CONCATENATE("R5C",'Administrativo '!$O$39),"")</f>
        <v/>
      </c>
      <c r="AH10" s="59" t="str">
        <f>IF(AND('Administrativo '!$Y$34="Muy Alta",'Administrativo '!$AA$34="Catastrófico"),CONCATENATE("R5C",'Administrativo '!$O$34),"")</f>
        <v/>
      </c>
      <c r="AI10" s="60" t="str">
        <f>IF(AND('Administrativo '!$Y$35="Muy Alta",'Administrativo '!$AA$35="Catastrófico"),CONCATENATE("R5C",'Administrativo '!$O$35),"")</f>
        <v/>
      </c>
      <c r="AJ10" s="60" t="str">
        <f>IF(AND('Administrativo '!$Y$36="Muy Alta",'Administrativo '!$AA$36="Catastrófico"),CONCATENATE("R5C",'Administrativo '!$O$36),"")</f>
        <v/>
      </c>
      <c r="AK10" s="60" t="str">
        <f>IF(AND('Administrativo '!$Y$37="Muy Alta",'Administrativo '!$AA$37="Catastrófico"),CONCATENATE("R5C",'Administrativo '!$O$37),"")</f>
        <v/>
      </c>
      <c r="AL10" s="60" t="str">
        <f>IF(AND('Administrativo '!$Y$38="Muy Alta",'Administrativo '!$AA$38="Catastrófico"),CONCATENATE("R5C",'Administrativo '!$O$38),"")</f>
        <v/>
      </c>
      <c r="AM10" s="61" t="str">
        <f>IF(AND('Administrativo '!$Y$39="Muy Alta",'Administrativo '!$AA$39="Catastrófico"),CONCATENATE("R5C",'Administrativo '!$O$39),"")</f>
        <v/>
      </c>
      <c r="AN10" s="87"/>
      <c r="AO10" s="352"/>
      <c r="AP10" s="353"/>
      <c r="AQ10" s="353"/>
      <c r="AR10" s="353"/>
      <c r="AS10" s="353"/>
      <c r="AT10" s="354"/>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row>
    <row r="11" spans="1:91" ht="15" customHeight="1" x14ac:dyDescent="0.25">
      <c r="A11" s="87"/>
      <c r="B11" s="291"/>
      <c r="C11" s="291"/>
      <c r="D11" s="292"/>
      <c r="E11" s="332"/>
      <c r="F11" s="333"/>
      <c r="G11" s="333"/>
      <c r="H11" s="333"/>
      <c r="I11" s="334"/>
      <c r="J11" s="56" t="str">
        <f>IF(AND('Administrativo '!$Y$40="Muy Alta",'Administrativo '!$AA$40="Leve"),CONCATENATE("R6C",'Administrativo '!$O$40),"")</f>
        <v/>
      </c>
      <c r="K11" s="57" t="str">
        <f>IF(AND('Administrativo '!$Y$41="Muy Alta",'Administrativo '!$AA$41="Leve"),CONCATENATE("R6C",'Administrativo '!$O$41),"")</f>
        <v/>
      </c>
      <c r="L11" s="57" t="str">
        <f>IF(AND('Administrativo '!$Y$42="Muy Alta",'Administrativo '!$AA$42="Leve"),CONCATENATE("R6C",'Administrativo '!$O$42),"")</f>
        <v/>
      </c>
      <c r="M11" s="57" t="str">
        <f>IF(AND('Administrativo '!$Y$43="Muy Alta",'Administrativo '!$AA$43="Leve"),CONCATENATE("R6C",'Administrativo '!$O$43),"")</f>
        <v/>
      </c>
      <c r="N11" s="57" t="str">
        <f>IF(AND('Administrativo '!$Y$44="Muy Alta",'Administrativo '!$AA$44="Leve"),CONCATENATE("R6C",'Administrativo '!$O$44),"")</f>
        <v/>
      </c>
      <c r="O11" s="58" t="str">
        <f>IF(AND('Administrativo '!$Y$45="Muy Alta",'Administrativo '!$AA$45="Leve"),CONCATENATE("R6C",'Administrativo '!$O$45),"")</f>
        <v/>
      </c>
      <c r="P11" s="56" t="str">
        <f>IF(AND('Administrativo '!$Y$40="Muy Alta",'Administrativo '!$AA$40="Menor"),CONCATENATE("R6C",'Administrativo '!$O$40),"")</f>
        <v/>
      </c>
      <c r="Q11" s="57" t="str">
        <f>IF(AND('Administrativo '!$Y$41="Muy Alta",'Administrativo '!$AA$41="Menor"),CONCATENATE("R6C",'Administrativo '!$O$41),"")</f>
        <v/>
      </c>
      <c r="R11" s="57" t="str">
        <f>IF(AND('Administrativo '!$Y$42="Muy Alta",'Administrativo '!$AA$42="Menor"),CONCATENATE("R6C",'Administrativo '!$O$42),"")</f>
        <v/>
      </c>
      <c r="S11" s="57" t="str">
        <f>IF(AND('Administrativo '!$Y$43="Muy Alta",'Administrativo '!$AA$43="Menor"),CONCATENATE("R6C",'Administrativo '!$O$43),"")</f>
        <v/>
      </c>
      <c r="T11" s="57" t="str">
        <f>IF(AND('Administrativo '!$Y$44="Muy Alta",'Administrativo '!$AA$44="Menor"),CONCATENATE("R6C",'Administrativo '!$O$44),"")</f>
        <v/>
      </c>
      <c r="U11" s="58" t="str">
        <f>IF(AND('Administrativo '!$Y$45="Muy Alta",'Administrativo '!$AA$45="Menor"),CONCATENATE("R6C",'Administrativo '!$O$45),"")</f>
        <v/>
      </c>
      <c r="V11" s="56" t="str">
        <f>IF(AND('Administrativo '!$Y$40="Muy Alta",'Administrativo '!$AA$40="Moderado"),CONCATENATE("R6C",'Administrativo '!$O$40),"")</f>
        <v/>
      </c>
      <c r="W11" s="57" t="str">
        <f>IF(AND('Administrativo '!$Y$41="Muy Alta",'Administrativo '!$AA$41="Moderado"),CONCATENATE("R6C",'Administrativo '!$O$41),"")</f>
        <v/>
      </c>
      <c r="X11" s="57" t="str">
        <f>IF(AND('Administrativo '!$Y$42="Muy Alta",'Administrativo '!$AA$42="Moderado"),CONCATENATE("R6C",'Administrativo '!$O$42),"")</f>
        <v/>
      </c>
      <c r="Y11" s="57" t="str">
        <f>IF(AND('Administrativo '!$Y$43="Muy Alta",'Administrativo '!$AA$43="Moderado"),CONCATENATE("R6C",'Administrativo '!$O$43),"")</f>
        <v/>
      </c>
      <c r="Z11" s="57" t="str">
        <f>IF(AND('Administrativo '!$Y$44="Muy Alta",'Administrativo '!$AA$44="Moderado"),CONCATENATE("R6C",'Administrativo '!$O$44),"")</f>
        <v/>
      </c>
      <c r="AA11" s="58" t="str">
        <f>IF(AND('Administrativo '!$Y$45="Muy Alta",'Administrativo '!$AA$45="Moderado"),CONCATENATE("R6C",'Administrativo '!$O$45),"")</f>
        <v/>
      </c>
      <c r="AB11" s="56" t="str">
        <f>IF(AND('Administrativo '!$Y$40="Muy Alta",'Administrativo '!$AA$40="Mayor"),CONCATENATE("R6C",'Administrativo '!$O$40),"")</f>
        <v/>
      </c>
      <c r="AC11" s="57" t="str">
        <f>IF(AND('Administrativo '!$Y$41="Muy Alta",'Administrativo '!$AA$41="Mayor"),CONCATENATE("R6C",'Administrativo '!$O$41),"")</f>
        <v/>
      </c>
      <c r="AD11" s="57" t="str">
        <f>IF(AND('Administrativo '!$Y$42="Muy Alta",'Administrativo '!$AA$42="Mayor"),CONCATENATE("R6C",'Administrativo '!$O$42),"")</f>
        <v/>
      </c>
      <c r="AE11" s="57" t="str">
        <f>IF(AND('Administrativo '!$Y$43="Muy Alta",'Administrativo '!$AA$43="Mayor"),CONCATENATE("R6C",'Administrativo '!$O$43),"")</f>
        <v/>
      </c>
      <c r="AF11" s="57" t="str">
        <f>IF(AND('Administrativo '!$Y$44="Muy Alta",'Administrativo '!$AA$44="Mayor"),CONCATENATE("R6C",'Administrativo '!$O$44),"")</f>
        <v/>
      </c>
      <c r="AG11" s="58" t="str">
        <f>IF(AND('Administrativo '!$Y$45="Muy Alta",'Administrativo '!$AA$45="Mayor"),CONCATENATE("R6C",'Administrativo '!$O$45),"")</f>
        <v/>
      </c>
      <c r="AH11" s="59" t="str">
        <f>IF(AND('Administrativo '!$Y$40="Muy Alta",'Administrativo '!$AA$40="Catastrófico"),CONCATENATE("R6C",'Administrativo '!$O$40),"")</f>
        <v/>
      </c>
      <c r="AI11" s="60" t="str">
        <f>IF(AND('Administrativo '!$Y$41="Muy Alta",'Administrativo '!$AA$41="Catastrófico"),CONCATENATE("R6C",'Administrativo '!$O$41),"")</f>
        <v/>
      </c>
      <c r="AJ11" s="60" t="str">
        <f>IF(AND('Administrativo '!$Y$42="Muy Alta",'Administrativo '!$AA$42="Catastrófico"),CONCATENATE("R6C",'Administrativo '!$O$42),"")</f>
        <v/>
      </c>
      <c r="AK11" s="60" t="str">
        <f>IF(AND('Administrativo '!$Y$43="Muy Alta",'Administrativo '!$AA$43="Catastrófico"),CONCATENATE("R6C",'Administrativo '!$O$43),"")</f>
        <v/>
      </c>
      <c r="AL11" s="60" t="str">
        <f>IF(AND('Administrativo '!$Y$44="Muy Alta",'Administrativo '!$AA$44="Catastrófico"),CONCATENATE("R6C",'Administrativo '!$O$44),"")</f>
        <v/>
      </c>
      <c r="AM11" s="61" t="str">
        <f>IF(AND('Administrativo '!$Y$45="Muy Alta",'Administrativo '!$AA$45="Catastrófico"),CONCATENATE("R6C",'Administrativo '!$O$45),"")</f>
        <v/>
      </c>
      <c r="AN11" s="87"/>
      <c r="AO11" s="352"/>
      <c r="AP11" s="353"/>
      <c r="AQ11" s="353"/>
      <c r="AR11" s="353"/>
      <c r="AS11" s="353"/>
      <c r="AT11" s="354"/>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row>
    <row r="12" spans="1:91" ht="15" customHeight="1" x14ac:dyDescent="0.25">
      <c r="A12" s="87"/>
      <c r="B12" s="291"/>
      <c r="C12" s="291"/>
      <c r="D12" s="292"/>
      <c r="E12" s="332"/>
      <c r="F12" s="333"/>
      <c r="G12" s="333"/>
      <c r="H12" s="333"/>
      <c r="I12" s="334"/>
      <c r="J12" s="56" t="str">
        <f>IF(AND('Administrativo '!$Y$46="Muy Alta",'Administrativo '!$AA$46="Leve"),CONCATENATE("R7C",'Administrativo '!$O$46),"")</f>
        <v/>
      </c>
      <c r="K12" s="57" t="str">
        <f>IF(AND('Administrativo '!$Y$47="Muy Alta",'Administrativo '!$AA$47="Leve"),CONCATENATE("R7C",'Administrativo '!$O$47),"")</f>
        <v/>
      </c>
      <c r="L12" s="57" t="str">
        <f>IF(AND('Administrativo '!$Y$48="Muy Alta",'Administrativo '!$AA$48="Leve"),CONCATENATE("R7C",'Administrativo '!$O$48),"")</f>
        <v/>
      </c>
      <c r="M12" s="57" t="str">
        <f>IF(AND('Administrativo '!$Y$49="Muy Alta",'Administrativo '!$AA$49="Leve"),CONCATENATE("R7C",'Administrativo '!$O$49),"")</f>
        <v/>
      </c>
      <c r="N12" s="57" t="str">
        <f>IF(AND('Administrativo '!$Y$50="Muy Alta",'Administrativo '!$AA$50="Leve"),CONCATENATE("R7C",'Administrativo '!$O$50),"")</f>
        <v/>
      </c>
      <c r="O12" s="58" t="str">
        <f>IF(AND('Administrativo '!$Y$51="Muy Alta",'Administrativo '!$AA$51="Leve"),CONCATENATE("R7C",'Administrativo '!$O$51),"")</f>
        <v/>
      </c>
      <c r="P12" s="56" t="str">
        <f>IF(AND('Administrativo '!$Y$46="Muy Alta",'Administrativo '!$AA$46="Menor"),CONCATENATE("R7C",'Administrativo '!$O$46),"")</f>
        <v/>
      </c>
      <c r="Q12" s="57" t="str">
        <f>IF(AND('Administrativo '!$Y$47="Muy Alta",'Administrativo '!$AA$47="Menor"),CONCATENATE("R7C",'Administrativo '!$O$47),"")</f>
        <v/>
      </c>
      <c r="R12" s="57" t="str">
        <f>IF(AND('Administrativo '!$Y$48="Muy Alta",'Administrativo '!$AA$48="Menor"),CONCATENATE("R7C",'Administrativo '!$O$48),"")</f>
        <v/>
      </c>
      <c r="S12" s="57" t="str">
        <f>IF(AND('Administrativo '!$Y$49="Muy Alta",'Administrativo '!$AA$49="Menor"),CONCATENATE("R7C",'Administrativo '!$O$49),"")</f>
        <v/>
      </c>
      <c r="T12" s="57" t="str">
        <f>IF(AND('Administrativo '!$Y$50="Muy Alta",'Administrativo '!$AA$50="Menor"),CONCATENATE("R7C",'Administrativo '!$O$50),"")</f>
        <v/>
      </c>
      <c r="U12" s="58" t="str">
        <f>IF(AND('Administrativo '!$Y$51="Muy Alta",'Administrativo '!$AA$51="Menor"),CONCATENATE("R7C",'Administrativo '!$O$51),"")</f>
        <v/>
      </c>
      <c r="V12" s="56" t="str">
        <f>IF(AND('Administrativo '!$Y$46="Muy Alta",'Administrativo '!$AA$46="Moderado"),CONCATENATE("R7C",'Administrativo '!$O$46),"")</f>
        <v/>
      </c>
      <c r="W12" s="57" t="str">
        <f>IF(AND('Administrativo '!$Y$47="Muy Alta",'Administrativo '!$AA$47="Moderado"),CONCATENATE("R7C",'Administrativo '!$O$47),"")</f>
        <v/>
      </c>
      <c r="X12" s="57" t="str">
        <f>IF(AND('Administrativo '!$Y$48="Muy Alta",'Administrativo '!$AA$48="Moderado"),CONCATENATE("R7C",'Administrativo '!$O$48),"")</f>
        <v/>
      </c>
      <c r="Y12" s="57" t="str">
        <f>IF(AND('Administrativo '!$Y$49="Muy Alta",'Administrativo '!$AA$49="Moderado"),CONCATENATE("R7C",'Administrativo '!$O$49),"")</f>
        <v/>
      </c>
      <c r="Z12" s="57" t="str">
        <f>IF(AND('Administrativo '!$Y$50="Muy Alta",'Administrativo '!$AA$50="Moderado"),CONCATENATE("R7C",'Administrativo '!$O$50),"")</f>
        <v/>
      </c>
      <c r="AA12" s="58" t="str">
        <f>IF(AND('Administrativo '!$Y$51="Muy Alta",'Administrativo '!$AA$51="Moderado"),CONCATENATE("R7C",'Administrativo '!$O$51),"")</f>
        <v/>
      </c>
      <c r="AB12" s="56" t="str">
        <f>IF(AND('Administrativo '!$Y$46="Muy Alta",'Administrativo '!$AA$46="Mayor"),CONCATENATE("R7C",'Administrativo '!$O$46),"")</f>
        <v/>
      </c>
      <c r="AC12" s="57" t="str">
        <f>IF(AND('Administrativo '!$Y$47="Muy Alta",'Administrativo '!$AA$47="Mayor"),CONCATENATE("R7C",'Administrativo '!$O$47),"")</f>
        <v/>
      </c>
      <c r="AD12" s="57" t="str">
        <f>IF(AND('Administrativo '!$Y$48="Muy Alta",'Administrativo '!$AA$48="Mayor"),CONCATENATE("R7C",'Administrativo '!$O$48),"")</f>
        <v/>
      </c>
      <c r="AE12" s="57" t="str">
        <f>IF(AND('Administrativo '!$Y$49="Muy Alta",'Administrativo '!$AA$49="Mayor"),CONCATENATE("R7C",'Administrativo '!$O$49),"")</f>
        <v/>
      </c>
      <c r="AF12" s="57" t="str">
        <f>IF(AND('Administrativo '!$Y$50="Muy Alta",'Administrativo '!$AA$50="Mayor"),CONCATENATE("R7C",'Administrativo '!$O$50),"")</f>
        <v/>
      </c>
      <c r="AG12" s="58" t="str">
        <f>IF(AND('Administrativo '!$Y$51="Muy Alta",'Administrativo '!$AA$51="Mayor"),CONCATENATE("R7C",'Administrativo '!$O$51),"")</f>
        <v/>
      </c>
      <c r="AH12" s="59" t="str">
        <f>IF(AND('Administrativo '!$Y$46="Muy Alta",'Administrativo '!$AA$46="Catastrófico"),CONCATENATE("R7C",'Administrativo '!$O$46),"")</f>
        <v/>
      </c>
      <c r="AI12" s="60" t="str">
        <f>IF(AND('Administrativo '!$Y$47="Muy Alta",'Administrativo '!$AA$47="Catastrófico"),CONCATENATE("R7C",'Administrativo '!$O$47),"")</f>
        <v/>
      </c>
      <c r="AJ12" s="60" t="str">
        <f>IF(AND('Administrativo '!$Y$48="Muy Alta",'Administrativo '!$AA$48="Catastrófico"),CONCATENATE("R7C",'Administrativo '!$O$48),"")</f>
        <v/>
      </c>
      <c r="AK12" s="60" t="str">
        <f>IF(AND('Administrativo '!$Y$49="Muy Alta",'Administrativo '!$AA$49="Catastrófico"),CONCATENATE("R7C",'Administrativo '!$O$49),"")</f>
        <v/>
      </c>
      <c r="AL12" s="60" t="str">
        <f>IF(AND('Administrativo '!$Y$50="Muy Alta",'Administrativo '!$AA$50="Catastrófico"),CONCATENATE("R7C",'Administrativo '!$O$50),"")</f>
        <v/>
      </c>
      <c r="AM12" s="61" t="str">
        <f>IF(AND('Administrativo '!$Y$51="Muy Alta",'Administrativo '!$AA$51="Catastrófico"),CONCATENATE("R7C",'Administrativo '!$O$51),"")</f>
        <v/>
      </c>
      <c r="AN12" s="87"/>
      <c r="AO12" s="352"/>
      <c r="AP12" s="353"/>
      <c r="AQ12" s="353"/>
      <c r="AR12" s="353"/>
      <c r="AS12" s="353"/>
      <c r="AT12" s="354"/>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row>
    <row r="13" spans="1:91" ht="15" customHeight="1" x14ac:dyDescent="0.25">
      <c r="A13" s="87"/>
      <c r="B13" s="291"/>
      <c r="C13" s="291"/>
      <c r="D13" s="292"/>
      <c r="E13" s="332"/>
      <c r="F13" s="333"/>
      <c r="G13" s="333"/>
      <c r="H13" s="333"/>
      <c r="I13" s="334"/>
      <c r="J13" s="56" t="str">
        <f>IF(AND('Administrativo '!$Y$52="Muy Alta",'Administrativo '!$AA$52="Leve"),CONCATENATE("R8C",'Administrativo '!$O$52),"")</f>
        <v/>
      </c>
      <c r="K13" s="57" t="str">
        <f>IF(AND('Administrativo '!$Y$53="Muy Alta",'Administrativo '!$AA$53="Leve"),CONCATENATE("R8C",'Administrativo '!$O$53),"")</f>
        <v/>
      </c>
      <c r="L13" s="57" t="str">
        <f>IF(AND('Administrativo '!$Y$54="Muy Alta",'Administrativo '!$AA$54="Leve"),CONCATENATE("R8C",'Administrativo '!$O$54),"")</f>
        <v/>
      </c>
      <c r="M13" s="57" t="str">
        <f>IF(AND('Administrativo '!$Y$55="Muy Alta",'Administrativo '!$AA$55="Leve"),CONCATENATE("R8C",'Administrativo '!$O$55),"")</f>
        <v/>
      </c>
      <c r="N13" s="57" t="str">
        <f>IF(AND('Administrativo '!$Y$56="Muy Alta",'Administrativo '!$AA$56="Leve"),CONCATENATE("R8C",'Administrativo '!$O$56),"")</f>
        <v/>
      </c>
      <c r="O13" s="58" t="str">
        <f>IF(AND('Administrativo '!$Y$57="Muy Alta",'Administrativo '!$AA$57="Leve"),CONCATENATE("R8C",'Administrativo '!$O$57),"")</f>
        <v/>
      </c>
      <c r="P13" s="56" t="str">
        <f>IF(AND('Administrativo '!$Y$52="Muy Alta",'Administrativo '!$AA$52="Menor"),CONCATENATE("R8C",'Administrativo '!$O$52),"")</f>
        <v/>
      </c>
      <c r="Q13" s="57" t="str">
        <f>IF(AND('Administrativo '!$Y$53="Muy Alta",'Administrativo '!$AA$53="Menor"),CONCATENATE("R8C",'Administrativo '!$O$53),"")</f>
        <v/>
      </c>
      <c r="R13" s="57" t="str">
        <f>IF(AND('Administrativo '!$Y$54="Muy Alta",'Administrativo '!$AA$54="Menor"),CONCATENATE("R8C",'Administrativo '!$O$54),"")</f>
        <v/>
      </c>
      <c r="S13" s="57" t="str">
        <f>IF(AND('Administrativo '!$Y$55="Muy Alta",'Administrativo '!$AA$55="Menor"),CONCATENATE("R8C",'Administrativo '!$O$55),"")</f>
        <v/>
      </c>
      <c r="T13" s="57" t="str">
        <f>IF(AND('Administrativo '!$Y$56="Muy Alta",'Administrativo '!$AA$56="Menor"),CONCATENATE("R8C",'Administrativo '!$O$56),"")</f>
        <v/>
      </c>
      <c r="U13" s="58" t="str">
        <f>IF(AND('Administrativo '!$Y$57="Muy Alta",'Administrativo '!$AA$57="Menor"),CONCATENATE("R8C",'Administrativo '!$O$57),"")</f>
        <v/>
      </c>
      <c r="V13" s="56" t="str">
        <f>IF(AND('Administrativo '!$Y$52="Muy Alta",'Administrativo '!$AA$52="Moderado"),CONCATENATE("R8C",'Administrativo '!$O$52),"")</f>
        <v/>
      </c>
      <c r="W13" s="57" t="str">
        <f>IF(AND('Administrativo '!$Y$53="Muy Alta",'Administrativo '!$AA$53="Moderado"),CONCATENATE("R8C",'Administrativo '!$O$53),"")</f>
        <v/>
      </c>
      <c r="X13" s="57" t="str">
        <f>IF(AND('Administrativo '!$Y$54="Muy Alta",'Administrativo '!$AA$54="Moderado"),CONCATENATE("R8C",'Administrativo '!$O$54),"")</f>
        <v/>
      </c>
      <c r="Y13" s="57" t="str">
        <f>IF(AND('Administrativo '!$Y$55="Muy Alta",'Administrativo '!$AA$55="Moderado"),CONCATENATE("R8C",'Administrativo '!$O$55),"")</f>
        <v/>
      </c>
      <c r="Z13" s="57" t="str">
        <f>IF(AND('Administrativo '!$Y$56="Muy Alta",'Administrativo '!$AA$56="Moderado"),CONCATENATE("R8C",'Administrativo '!$O$56),"")</f>
        <v/>
      </c>
      <c r="AA13" s="58" t="str">
        <f>IF(AND('Administrativo '!$Y$57="Muy Alta",'Administrativo '!$AA$57="Moderado"),CONCATENATE("R8C",'Administrativo '!$O$57),"")</f>
        <v/>
      </c>
      <c r="AB13" s="56" t="str">
        <f>IF(AND('Administrativo '!$Y$52="Muy Alta",'Administrativo '!$AA$52="Mayor"),CONCATENATE("R8C",'Administrativo '!$O$52),"")</f>
        <v/>
      </c>
      <c r="AC13" s="57" t="str">
        <f>IF(AND('Administrativo '!$Y$53="Muy Alta",'Administrativo '!$AA$53="Mayor"),CONCATENATE("R8C",'Administrativo '!$O$53),"")</f>
        <v/>
      </c>
      <c r="AD13" s="57" t="str">
        <f>IF(AND('Administrativo '!$Y$54="Muy Alta",'Administrativo '!$AA$54="Mayor"),CONCATENATE("R8C",'Administrativo '!$O$54),"")</f>
        <v/>
      </c>
      <c r="AE13" s="57" t="str">
        <f>IF(AND('Administrativo '!$Y$55="Muy Alta",'Administrativo '!$AA$55="Mayor"),CONCATENATE("R8C",'Administrativo '!$O$55),"")</f>
        <v/>
      </c>
      <c r="AF13" s="57" t="str">
        <f>IF(AND('Administrativo '!$Y$56="Muy Alta",'Administrativo '!$AA$56="Mayor"),CONCATENATE("R8C",'Administrativo '!$O$56),"")</f>
        <v/>
      </c>
      <c r="AG13" s="58" t="str">
        <f>IF(AND('Administrativo '!$Y$57="Muy Alta",'Administrativo '!$AA$57="Mayor"),CONCATENATE("R8C",'Administrativo '!$O$57),"")</f>
        <v/>
      </c>
      <c r="AH13" s="59" t="str">
        <f>IF(AND('Administrativo '!$Y$52="Muy Alta",'Administrativo '!$AA$52="Catastrófico"),CONCATENATE("R8C",'Administrativo '!$O$52),"")</f>
        <v/>
      </c>
      <c r="AI13" s="60" t="str">
        <f>IF(AND('Administrativo '!$Y$53="Muy Alta",'Administrativo '!$AA$53="Catastrófico"),CONCATENATE("R8C",'Administrativo '!$O$53),"")</f>
        <v/>
      </c>
      <c r="AJ13" s="60" t="str">
        <f>IF(AND('Administrativo '!$Y$54="Muy Alta",'Administrativo '!$AA$54="Catastrófico"),CONCATENATE("R8C",'Administrativo '!$O$54),"")</f>
        <v/>
      </c>
      <c r="AK13" s="60" t="str">
        <f>IF(AND('Administrativo '!$Y$55="Muy Alta",'Administrativo '!$AA$55="Catastrófico"),CONCATENATE("R8C",'Administrativo '!$O$55),"")</f>
        <v/>
      </c>
      <c r="AL13" s="60" t="str">
        <f>IF(AND('Administrativo '!$Y$56="Muy Alta",'Administrativo '!$AA$56="Catastrófico"),CONCATENATE("R8C",'Administrativo '!$O$56),"")</f>
        <v/>
      </c>
      <c r="AM13" s="61" t="str">
        <f>IF(AND('Administrativo '!$Y$57="Muy Alta",'Administrativo '!$AA$57="Catastrófico"),CONCATENATE("R8C",'Administrativo '!$O$57),"")</f>
        <v/>
      </c>
      <c r="AN13" s="87"/>
      <c r="AO13" s="352"/>
      <c r="AP13" s="353"/>
      <c r="AQ13" s="353"/>
      <c r="AR13" s="353"/>
      <c r="AS13" s="353"/>
      <c r="AT13" s="354"/>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row>
    <row r="14" spans="1:91" ht="15" customHeight="1" x14ac:dyDescent="0.25">
      <c r="A14" s="87"/>
      <c r="B14" s="291"/>
      <c r="C14" s="291"/>
      <c r="D14" s="292"/>
      <c r="E14" s="332"/>
      <c r="F14" s="333"/>
      <c r="G14" s="333"/>
      <c r="H14" s="333"/>
      <c r="I14" s="334"/>
      <c r="J14" s="56" t="str">
        <f>IF(AND('Administrativo '!$Y$58="Muy Alta",'Administrativo '!$AA$58="Leve"),CONCATENATE("R9C",'Administrativo '!$O$58),"")</f>
        <v/>
      </c>
      <c r="K14" s="57" t="str">
        <f>IF(AND('Administrativo '!$Y$59="Muy Alta",'Administrativo '!$AA$59="Leve"),CONCATENATE("R9C",'Administrativo '!$O$59),"")</f>
        <v/>
      </c>
      <c r="L14" s="57" t="str">
        <f>IF(AND('Administrativo '!$Y$60="Muy Alta",'Administrativo '!$AA$60="Leve"),CONCATENATE("R9C",'Administrativo '!$O$60),"")</f>
        <v/>
      </c>
      <c r="M14" s="57" t="str">
        <f>IF(AND('Administrativo '!$Y$61="Muy Alta",'Administrativo '!$AA$61="Leve"),CONCATENATE("R9C",'Administrativo '!$O$61),"")</f>
        <v/>
      </c>
      <c r="N14" s="57" t="str">
        <f>IF(AND('Administrativo '!$Y$62="Muy Alta",'Administrativo '!$AA$62="Leve"),CONCATENATE("R9C",'Administrativo '!$O$62),"")</f>
        <v/>
      </c>
      <c r="O14" s="58" t="str">
        <f>IF(AND('Administrativo '!$Y$63="Muy Alta",'Administrativo '!$AA$63="Leve"),CONCATENATE("R9C",'Administrativo '!$O$63),"")</f>
        <v/>
      </c>
      <c r="P14" s="56" t="str">
        <f>IF(AND('Administrativo '!$Y$58="Muy Alta",'Administrativo '!$AA$58="Menor"),CONCATENATE("R9C",'Administrativo '!$O$58),"")</f>
        <v/>
      </c>
      <c r="Q14" s="57" t="str">
        <f>IF(AND('Administrativo '!$Y$59="Muy Alta",'Administrativo '!$AA$59="Menor"),CONCATENATE("R9C",'Administrativo '!$O$59),"")</f>
        <v/>
      </c>
      <c r="R14" s="57" t="str">
        <f>IF(AND('Administrativo '!$Y$60="Muy Alta",'Administrativo '!$AA$60="Menor"),CONCATENATE("R9C",'Administrativo '!$O$60),"")</f>
        <v/>
      </c>
      <c r="S14" s="57" t="str">
        <f>IF(AND('Administrativo '!$Y$61="Muy Alta",'Administrativo '!$AA$61="Menor"),CONCATENATE("R9C",'Administrativo '!$O$61),"")</f>
        <v/>
      </c>
      <c r="T14" s="57" t="str">
        <f>IF(AND('Administrativo '!$Y$62="Muy Alta",'Administrativo '!$AA$62="Menor"),CONCATENATE("R9C",'Administrativo '!$O$62),"")</f>
        <v/>
      </c>
      <c r="U14" s="58" t="str">
        <f>IF(AND('Administrativo '!$Y$63="Muy Alta",'Administrativo '!$AA$63="Menor"),CONCATENATE("R9C",'Administrativo '!$O$63),"")</f>
        <v/>
      </c>
      <c r="V14" s="56" t="str">
        <f>IF(AND('Administrativo '!$Y$58="Muy Alta",'Administrativo '!$AA$58="Moderado"),CONCATENATE("R9C",'Administrativo '!$O$58),"")</f>
        <v/>
      </c>
      <c r="W14" s="57" t="str">
        <f>IF(AND('Administrativo '!$Y$59="Muy Alta",'Administrativo '!$AA$59="Moderado"),CONCATENATE("R9C",'Administrativo '!$O$59),"")</f>
        <v/>
      </c>
      <c r="X14" s="57" t="str">
        <f>IF(AND('Administrativo '!$Y$60="Muy Alta",'Administrativo '!$AA$60="Moderado"),CONCATENATE("R9C",'Administrativo '!$O$60),"")</f>
        <v/>
      </c>
      <c r="Y14" s="57" t="str">
        <f>IF(AND('Administrativo '!$Y$61="Muy Alta",'Administrativo '!$AA$61="Moderado"),CONCATENATE("R9C",'Administrativo '!$O$61),"")</f>
        <v/>
      </c>
      <c r="Z14" s="57" t="str">
        <f>IF(AND('Administrativo '!$Y$62="Muy Alta",'Administrativo '!$AA$62="Moderado"),CONCATENATE("R9C",'Administrativo '!$O$62),"")</f>
        <v/>
      </c>
      <c r="AA14" s="58" t="str">
        <f>IF(AND('Administrativo '!$Y$63="Muy Alta",'Administrativo '!$AA$63="Moderado"),CONCATENATE("R9C",'Administrativo '!$O$63),"")</f>
        <v/>
      </c>
      <c r="AB14" s="56" t="str">
        <f>IF(AND('Administrativo '!$Y$58="Muy Alta",'Administrativo '!$AA$58="Mayor"),CONCATENATE("R9C",'Administrativo '!$O$58),"")</f>
        <v/>
      </c>
      <c r="AC14" s="57" t="str">
        <f>IF(AND('Administrativo '!$Y$59="Muy Alta",'Administrativo '!$AA$59="Mayor"),CONCATENATE("R9C",'Administrativo '!$O$59),"")</f>
        <v/>
      </c>
      <c r="AD14" s="57" t="str">
        <f>IF(AND('Administrativo '!$Y$60="Muy Alta",'Administrativo '!$AA$60="Mayor"),CONCATENATE("R9C",'Administrativo '!$O$60),"")</f>
        <v/>
      </c>
      <c r="AE14" s="57" t="str">
        <f>IF(AND('Administrativo '!$Y$61="Muy Alta",'Administrativo '!$AA$61="Mayor"),CONCATENATE("R9C",'Administrativo '!$O$61),"")</f>
        <v/>
      </c>
      <c r="AF14" s="57" t="str">
        <f>IF(AND('Administrativo '!$Y$62="Muy Alta",'Administrativo '!$AA$62="Mayor"),CONCATENATE("R9C",'Administrativo '!$O$62),"")</f>
        <v/>
      </c>
      <c r="AG14" s="58" t="str">
        <f>IF(AND('Administrativo '!$Y$63="Muy Alta",'Administrativo '!$AA$63="Mayor"),CONCATENATE("R9C",'Administrativo '!$O$63),"")</f>
        <v/>
      </c>
      <c r="AH14" s="59" t="str">
        <f>IF(AND('Administrativo '!$Y$58="Muy Alta",'Administrativo '!$AA$58="Catastrófico"),CONCATENATE("R9C",'Administrativo '!$O$58),"")</f>
        <v/>
      </c>
      <c r="AI14" s="60" t="str">
        <f>IF(AND('Administrativo '!$Y$59="Muy Alta",'Administrativo '!$AA$59="Catastrófico"),CONCATENATE("R9C",'Administrativo '!$O$59),"")</f>
        <v/>
      </c>
      <c r="AJ14" s="60" t="str">
        <f>IF(AND('Administrativo '!$Y$60="Muy Alta",'Administrativo '!$AA$60="Catastrófico"),CONCATENATE("R9C",'Administrativo '!$O$60),"")</f>
        <v/>
      </c>
      <c r="AK14" s="60" t="str">
        <f>IF(AND('Administrativo '!$Y$61="Muy Alta",'Administrativo '!$AA$61="Catastrófico"),CONCATENATE("R9C",'Administrativo '!$O$61),"")</f>
        <v/>
      </c>
      <c r="AL14" s="60" t="str">
        <f>IF(AND('Administrativo '!$Y$62="Muy Alta",'Administrativo '!$AA$62="Catastrófico"),CONCATENATE("R9C",'Administrativo '!$O$62),"")</f>
        <v/>
      </c>
      <c r="AM14" s="61" t="str">
        <f>IF(AND('Administrativo '!$Y$63="Muy Alta",'Administrativo '!$AA$63="Catastrófico"),CONCATENATE("R9C",'Administrativo '!$O$63),"")</f>
        <v/>
      </c>
      <c r="AN14" s="87"/>
      <c r="AO14" s="352"/>
      <c r="AP14" s="353"/>
      <c r="AQ14" s="353"/>
      <c r="AR14" s="353"/>
      <c r="AS14" s="353"/>
      <c r="AT14" s="354"/>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row>
    <row r="15" spans="1:91" ht="15.75" customHeight="1" thickBot="1" x14ac:dyDescent="0.3">
      <c r="A15" s="87"/>
      <c r="B15" s="291"/>
      <c r="C15" s="291"/>
      <c r="D15" s="292"/>
      <c r="E15" s="335"/>
      <c r="F15" s="336"/>
      <c r="G15" s="336"/>
      <c r="H15" s="336"/>
      <c r="I15" s="337"/>
      <c r="J15" s="62" t="str">
        <f>IF(AND('Administrativo '!$Y$64="Muy Alta",'Administrativo '!$AA$64="Leve"),CONCATENATE("R10C",'Administrativo '!$O$64),"")</f>
        <v/>
      </c>
      <c r="K15" s="63" t="str">
        <f>IF(AND('Administrativo '!$Y$65="Muy Alta",'Administrativo '!$AA$65="Leve"),CONCATENATE("R10C",'Administrativo '!$O$65),"")</f>
        <v/>
      </c>
      <c r="L15" s="63" t="str">
        <f>IF(AND('Administrativo '!$Y$66="Muy Alta",'Administrativo '!$AA$66="Leve"),CONCATENATE("R10C",'Administrativo '!$O$66),"")</f>
        <v/>
      </c>
      <c r="M15" s="63" t="str">
        <f>IF(AND('Administrativo '!$Y$67="Muy Alta",'Administrativo '!$AA$67="Leve"),CONCATENATE("R10C",'Administrativo '!$O$67),"")</f>
        <v/>
      </c>
      <c r="N15" s="63" t="str">
        <f>IF(AND('Administrativo '!$Y$68="Muy Alta",'Administrativo '!$AA$68="Leve"),CONCATENATE("R10C",'Administrativo '!$O$68),"")</f>
        <v/>
      </c>
      <c r="O15" s="64" t="str">
        <f>IF(AND('Administrativo '!$Y$69="Muy Alta",'Administrativo '!$AA$69="Leve"),CONCATENATE("R10C",'Administrativo '!$O$69),"")</f>
        <v/>
      </c>
      <c r="P15" s="56" t="str">
        <f>IF(AND('Administrativo '!$Y$64="Muy Alta",'Administrativo '!$AA$64="Menor"),CONCATENATE("R10C",'Administrativo '!$O$64),"")</f>
        <v/>
      </c>
      <c r="Q15" s="57" t="str">
        <f>IF(AND('Administrativo '!$Y$65="Muy Alta",'Administrativo '!$AA$65="Menor"),CONCATENATE("R10C",'Administrativo '!$O$65),"")</f>
        <v/>
      </c>
      <c r="R15" s="57" t="str">
        <f>IF(AND('Administrativo '!$Y$66="Muy Alta",'Administrativo '!$AA$66="Menor"),CONCATENATE("R10C",'Administrativo '!$O$66),"")</f>
        <v/>
      </c>
      <c r="S15" s="57" t="str">
        <f>IF(AND('Administrativo '!$Y$67="Muy Alta",'Administrativo '!$AA$67="Menor"),CONCATENATE("R10C",'Administrativo '!$O$67),"")</f>
        <v/>
      </c>
      <c r="T15" s="57" t="str">
        <f>IF(AND('Administrativo '!$Y$68="Muy Alta",'Administrativo '!$AA$68="Menor"),CONCATENATE("R10C",'Administrativo '!$O$68),"")</f>
        <v/>
      </c>
      <c r="U15" s="58" t="str">
        <f>IF(AND('Administrativo '!$Y$69="Muy Alta",'Administrativo '!$AA$69="Menor"),CONCATENATE("R10C",'Administrativo '!$O$69),"")</f>
        <v/>
      </c>
      <c r="V15" s="62" t="str">
        <f>IF(AND('Administrativo '!$Y$64="Muy Alta",'Administrativo '!$AA$64="Moderado"),CONCATENATE("R10C",'Administrativo '!$O$64),"")</f>
        <v/>
      </c>
      <c r="W15" s="63" t="str">
        <f>IF(AND('Administrativo '!$Y$65="Muy Alta",'Administrativo '!$AA$65="Moderado"),CONCATENATE("R10C",'Administrativo '!$O$65),"")</f>
        <v/>
      </c>
      <c r="X15" s="63" t="str">
        <f>IF(AND('Administrativo '!$Y$66="Muy Alta",'Administrativo '!$AA$66="Moderado"),CONCATENATE("R10C",'Administrativo '!$O$66),"")</f>
        <v/>
      </c>
      <c r="Y15" s="63" t="str">
        <f>IF(AND('Administrativo '!$Y$67="Muy Alta",'Administrativo '!$AA$67="Moderado"),CONCATENATE("R10C",'Administrativo '!$O$67),"")</f>
        <v/>
      </c>
      <c r="Z15" s="63" t="str">
        <f>IF(AND('Administrativo '!$Y$68="Muy Alta",'Administrativo '!$AA$68="Moderado"),CONCATENATE("R10C",'Administrativo '!$O$68),"")</f>
        <v/>
      </c>
      <c r="AA15" s="64" t="str">
        <f>IF(AND('Administrativo '!$Y$69="Muy Alta",'Administrativo '!$AA$69="Moderado"),CONCATENATE("R10C",'Administrativo '!$O$69),"")</f>
        <v/>
      </c>
      <c r="AB15" s="56" t="str">
        <f>IF(AND('Administrativo '!$Y$64="Muy Alta",'Administrativo '!$AA$64="Mayor"),CONCATENATE("R10C",'Administrativo '!$O$64),"")</f>
        <v/>
      </c>
      <c r="AC15" s="57" t="str">
        <f>IF(AND('Administrativo '!$Y$65="Muy Alta",'Administrativo '!$AA$65="Mayor"),CONCATENATE("R10C",'Administrativo '!$O$65),"")</f>
        <v/>
      </c>
      <c r="AD15" s="57" t="str">
        <f>IF(AND('Administrativo '!$Y$66="Muy Alta",'Administrativo '!$AA$66="Mayor"),CONCATENATE("R10C",'Administrativo '!$O$66),"")</f>
        <v/>
      </c>
      <c r="AE15" s="57" t="str">
        <f>IF(AND('Administrativo '!$Y$67="Muy Alta",'Administrativo '!$AA$67="Mayor"),CONCATENATE("R10C",'Administrativo '!$O$67),"")</f>
        <v/>
      </c>
      <c r="AF15" s="57" t="str">
        <f>IF(AND('Administrativo '!$Y$68="Muy Alta",'Administrativo '!$AA$68="Mayor"),CONCATENATE("R10C",'Administrativo '!$O$68),"")</f>
        <v/>
      </c>
      <c r="AG15" s="58" t="str">
        <f>IF(AND('Administrativo '!$Y$69="Muy Alta",'Administrativo '!$AA$69="Mayor"),CONCATENATE("R10C",'Administrativo '!$O$69),"")</f>
        <v/>
      </c>
      <c r="AH15" s="65" t="str">
        <f>IF(AND('Administrativo '!$Y$64="Muy Alta",'Administrativo '!$AA$64="Catastrófico"),CONCATENATE("R10C",'Administrativo '!$O$64),"")</f>
        <v/>
      </c>
      <c r="AI15" s="66" t="str">
        <f>IF(AND('Administrativo '!$Y$65="Muy Alta",'Administrativo '!$AA$65="Catastrófico"),CONCATENATE("R10C",'Administrativo '!$O$65),"")</f>
        <v/>
      </c>
      <c r="AJ15" s="66" t="str">
        <f>IF(AND('Administrativo '!$Y$66="Muy Alta",'Administrativo '!$AA$66="Catastrófico"),CONCATENATE("R10C",'Administrativo '!$O$66),"")</f>
        <v/>
      </c>
      <c r="AK15" s="66" t="str">
        <f>IF(AND('Administrativo '!$Y$67="Muy Alta",'Administrativo '!$AA$67="Catastrófico"),CONCATENATE("R10C",'Administrativo '!$O$67),"")</f>
        <v/>
      </c>
      <c r="AL15" s="66" t="str">
        <f>IF(AND('Administrativo '!$Y$68="Muy Alta",'Administrativo '!$AA$68="Catastrófico"),CONCATENATE("R10C",'Administrativo '!$O$68),"")</f>
        <v/>
      </c>
      <c r="AM15" s="67" t="str">
        <f>IF(AND('Administrativo '!$Y$69="Muy Alta",'Administrativo '!$AA$69="Catastrófico"),CONCATENATE("R10C",'Administrativo '!$O$69),"")</f>
        <v/>
      </c>
      <c r="AN15" s="87"/>
      <c r="AO15" s="355"/>
      <c r="AP15" s="356"/>
      <c r="AQ15" s="356"/>
      <c r="AR15" s="356"/>
      <c r="AS15" s="356"/>
      <c r="AT15" s="35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row>
    <row r="16" spans="1:91" ht="15" customHeight="1" x14ac:dyDescent="0.25">
      <c r="A16" s="87"/>
      <c r="B16" s="291"/>
      <c r="C16" s="291"/>
      <c r="D16" s="292"/>
      <c r="E16" s="329" t="s">
        <v>120</v>
      </c>
      <c r="F16" s="330"/>
      <c r="G16" s="330"/>
      <c r="H16" s="330"/>
      <c r="I16" s="330"/>
      <c r="J16" s="68" t="str">
        <f ca="1">IF(AND('Administrativo '!$Y$10="Alta",'Administrativo '!$AA$10="Leve"),CONCATENATE("R1C",'Administrativo '!$O$10),"")</f>
        <v/>
      </c>
      <c r="K16" s="69" t="str">
        <f ca="1">IF(AND('Administrativo '!$Y$11="Alta",'Administrativo '!$AA$11="Leve"),CONCATENATE("R1C",'Administrativo '!$O$11),"")</f>
        <v/>
      </c>
      <c r="L16" s="69" t="str">
        <f ca="1">IF(AND('Administrativo '!$Y$12="Alta",'Administrativo '!$AA$12="Leve"),CONCATENATE("R1C",'Administrativo '!$O$12),"")</f>
        <v/>
      </c>
      <c r="M16" s="69" t="str">
        <f>IF(AND('Administrativo '!$Y$13="Alta",'Administrativo '!$AA$13="Leve"),CONCATENATE("R1C",'Administrativo '!$O$13),"")</f>
        <v/>
      </c>
      <c r="N16" s="69" t="str">
        <f>IF(AND('Administrativo '!$Y$14="Alta",'Administrativo '!$AA$14="Leve"),CONCATENATE("R1C",'Administrativo '!$O$14),"")</f>
        <v/>
      </c>
      <c r="O16" s="70" t="str">
        <f>IF(AND('Administrativo '!$Y$15="Alta",'Administrativo '!$AA$15="Leve"),CONCATENATE("R1C",'Administrativo '!$O$15),"")</f>
        <v/>
      </c>
      <c r="P16" s="68" t="str">
        <f ca="1">IF(AND('Administrativo '!$Y$10="Alta",'Administrativo '!$AA$10="Menor"),CONCATENATE("R1C",'Administrativo '!$O$10),"")</f>
        <v/>
      </c>
      <c r="Q16" s="69" t="str">
        <f ca="1">IF(AND('Administrativo '!$Y$11="Alta",'Administrativo '!$AA$11="Menor"),CONCATENATE("R1C",'Administrativo '!$O$11),"")</f>
        <v/>
      </c>
      <c r="R16" s="69" t="str">
        <f ca="1">IF(AND('Administrativo '!$Y$12="Alta",'Administrativo '!$AA$12="Menor"),CONCATENATE("R1C",'Administrativo '!$O$12),"")</f>
        <v/>
      </c>
      <c r="S16" s="69" t="str">
        <f>IF(AND('Administrativo '!$Y$13="Alta",'Administrativo '!$AA$13="Menor"),CONCATENATE("R1C",'Administrativo '!$O$13),"")</f>
        <v/>
      </c>
      <c r="T16" s="69" t="str">
        <f>IF(AND('Administrativo '!$Y$14="Alta",'Administrativo '!$AA$14="Menor"),CONCATENATE("R1C",'Administrativo '!$O$14),"")</f>
        <v/>
      </c>
      <c r="U16" s="70" t="str">
        <f>IF(AND('Administrativo '!$Y$15="Alta",'Administrativo '!$AA$15="Menor"),CONCATENATE("R1C",'Administrativo '!$O$15),"")</f>
        <v/>
      </c>
      <c r="V16" s="50" t="str">
        <f ca="1">IF(AND('Administrativo '!$Y$10="Alta",'Administrativo '!$AA$10="Moderado"),CONCATENATE("R1C",'Administrativo '!$O$10),"")</f>
        <v/>
      </c>
      <c r="W16" s="51" t="str">
        <f ca="1">IF(AND('Administrativo '!$Y$11="Alta",'Administrativo '!$AA$11="Moderado"),CONCATENATE("R1C",'Administrativo '!$O$11),"")</f>
        <v/>
      </c>
      <c r="X16" s="51" t="str">
        <f ca="1">IF(AND('Administrativo '!$Y$12="Alta",'Administrativo '!$AA$12="Moderado"),CONCATENATE("R1C",'Administrativo '!$O$12),"")</f>
        <v/>
      </c>
      <c r="Y16" s="51" t="str">
        <f>IF(AND('Administrativo '!$Y$13="Alta",'Administrativo '!$AA$13="Moderado"),CONCATENATE("R1C",'Administrativo '!$O$13),"")</f>
        <v/>
      </c>
      <c r="Z16" s="51" t="str">
        <f>IF(AND('Administrativo '!$Y$14="Alta",'Administrativo '!$AA$14="Moderado"),CONCATENATE("R1C",'Administrativo '!$O$14),"")</f>
        <v/>
      </c>
      <c r="AA16" s="52" t="str">
        <f>IF(AND('Administrativo '!$Y$15="Alta",'Administrativo '!$AA$15="Moderado"),CONCATENATE("R1C",'Administrativo '!$O$15),"")</f>
        <v/>
      </c>
      <c r="AB16" s="50" t="str">
        <f ca="1">IF(AND('Administrativo '!$Y$10="Alta",'Administrativo '!$AA$10="Mayor"),CONCATENATE("R1C",'Administrativo '!$O$10),"")</f>
        <v/>
      </c>
      <c r="AC16" s="51" t="str">
        <f ca="1">IF(AND('Administrativo '!$Y$11="Alta",'Administrativo '!$AA$11="Mayor"),CONCATENATE("R1C",'Administrativo '!$O$11),"")</f>
        <v/>
      </c>
      <c r="AD16" s="51" t="str">
        <f ca="1">IF(AND('Administrativo '!$Y$12="Alta",'Administrativo '!$AA$12="Mayor"),CONCATENATE("R1C",'Administrativo '!$O$12),"")</f>
        <v/>
      </c>
      <c r="AE16" s="51" t="str">
        <f>IF(AND('Administrativo '!$Y$13="Alta",'Administrativo '!$AA$13="Mayor"),CONCATENATE("R1C",'Administrativo '!$O$13),"")</f>
        <v/>
      </c>
      <c r="AF16" s="51" t="str">
        <f>IF(AND('Administrativo '!$Y$14="Alta",'Administrativo '!$AA$14="Mayor"),CONCATENATE("R1C",'Administrativo '!$O$14),"")</f>
        <v/>
      </c>
      <c r="AG16" s="52" t="str">
        <f>IF(AND('Administrativo '!$Y$15="Alta",'Administrativo '!$AA$15="Mayor"),CONCATENATE("R1C",'Administrativo '!$O$15),"")</f>
        <v/>
      </c>
      <c r="AH16" s="53" t="str">
        <f ca="1">IF(AND('Administrativo '!$Y$10="Alta",'Administrativo '!$AA$10="Catastrófico"),CONCATENATE("R1C",'Administrativo '!$O$10),"")</f>
        <v/>
      </c>
      <c r="AI16" s="54" t="str">
        <f ca="1">IF(AND('Administrativo '!$Y$11="Alta",'Administrativo '!$AA$11="Catastrófico"),CONCATENATE("R1C",'Administrativo '!$O$11),"")</f>
        <v/>
      </c>
      <c r="AJ16" s="54" t="str">
        <f ca="1">IF(AND('Administrativo '!$Y$12="Alta",'Administrativo '!$AA$12="Catastrófico"),CONCATENATE("R1C",'Administrativo '!$O$12),"")</f>
        <v/>
      </c>
      <c r="AK16" s="54" t="str">
        <f>IF(AND('Administrativo '!$Y$13="Alta",'Administrativo '!$AA$13="Catastrófico"),CONCATENATE("R1C",'Administrativo '!$O$13),"")</f>
        <v/>
      </c>
      <c r="AL16" s="54" t="str">
        <f>IF(AND('Administrativo '!$Y$14="Alta",'Administrativo '!$AA$14="Catastrófico"),CONCATENATE("R1C",'Administrativo '!$O$14),"")</f>
        <v/>
      </c>
      <c r="AM16" s="55" t="str">
        <f>IF(AND('Administrativo '!$Y$15="Alta",'Administrativo '!$AA$15="Catastrófico"),CONCATENATE("R1C",'Administrativo '!$O$15),"")</f>
        <v/>
      </c>
      <c r="AN16" s="87"/>
      <c r="AO16" s="339" t="s">
        <v>121</v>
      </c>
      <c r="AP16" s="340"/>
      <c r="AQ16" s="340"/>
      <c r="AR16" s="340"/>
      <c r="AS16" s="340"/>
      <c r="AT16" s="341"/>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row>
    <row r="17" spans="1:76" ht="15" customHeight="1" x14ac:dyDescent="0.25">
      <c r="A17" s="87"/>
      <c r="B17" s="291"/>
      <c r="C17" s="291"/>
      <c r="D17" s="292"/>
      <c r="E17" s="348"/>
      <c r="F17" s="333"/>
      <c r="G17" s="333"/>
      <c r="H17" s="333"/>
      <c r="I17" s="333"/>
      <c r="J17" s="71" t="str">
        <f>IF(AND('Administrativo '!$Y$16="Alta",'Administrativo '!$AA$16="Leve"),CONCATENATE("R2C",'Administrativo '!$O$16),"")</f>
        <v/>
      </c>
      <c r="K17" s="72" t="str">
        <f>IF(AND('Administrativo '!$Y$17="Alta",'Administrativo '!$AA$17="Leve"),CONCATENATE("R2C",'Administrativo '!$O$17),"")</f>
        <v/>
      </c>
      <c r="L17" s="72" t="str">
        <f>IF(AND('Administrativo '!$Y$18="Alta",'Administrativo '!$AA$18="Leve"),CONCATENATE("R2C",'Administrativo '!$O$18),"")</f>
        <v/>
      </c>
      <c r="M17" s="72" t="str">
        <f>IF(AND('Administrativo '!$Y$19="Alta",'Administrativo '!$AA$19="Leve"),CONCATENATE("R2C",'Administrativo '!$O$19),"")</f>
        <v/>
      </c>
      <c r="N17" s="72" t="str">
        <f>IF(AND('Administrativo '!$Y$20="Alta",'Administrativo '!$AA$20="Leve"),CONCATENATE("R2C",'Administrativo '!$O$20),"")</f>
        <v/>
      </c>
      <c r="O17" s="73" t="str">
        <f>IF(AND('Administrativo '!$Y$21="Alta",'Administrativo '!$AA$21="Leve"),CONCATENATE("R2C",'Administrativo '!$O$21),"")</f>
        <v/>
      </c>
      <c r="P17" s="71" t="str">
        <f>IF(AND('Administrativo '!$Y$16="Alta",'Administrativo '!$AA$16="Menor"),CONCATENATE("R2C",'Administrativo '!$O$16),"")</f>
        <v/>
      </c>
      <c r="Q17" s="72" t="str">
        <f>IF(AND('Administrativo '!$Y$17="Alta",'Administrativo '!$AA$17="Menor"),CONCATENATE("R2C",'Administrativo '!$O$17),"")</f>
        <v/>
      </c>
      <c r="R17" s="72" t="str">
        <f>IF(AND('Administrativo '!$Y$18="Alta",'Administrativo '!$AA$18="Menor"),CONCATENATE("R2C",'Administrativo '!$O$18),"")</f>
        <v/>
      </c>
      <c r="S17" s="72" t="str">
        <f>IF(AND('Administrativo '!$Y$19="Alta",'Administrativo '!$AA$19="Menor"),CONCATENATE("R2C",'Administrativo '!$O$19),"")</f>
        <v/>
      </c>
      <c r="T17" s="72" t="str">
        <f>IF(AND('Administrativo '!$Y$20="Alta",'Administrativo '!$AA$20="Menor"),CONCATENATE("R2C",'Administrativo '!$O$20),"")</f>
        <v/>
      </c>
      <c r="U17" s="73" t="str">
        <f>IF(AND('Administrativo '!$Y$21="Alta",'Administrativo '!$AA$21="Menor"),CONCATENATE("R2C",'Administrativo '!$O$21),"")</f>
        <v/>
      </c>
      <c r="V17" s="56" t="str">
        <f>IF(AND('Administrativo '!$Y$16="Alta",'Administrativo '!$AA$16="Moderado"),CONCATENATE("R2C",'Administrativo '!$O$16),"")</f>
        <v/>
      </c>
      <c r="W17" s="57" t="str">
        <f>IF(AND('Administrativo '!$Y$17="Alta",'Administrativo '!$AA$17="Moderado"),CONCATENATE("R2C",'Administrativo '!$O$17),"")</f>
        <v/>
      </c>
      <c r="X17" s="57" t="str">
        <f>IF(AND('Administrativo '!$Y$18="Alta",'Administrativo '!$AA$18="Moderado"),CONCATENATE("R2C",'Administrativo '!$O$18),"")</f>
        <v/>
      </c>
      <c r="Y17" s="57" t="str">
        <f>IF(AND('Administrativo '!$Y$19="Alta",'Administrativo '!$AA$19="Moderado"),CONCATENATE("R2C",'Administrativo '!$O$19),"")</f>
        <v/>
      </c>
      <c r="Z17" s="57" t="str">
        <f>IF(AND('Administrativo '!$Y$20="Alta",'Administrativo '!$AA$20="Moderado"),CONCATENATE("R2C",'Administrativo '!$O$20),"")</f>
        <v/>
      </c>
      <c r="AA17" s="58" t="str">
        <f>IF(AND('Administrativo '!$Y$21="Alta",'Administrativo '!$AA$21="Moderado"),CONCATENATE("R2C",'Administrativo '!$O$21),"")</f>
        <v/>
      </c>
      <c r="AB17" s="56" t="str">
        <f>IF(AND('Administrativo '!$Y$16="Alta",'Administrativo '!$AA$16="Mayor"),CONCATENATE("R2C",'Administrativo '!$O$16),"")</f>
        <v/>
      </c>
      <c r="AC17" s="57" t="str">
        <f>IF(AND('Administrativo '!$Y$17="Alta",'Administrativo '!$AA$17="Mayor"),CONCATENATE("R2C",'Administrativo '!$O$17),"")</f>
        <v/>
      </c>
      <c r="AD17" s="57" t="str">
        <f>IF(AND('Administrativo '!$Y$18="Alta",'Administrativo '!$AA$18="Mayor"),CONCATENATE("R2C",'Administrativo '!$O$18),"")</f>
        <v/>
      </c>
      <c r="AE17" s="57" t="str">
        <f>IF(AND('Administrativo '!$Y$19="Alta",'Administrativo '!$AA$19="Mayor"),CONCATENATE("R2C",'Administrativo '!$O$19),"")</f>
        <v/>
      </c>
      <c r="AF17" s="57" t="str">
        <f>IF(AND('Administrativo '!$Y$20="Alta",'Administrativo '!$AA$20="Mayor"),CONCATENATE("R2C",'Administrativo '!$O$20),"")</f>
        <v/>
      </c>
      <c r="AG17" s="58" t="str">
        <f>IF(AND('Administrativo '!$Y$21="Alta",'Administrativo '!$AA$21="Mayor"),CONCATENATE("R2C",'Administrativo '!$O$21),"")</f>
        <v/>
      </c>
      <c r="AH17" s="59" t="str">
        <f>IF(AND('Administrativo '!$Y$16="Alta",'Administrativo '!$AA$16="Catastrófico"),CONCATENATE("R2C",'Administrativo '!$O$16),"")</f>
        <v/>
      </c>
      <c r="AI17" s="60" t="str">
        <f>IF(AND('Administrativo '!$Y$17="Alta",'Administrativo '!$AA$17="Catastrófico"),CONCATENATE("R2C",'Administrativo '!$O$17),"")</f>
        <v/>
      </c>
      <c r="AJ17" s="60" t="str">
        <f>IF(AND('Administrativo '!$Y$18="Alta",'Administrativo '!$AA$18="Catastrófico"),CONCATENATE("R2C",'Administrativo '!$O$18),"")</f>
        <v/>
      </c>
      <c r="AK17" s="60" t="str">
        <f>IF(AND('Administrativo '!$Y$19="Alta",'Administrativo '!$AA$19="Catastrófico"),CONCATENATE("R2C",'Administrativo '!$O$19),"")</f>
        <v/>
      </c>
      <c r="AL17" s="60" t="str">
        <f>IF(AND('Administrativo '!$Y$20="Alta",'Administrativo '!$AA$20="Catastrófico"),CONCATENATE("R2C",'Administrativo '!$O$20),"")</f>
        <v/>
      </c>
      <c r="AM17" s="61" t="str">
        <f>IF(AND('Administrativo '!$Y$21="Alta",'Administrativo '!$AA$21="Catastrófico"),CONCATENATE("R2C",'Administrativo '!$O$21),"")</f>
        <v/>
      </c>
      <c r="AN17" s="87"/>
      <c r="AO17" s="342"/>
      <c r="AP17" s="343"/>
      <c r="AQ17" s="343"/>
      <c r="AR17" s="343"/>
      <c r="AS17" s="343"/>
      <c r="AT17" s="344"/>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row>
    <row r="18" spans="1:76" ht="15" customHeight="1" x14ac:dyDescent="0.25">
      <c r="A18" s="87"/>
      <c r="B18" s="291"/>
      <c r="C18" s="291"/>
      <c r="D18" s="292"/>
      <c r="E18" s="332"/>
      <c r="F18" s="333"/>
      <c r="G18" s="333"/>
      <c r="H18" s="333"/>
      <c r="I18" s="333"/>
      <c r="J18" s="71" t="str">
        <f>IF(AND('Administrativo '!$Y$22="Alta",'Administrativo '!$AA$22="Leve"),CONCATENATE("R3C",'Administrativo '!$O$22),"")</f>
        <v/>
      </c>
      <c r="K18" s="72" t="str">
        <f>IF(AND('Administrativo '!$Y$23="Alta",'Administrativo '!$AA$23="Leve"),CONCATENATE("R3C",'Administrativo '!$O$23),"")</f>
        <v/>
      </c>
      <c r="L18" s="72" t="str">
        <f>IF(AND('Administrativo '!$Y$24="Alta",'Administrativo '!$AA$24="Leve"),CONCATENATE("R3C",'Administrativo '!$O$24),"")</f>
        <v/>
      </c>
      <c r="M18" s="72" t="str">
        <f>IF(AND('Administrativo '!$Y$25="Alta",'Administrativo '!$AA$25="Leve"),CONCATENATE("R3C",'Administrativo '!$O$25),"")</f>
        <v/>
      </c>
      <c r="N18" s="72" t="str">
        <f>IF(AND('Administrativo '!$Y$26="Alta",'Administrativo '!$AA$26="Leve"),CONCATENATE("R3C",'Administrativo '!$O$26),"")</f>
        <v/>
      </c>
      <c r="O18" s="73" t="str">
        <f>IF(AND('Administrativo '!$Y$27="Alta",'Administrativo '!$AA$27="Leve"),CONCATENATE("R3C",'Administrativo '!$O$27),"")</f>
        <v/>
      </c>
      <c r="P18" s="71" t="str">
        <f>IF(AND('Administrativo '!$Y$22="Alta",'Administrativo '!$AA$22="Menor"),CONCATENATE("R3C",'Administrativo '!$O$22),"")</f>
        <v/>
      </c>
      <c r="Q18" s="72" t="str">
        <f>IF(AND('Administrativo '!$Y$23="Alta",'Administrativo '!$AA$23="Menor"),CONCATENATE("R3C",'Administrativo '!$O$23),"")</f>
        <v/>
      </c>
      <c r="R18" s="72" t="str">
        <f>IF(AND('Administrativo '!$Y$24="Alta",'Administrativo '!$AA$24="Menor"),CONCATENATE("R3C",'Administrativo '!$O$24),"")</f>
        <v/>
      </c>
      <c r="S18" s="72" t="str">
        <f>IF(AND('Administrativo '!$Y$25="Alta",'Administrativo '!$AA$25="Menor"),CONCATENATE("R3C",'Administrativo '!$O$25),"")</f>
        <v/>
      </c>
      <c r="T18" s="72" t="str">
        <f>IF(AND('Administrativo '!$Y$26="Alta",'Administrativo '!$AA$26="Menor"),CONCATENATE("R3C",'Administrativo '!$O$26),"")</f>
        <v/>
      </c>
      <c r="U18" s="73" t="str">
        <f>IF(AND('Administrativo '!$Y$27="Alta",'Administrativo '!$AA$27="Menor"),CONCATENATE("R3C",'Administrativo '!$O$27),"")</f>
        <v/>
      </c>
      <c r="V18" s="56" t="str">
        <f>IF(AND('Administrativo '!$Y$22="Alta",'Administrativo '!$AA$22="Moderado"),CONCATENATE("R3C",'Administrativo '!$O$22),"")</f>
        <v/>
      </c>
      <c r="W18" s="57" t="str">
        <f>IF(AND('Administrativo '!$Y$23="Alta",'Administrativo '!$AA$23="Moderado"),CONCATENATE("R3C",'Administrativo '!$O$23),"")</f>
        <v/>
      </c>
      <c r="X18" s="57" t="str">
        <f>IF(AND('Administrativo '!$Y$24="Alta",'Administrativo '!$AA$24="Moderado"),CONCATENATE("R3C",'Administrativo '!$O$24),"")</f>
        <v/>
      </c>
      <c r="Y18" s="57" t="str">
        <f>IF(AND('Administrativo '!$Y$25="Alta",'Administrativo '!$AA$25="Moderado"),CONCATENATE("R3C",'Administrativo '!$O$25),"")</f>
        <v/>
      </c>
      <c r="Z18" s="57" t="str">
        <f>IF(AND('Administrativo '!$Y$26="Alta",'Administrativo '!$AA$26="Moderado"),CONCATENATE("R3C",'Administrativo '!$O$26),"")</f>
        <v/>
      </c>
      <c r="AA18" s="58" t="str">
        <f>IF(AND('Administrativo '!$Y$27="Alta",'Administrativo '!$AA$27="Moderado"),CONCATENATE("R3C",'Administrativo '!$O$27),"")</f>
        <v/>
      </c>
      <c r="AB18" s="56" t="str">
        <f>IF(AND('Administrativo '!$Y$22="Alta",'Administrativo '!$AA$22="Mayor"),CONCATENATE("R3C",'Administrativo '!$O$22),"")</f>
        <v/>
      </c>
      <c r="AC18" s="57" t="str">
        <f>IF(AND('Administrativo '!$Y$23="Alta",'Administrativo '!$AA$23="Mayor"),CONCATENATE("R3C",'Administrativo '!$O$23),"")</f>
        <v/>
      </c>
      <c r="AD18" s="57" t="str">
        <f>IF(AND('Administrativo '!$Y$24="Alta",'Administrativo '!$AA$24="Mayor"),CONCATENATE("R3C",'Administrativo '!$O$24),"")</f>
        <v/>
      </c>
      <c r="AE18" s="57" t="str">
        <f>IF(AND('Administrativo '!$Y$25="Alta",'Administrativo '!$AA$25="Mayor"),CONCATENATE("R3C",'Administrativo '!$O$25),"")</f>
        <v/>
      </c>
      <c r="AF18" s="57" t="str">
        <f>IF(AND('Administrativo '!$Y$26="Alta",'Administrativo '!$AA$26="Mayor"),CONCATENATE("R3C",'Administrativo '!$O$26),"")</f>
        <v/>
      </c>
      <c r="AG18" s="58" t="str">
        <f>IF(AND('Administrativo '!$Y$27="Alta",'Administrativo '!$AA$27="Mayor"),CONCATENATE("R3C",'Administrativo '!$O$27),"")</f>
        <v/>
      </c>
      <c r="AH18" s="59" t="str">
        <f>IF(AND('Administrativo '!$Y$22="Alta",'Administrativo '!$AA$22="Catastrófico"),CONCATENATE("R3C",'Administrativo '!$O$22),"")</f>
        <v/>
      </c>
      <c r="AI18" s="60" t="str">
        <f>IF(AND('Administrativo '!$Y$23="Alta",'Administrativo '!$AA$23="Catastrófico"),CONCATENATE("R3C",'Administrativo '!$O$23),"")</f>
        <v/>
      </c>
      <c r="AJ18" s="60" t="str">
        <f>IF(AND('Administrativo '!$Y$24="Alta",'Administrativo '!$AA$24="Catastrófico"),CONCATENATE("R3C",'Administrativo '!$O$24),"")</f>
        <v/>
      </c>
      <c r="AK18" s="60" t="str">
        <f>IF(AND('Administrativo '!$Y$25="Alta",'Administrativo '!$AA$25="Catastrófico"),CONCATENATE("R3C",'Administrativo '!$O$25),"")</f>
        <v/>
      </c>
      <c r="AL18" s="60" t="str">
        <f>IF(AND('Administrativo '!$Y$26="Alta",'Administrativo '!$AA$26="Catastrófico"),CONCATENATE("R3C",'Administrativo '!$O$26),"")</f>
        <v/>
      </c>
      <c r="AM18" s="61" t="str">
        <f>IF(AND('Administrativo '!$Y$27="Alta",'Administrativo '!$AA$27="Catastrófico"),CONCATENATE("R3C",'Administrativo '!$O$27),"")</f>
        <v/>
      </c>
      <c r="AN18" s="87"/>
      <c r="AO18" s="342"/>
      <c r="AP18" s="343"/>
      <c r="AQ18" s="343"/>
      <c r="AR18" s="343"/>
      <c r="AS18" s="343"/>
      <c r="AT18" s="344"/>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row>
    <row r="19" spans="1:76" ht="15" customHeight="1" x14ac:dyDescent="0.25">
      <c r="A19" s="87"/>
      <c r="B19" s="291"/>
      <c r="C19" s="291"/>
      <c r="D19" s="292"/>
      <c r="E19" s="332"/>
      <c r="F19" s="333"/>
      <c r="G19" s="333"/>
      <c r="H19" s="333"/>
      <c r="I19" s="333"/>
      <c r="J19" s="71" t="str">
        <f>IF(AND('Administrativo '!$Y$28="Alta",'Administrativo '!$AA$28="Leve"),CONCATENATE("R4C",'Administrativo '!$O$28),"")</f>
        <v/>
      </c>
      <c r="K19" s="72" t="str">
        <f>IF(AND('Administrativo '!$Y$29="Alta",'Administrativo '!$AA$29="Leve"),CONCATENATE("R4C",'Administrativo '!$O$29),"")</f>
        <v/>
      </c>
      <c r="L19" s="72" t="str">
        <f>IF(AND('Administrativo '!$Y$30="Alta",'Administrativo '!$AA$30="Leve"),CONCATENATE("R4C",'Administrativo '!$O$30),"")</f>
        <v/>
      </c>
      <c r="M19" s="72" t="str">
        <f>IF(AND('Administrativo '!$Y$31="Alta",'Administrativo '!$AA$31="Leve"),CONCATENATE("R4C",'Administrativo '!$O$31),"")</f>
        <v/>
      </c>
      <c r="N19" s="72" t="str">
        <f>IF(AND('Administrativo '!$Y$32="Alta",'Administrativo '!$AA$32="Leve"),CONCATENATE("R4C",'Administrativo '!$O$32),"")</f>
        <v/>
      </c>
      <c r="O19" s="73" t="str">
        <f>IF(AND('Administrativo '!$Y$33="Alta",'Administrativo '!$AA$33="Leve"),CONCATENATE("R4C",'Administrativo '!$O$33),"")</f>
        <v/>
      </c>
      <c r="P19" s="71" t="str">
        <f>IF(AND('Administrativo '!$Y$28="Alta",'Administrativo '!$AA$28="Menor"),CONCATENATE("R4C",'Administrativo '!$O$28),"")</f>
        <v/>
      </c>
      <c r="Q19" s="72" t="str">
        <f>IF(AND('Administrativo '!$Y$29="Alta",'Administrativo '!$AA$29="Menor"),CONCATENATE("R4C",'Administrativo '!$O$29),"")</f>
        <v/>
      </c>
      <c r="R19" s="72" t="str">
        <f>IF(AND('Administrativo '!$Y$30="Alta",'Administrativo '!$AA$30="Menor"),CONCATENATE("R4C",'Administrativo '!$O$30),"")</f>
        <v/>
      </c>
      <c r="S19" s="72" t="str">
        <f>IF(AND('Administrativo '!$Y$31="Alta",'Administrativo '!$AA$31="Menor"),CONCATENATE("R4C",'Administrativo '!$O$31),"")</f>
        <v/>
      </c>
      <c r="T19" s="72" t="str">
        <f>IF(AND('Administrativo '!$Y$32="Alta",'Administrativo '!$AA$32="Menor"),CONCATENATE("R4C",'Administrativo '!$O$32),"")</f>
        <v/>
      </c>
      <c r="U19" s="73" t="str">
        <f>IF(AND('Administrativo '!$Y$33="Alta",'Administrativo '!$AA$33="Menor"),CONCATENATE("R4C",'Administrativo '!$O$33),"")</f>
        <v/>
      </c>
      <c r="V19" s="56" t="str">
        <f>IF(AND('Administrativo '!$Y$28="Alta",'Administrativo '!$AA$28="Moderado"),CONCATENATE("R4C",'Administrativo '!$O$28),"")</f>
        <v/>
      </c>
      <c r="W19" s="57" t="str">
        <f>IF(AND('Administrativo '!$Y$29="Alta",'Administrativo '!$AA$29="Moderado"),CONCATENATE("R4C",'Administrativo '!$O$29),"")</f>
        <v/>
      </c>
      <c r="X19" s="57" t="str">
        <f>IF(AND('Administrativo '!$Y$30="Alta",'Administrativo '!$AA$30="Moderado"),CONCATENATE("R4C",'Administrativo '!$O$30),"")</f>
        <v/>
      </c>
      <c r="Y19" s="57" t="str">
        <f>IF(AND('Administrativo '!$Y$31="Alta",'Administrativo '!$AA$31="Moderado"),CONCATENATE("R4C",'Administrativo '!$O$31),"")</f>
        <v/>
      </c>
      <c r="Z19" s="57" t="str">
        <f>IF(AND('Administrativo '!$Y$32="Alta",'Administrativo '!$AA$32="Moderado"),CONCATENATE("R4C",'Administrativo '!$O$32),"")</f>
        <v/>
      </c>
      <c r="AA19" s="58" t="str">
        <f>IF(AND('Administrativo '!$Y$33="Alta",'Administrativo '!$AA$33="Moderado"),CONCATENATE("R4C",'Administrativo '!$O$33),"")</f>
        <v/>
      </c>
      <c r="AB19" s="56" t="str">
        <f>IF(AND('Administrativo '!$Y$28="Alta",'Administrativo '!$AA$28="Mayor"),CONCATENATE("R4C",'Administrativo '!$O$28),"")</f>
        <v/>
      </c>
      <c r="AC19" s="57" t="str">
        <f>IF(AND('Administrativo '!$Y$29="Alta",'Administrativo '!$AA$29="Mayor"),CONCATENATE("R4C",'Administrativo '!$O$29),"")</f>
        <v/>
      </c>
      <c r="AD19" s="57" t="str">
        <f>IF(AND('Administrativo '!$Y$30="Alta",'Administrativo '!$AA$30="Mayor"),CONCATENATE("R4C",'Administrativo '!$O$30),"")</f>
        <v/>
      </c>
      <c r="AE19" s="57" t="str">
        <f>IF(AND('Administrativo '!$Y$31="Alta",'Administrativo '!$AA$31="Mayor"),CONCATENATE("R4C",'Administrativo '!$O$31),"")</f>
        <v/>
      </c>
      <c r="AF19" s="57" t="str">
        <f>IF(AND('Administrativo '!$Y$32="Alta",'Administrativo '!$AA$32="Mayor"),CONCATENATE("R4C",'Administrativo '!$O$32),"")</f>
        <v/>
      </c>
      <c r="AG19" s="58" t="str">
        <f>IF(AND('Administrativo '!$Y$33="Alta",'Administrativo '!$AA$33="Mayor"),CONCATENATE("R4C",'Administrativo '!$O$33),"")</f>
        <v/>
      </c>
      <c r="AH19" s="59" t="str">
        <f>IF(AND('Administrativo '!$Y$28="Alta",'Administrativo '!$AA$28="Catastrófico"),CONCATENATE("R4C",'Administrativo '!$O$28),"")</f>
        <v/>
      </c>
      <c r="AI19" s="60" t="str">
        <f>IF(AND('Administrativo '!$Y$29="Alta",'Administrativo '!$AA$29="Catastrófico"),CONCATENATE("R4C",'Administrativo '!$O$29),"")</f>
        <v/>
      </c>
      <c r="AJ19" s="60" t="str">
        <f>IF(AND('Administrativo '!$Y$30="Alta",'Administrativo '!$AA$30="Catastrófico"),CONCATENATE("R4C",'Administrativo '!$O$30),"")</f>
        <v/>
      </c>
      <c r="AK19" s="60" t="str">
        <f>IF(AND('Administrativo '!$Y$31="Alta",'Administrativo '!$AA$31="Catastrófico"),CONCATENATE("R4C",'Administrativo '!$O$31),"")</f>
        <v/>
      </c>
      <c r="AL19" s="60" t="str">
        <f>IF(AND('Administrativo '!$Y$32="Alta",'Administrativo '!$AA$32="Catastrófico"),CONCATENATE("R4C",'Administrativo '!$O$32),"")</f>
        <v/>
      </c>
      <c r="AM19" s="61" t="str">
        <f>IF(AND('Administrativo '!$Y$33="Alta",'Administrativo '!$AA$33="Catastrófico"),CONCATENATE("R4C",'Administrativo '!$O$33),"")</f>
        <v/>
      </c>
      <c r="AN19" s="87"/>
      <c r="AO19" s="342"/>
      <c r="AP19" s="343"/>
      <c r="AQ19" s="343"/>
      <c r="AR19" s="343"/>
      <c r="AS19" s="343"/>
      <c r="AT19" s="344"/>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row>
    <row r="20" spans="1:76" ht="15" customHeight="1" x14ac:dyDescent="0.25">
      <c r="A20" s="87"/>
      <c r="B20" s="291"/>
      <c r="C20" s="291"/>
      <c r="D20" s="292"/>
      <c r="E20" s="332"/>
      <c r="F20" s="333"/>
      <c r="G20" s="333"/>
      <c r="H20" s="333"/>
      <c r="I20" s="333"/>
      <c r="J20" s="71" t="str">
        <f>IF(AND('Administrativo '!$Y$34="Alta",'Administrativo '!$AA$34="Leve"),CONCATENATE("R5C",'Administrativo '!$O$34),"")</f>
        <v/>
      </c>
      <c r="K20" s="72" t="str">
        <f>IF(AND('Administrativo '!$Y$35="Alta",'Administrativo '!$AA$35="Leve"),CONCATENATE("R5C",'Administrativo '!$O$35),"")</f>
        <v/>
      </c>
      <c r="L20" s="72" t="str">
        <f>IF(AND('Administrativo '!$Y$36="Alta",'Administrativo '!$AA$36="Leve"),CONCATENATE("R5C",'Administrativo '!$O$36),"")</f>
        <v/>
      </c>
      <c r="M20" s="72" t="str">
        <f>IF(AND('Administrativo '!$Y$37="Alta",'Administrativo '!$AA$37="Leve"),CONCATENATE("R5C",'Administrativo '!$O$37),"")</f>
        <v/>
      </c>
      <c r="N20" s="72" t="str">
        <f>IF(AND('Administrativo '!$Y$38="Alta",'Administrativo '!$AA$38="Leve"),CONCATENATE("R5C",'Administrativo '!$O$38),"")</f>
        <v/>
      </c>
      <c r="O20" s="73" t="str">
        <f>IF(AND('Administrativo '!$Y$39="Alta",'Administrativo '!$AA$39="Leve"),CONCATENATE("R5C",'Administrativo '!$O$39),"")</f>
        <v/>
      </c>
      <c r="P20" s="71" t="str">
        <f>IF(AND('Administrativo '!$Y$34="Alta",'Administrativo '!$AA$34="Menor"),CONCATENATE("R5C",'Administrativo '!$O$34),"")</f>
        <v/>
      </c>
      <c r="Q20" s="72" t="str">
        <f>IF(AND('Administrativo '!$Y$35="Alta",'Administrativo '!$AA$35="Menor"),CONCATENATE("R5C",'Administrativo '!$O$35),"")</f>
        <v/>
      </c>
      <c r="R20" s="72" t="str">
        <f>IF(AND('Administrativo '!$Y$36="Alta",'Administrativo '!$AA$36="Menor"),CONCATENATE("R5C",'Administrativo '!$O$36),"")</f>
        <v/>
      </c>
      <c r="S20" s="72" t="str">
        <f>IF(AND('Administrativo '!$Y$37="Alta",'Administrativo '!$AA$37="Menor"),CONCATENATE("R5C",'Administrativo '!$O$37),"")</f>
        <v/>
      </c>
      <c r="T20" s="72" t="str">
        <f>IF(AND('Administrativo '!$Y$38="Alta",'Administrativo '!$AA$38="Menor"),CONCATENATE("R5C",'Administrativo '!$O$38),"")</f>
        <v/>
      </c>
      <c r="U20" s="73" t="str">
        <f>IF(AND('Administrativo '!$Y$39="Alta",'Administrativo '!$AA$39="Menor"),CONCATENATE("R5C",'Administrativo '!$O$39),"")</f>
        <v/>
      </c>
      <c r="V20" s="56" t="str">
        <f>IF(AND('Administrativo '!$Y$34="Alta",'Administrativo '!$AA$34="Moderado"),CONCATENATE("R5C",'Administrativo '!$O$34),"")</f>
        <v/>
      </c>
      <c r="W20" s="57" t="str">
        <f>IF(AND('Administrativo '!$Y$35="Alta",'Administrativo '!$AA$35="Moderado"),CONCATENATE("R5C",'Administrativo '!$O$35),"")</f>
        <v/>
      </c>
      <c r="X20" s="57" t="str">
        <f>IF(AND('Administrativo '!$Y$36="Alta",'Administrativo '!$AA$36="Moderado"),CONCATENATE("R5C",'Administrativo '!$O$36),"")</f>
        <v/>
      </c>
      <c r="Y20" s="57" t="str">
        <f>IF(AND('Administrativo '!$Y$37="Alta",'Administrativo '!$AA$37="Moderado"),CONCATENATE("R5C",'Administrativo '!$O$37),"")</f>
        <v/>
      </c>
      <c r="Z20" s="57" t="str">
        <f>IF(AND('Administrativo '!$Y$38="Alta",'Administrativo '!$AA$38="Moderado"),CONCATENATE("R5C",'Administrativo '!$O$38),"")</f>
        <v/>
      </c>
      <c r="AA20" s="58" t="str">
        <f>IF(AND('Administrativo '!$Y$39="Alta",'Administrativo '!$AA$39="Moderado"),CONCATENATE("R5C",'Administrativo '!$O$39),"")</f>
        <v/>
      </c>
      <c r="AB20" s="56" t="str">
        <f>IF(AND('Administrativo '!$Y$34="Alta",'Administrativo '!$AA$34="Mayor"),CONCATENATE("R5C",'Administrativo '!$O$34),"")</f>
        <v/>
      </c>
      <c r="AC20" s="57" t="str">
        <f>IF(AND('Administrativo '!$Y$35="Alta",'Administrativo '!$AA$35="Mayor"),CONCATENATE("R5C",'Administrativo '!$O$35),"")</f>
        <v/>
      </c>
      <c r="AD20" s="57" t="str">
        <f>IF(AND('Administrativo '!$Y$36="Alta",'Administrativo '!$AA$36="Mayor"),CONCATENATE("R5C",'Administrativo '!$O$36),"")</f>
        <v/>
      </c>
      <c r="AE20" s="57" t="str">
        <f>IF(AND('Administrativo '!$Y$37="Alta",'Administrativo '!$AA$37="Mayor"),CONCATENATE("R5C",'Administrativo '!$O$37),"")</f>
        <v/>
      </c>
      <c r="AF20" s="57" t="str">
        <f>IF(AND('Administrativo '!$Y$38="Alta",'Administrativo '!$AA$38="Mayor"),CONCATENATE("R5C",'Administrativo '!$O$38),"")</f>
        <v/>
      </c>
      <c r="AG20" s="58" t="str">
        <f>IF(AND('Administrativo '!$Y$39="Alta",'Administrativo '!$AA$39="Mayor"),CONCATENATE("R5C",'Administrativo '!$O$39),"")</f>
        <v/>
      </c>
      <c r="AH20" s="59" t="str">
        <f>IF(AND('Administrativo '!$Y$34="Alta",'Administrativo '!$AA$34="Catastrófico"),CONCATENATE("R5C",'Administrativo '!$O$34),"")</f>
        <v/>
      </c>
      <c r="AI20" s="60" t="str">
        <f>IF(AND('Administrativo '!$Y$35="Alta",'Administrativo '!$AA$35="Catastrófico"),CONCATENATE("R5C",'Administrativo '!$O$35),"")</f>
        <v/>
      </c>
      <c r="AJ20" s="60" t="str">
        <f>IF(AND('Administrativo '!$Y$36="Alta",'Administrativo '!$AA$36="Catastrófico"),CONCATENATE("R5C",'Administrativo '!$O$36),"")</f>
        <v/>
      </c>
      <c r="AK20" s="60" t="str">
        <f>IF(AND('Administrativo '!$Y$37="Alta",'Administrativo '!$AA$37="Catastrófico"),CONCATENATE("R5C",'Administrativo '!$O$37),"")</f>
        <v/>
      </c>
      <c r="AL20" s="60" t="str">
        <f>IF(AND('Administrativo '!$Y$38="Alta",'Administrativo '!$AA$38="Catastrófico"),CONCATENATE("R5C",'Administrativo '!$O$38),"")</f>
        <v/>
      </c>
      <c r="AM20" s="61" t="str">
        <f>IF(AND('Administrativo '!$Y$39="Alta",'Administrativo '!$AA$39="Catastrófico"),CONCATENATE("R5C",'Administrativo '!$O$39),"")</f>
        <v/>
      </c>
      <c r="AN20" s="87"/>
      <c r="AO20" s="342"/>
      <c r="AP20" s="343"/>
      <c r="AQ20" s="343"/>
      <c r="AR20" s="343"/>
      <c r="AS20" s="343"/>
      <c r="AT20" s="344"/>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row>
    <row r="21" spans="1:76" ht="15" customHeight="1" x14ac:dyDescent="0.25">
      <c r="A21" s="87"/>
      <c r="B21" s="291"/>
      <c r="C21" s="291"/>
      <c r="D21" s="292"/>
      <c r="E21" s="332"/>
      <c r="F21" s="333"/>
      <c r="G21" s="333"/>
      <c r="H21" s="333"/>
      <c r="I21" s="333"/>
      <c r="J21" s="71" t="str">
        <f>IF(AND('Administrativo '!$Y$40="Alta",'Administrativo '!$AA$40="Leve"),CONCATENATE("R6C",'Administrativo '!$O$40),"")</f>
        <v/>
      </c>
      <c r="K21" s="72" t="str">
        <f>IF(AND('Administrativo '!$Y$41="Alta",'Administrativo '!$AA$41="Leve"),CONCATENATE("R6C",'Administrativo '!$O$41),"")</f>
        <v/>
      </c>
      <c r="L21" s="72" t="str">
        <f>IF(AND('Administrativo '!$Y$42="Alta",'Administrativo '!$AA$42="Leve"),CONCATENATE("R6C",'Administrativo '!$O$42),"")</f>
        <v/>
      </c>
      <c r="M21" s="72" t="str">
        <f>IF(AND('Administrativo '!$Y$43="Alta",'Administrativo '!$AA$43="Leve"),CONCATENATE("R6C",'Administrativo '!$O$43),"")</f>
        <v/>
      </c>
      <c r="N21" s="72" t="str">
        <f>IF(AND('Administrativo '!$Y$44="Alta",'Administrativo '!$AA$44="Leve"),CONCATENATE("R6C",'Administrativo '!$O$44),"")</f>
        <v/>
      </c>
      <c r="O21" s="73" t="str">
        <f>IF(AND('Administrativo '!$Y$45="Alta",'Administrativo '!$AA$45="Leve"),CONCATENATE("R6C",'Administrativo '!$O$45),"")</f>
        <v/>
      </c>
      <c r="P21" s="71" t="str">
        <f>IF(AND('Administrativo '!$Y$40="Alta",'Administrativo '!$AA$40="Menor"),CONCATENATE("R6C",'Administrativo '!$O$40),"")</f>
        <v/>
      </c>
      <c r="Q21" s="72" t="str">
        <f>IF(AND('Administrativo '!$Y$41="Alta",'Administrativo '!$AA$41="Menor"),CONCATENATE("R6C",'Administrativo '!$O$41),"")</f>
        <v/>
      </c>
      <c r="R21" s="72" t="str">
        <f>IF(AND('Administrativo '!$Y$42="Alta",'Administrativo '!$AA$42="Menor"),CONCATENATE("R6C",'Administrativo '!$O$42),"")</f>
        <v/>
      </c>
      <c r="S21" s="72" t="str">
        <f>IF(AND('Administrativo '!$Y$43="Alta",'Administrativo '!$AA$43="Menor"),CONCATENATE("R6C",'Administrativo '!$O$43),"")</f>
        <v/>
      </c>
      <c r="T21" s="72" t="str">
        <f>IF(AND('Administrativo '!$Y$44="Alta",'Administrativo '!$AA$44="Menor"),CONCATENATE("R6C",'Administrativo '!$O$44),"")</f>
        <v/>
      </c>
      <c r="U21" s="73" t="str">
        <f>IF(AND('Administrativo '!$Y$45="Alta",'Administrativo '!$AA$45="Menor"),CONCATENATE("R6C",'Administrativo '!$O$45),"")</f>
        <v/>
      </c>
      <c r="V21" s="56" t="str">
        <f>IF(AND('Administrativo '!$Y$40="Alta",'Administrativo '!$AA$40="Moderado"),CONCATENATE("R6C",'Administrativo '!$O$40),"")</f>
        <v/>
      </c>
      <c r="W21" s="57" t="str">
        <f>IF(AND('Administrativo '!$Y$41="Alta",'Administrativo '!$AA$41="Moderado"),CONCATENATE("R6C",'Administrativo '!$O$41),"")</f>
        <v/>
      </c>
      <c r="X21" s="57" t="str">
        <f>IF(AND('Administrativo '!$Y$42="Alta",'Administrativo '!$AA$42="Moderado"),CONCATENATE("R6C",'Administrativo '!$O$42),"")</f>
        <v/>
      </c>
      <c r="Y21" s="57" t="str">
        <f>IF(AND('Administrativo '!$Y$43="Alta",'Administrativo '!$AA$43="Moderado"),CONCATENATE("R6C",'Administrativo '!$O$43),"")</f>
        <v/>
      </c>
      <c r="Z21" s="57" t="str">
        <f>IF(AND('Administrativo '!$Y$44="Alta",'Administrativo '!$AA$44="Moderado"),CONCATENATE("R6C",'Administrativo '!$O$44),"")</f>
        <v/>
      </c>
      <c r="AA21" s="58" t="str">
        <f>IF(AND('Administrativo '!$Y$45="Alta",'Administrativo '!$AA$45="Moderado"),CONCATENATE("R6C",'Administrativo '!$O$45),"")</f>
        <v/>
      </c>
      <c r="AB21" s="56" t="str">
        <f>IF(AND('Administrativo '!$Y$40="Alta",'Administrativo '!$AA$40="Mayor"),CONCATENATE("R6C",'Administrativo '!$O$40),"")</f>
        <v/>
      </c>
      <c r="AC21" s="57" t="str">
        <f>IF(AND('Administrativo '!$Y$41="Alta",'Administrativo '!$AA$41="Mayor"),CONCATENATE("R6C",'Administrativo '!$O$41),"")</f>
        <v/>
      </c>
      <c r="AD21" s="57" t="str">
        <f>IF(AND('Administrativo '!$Y$42="Alta",'Administrativo '!$AA$42="Mayor"),CONCATENATE("R6C",'Administrativo '!$O$42),"")</f>
        <v/>
      </c>
      <c r="AE21" s="57" t="str">
        <f>IF(AND('Administrativo '!$Y$43="Alta",'Administrativo '!$AA$43="Mayor"),CONCATENATE("R6C",'Administrativo '!$O$43),"")</f>
        <v/>
      </c>
      <c r="AF21" s="57" t="str">
        <f>IF(AND('Administrativo '!$Y$44="Alta",'Administrativo '!$AA$44="Mayor"),CONCATENATE("R6C",'Administrativo '!$O$44),"")</f>
        <v/>
      </c>
      <c r="AG21" s="58" t="str">
        <f>IF(AND('Administrativo '!$Y$45="Alta",'Administrativo '!$AA$45="Mayor"),CONCATENATE("R6C",'Administrativo '!$O$45),"")</f>
        <v/>
      </c>
      <c r="AH21" s="59" t="str">
        <f>IF(AND('Administrativo '!$Y$40="Alta",'Administrativo '!$AA$40="Catastrófico"),CONCATENATE("R6C",'Administrativo '!$O$40),"")</f>
        <v/>
      </c>
      <c r="AI21" s="60" t="str">
        <f>IF(AND('Administrativo '!$Y$41="Alta",'Administrativo '!$AA$41="Catastrófico"),CONCATENATE("R6C",'Administrativo '!$O$41),"")</f>
        <v/>
      </c>
      <c r="AJ21" s="60" t="str">
        <f>IF(AND('Administrativo '!$Y$42="Alta",'Administrativo '!$AA$42="Catastrófico"),CONCATENATE("R6C",'Administrativo '!$O$42),"")</f>
        <v/>
      </c>
      <c r="AK21" s="60" t="str">
        <f>IF(AND('Administrativo '!$Y$43="Alta",'Administrativo '!$AA$43="Catastrófico"),CONCATENATE("R6C",'Administrativo '!$O$43),"")</f>
        <v/>
      </c>
      <c r="AL21" s="60" t="str">
        <f>IF(AND('Administrativo '!$Y$44="Alta",'Administrativo '!$AA$44="Catastrófico"),CONCATENATE("R6C",'Administrativo '!$O$44),"")</f>
        <v/>
      </c>
      <c r="AM21" s="61" t="str">
        <f>IF(AND('Administrativo '!$Y$45="Alta",'Administrativo '!$AA$45="Catastrófico"),CONCATENATE("R6C",'Administrativo '!$O$45),"")</f>
        <v/>
      </c>
      <c r="AN21" s="87"/>
      <c r="AO21" s="342"/>
      <c r="AP21" s="343"/>
      <c r="AQ21" s="343"/>
      <c r="AR21" s="343"/>
      <c r="AS21" s="343"/>
      <c r="AT21" s="344"/>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row>
    <row r="22" spans="1:76" ht="15" customHeight="1" x14ac:dyDescent="0.25">
      <c r="A22" s="87"/>
      <c r="B22" s="291"/>
      <c r="C22" s="291"/>
      <c r="D22" s="292"/>
      <c r="E22" s="332"/>
      <c r="F22" s="333"/>
      <c r="G22" s="333"/>
      <c r="H22" s="333"/>
      <c r="I22" s="333"/>
      <c r="J22" s="71" t="str">
        <f>IF(AND('Administrativo '!$Y$46="Alta",'Administrativo '!$AA$46="Leve"),CONCATENATE("R7C",'Administrativo '!$O$46),"")</f>
        <v/>
      </c>
      <c r="K22" s="72" t="str">
        <f>IF(AND('Administrativo '!$Y$47="Alta",'Administrativo '!$AA$47="Leve"),CONCATENATE("R7C",'Administrativo '!$O$47),"")</f>
        <v/>
      </c>
      <c r="L22" s="72" t="str">
        <f>IF(AND('Administrativo '!$Y$48="Alta",'Administrativo '!$AA$48="Leve"),CONCATENATE("R7C",'Administrativo '!$O$48),"")</f>
        <v/>
      </c>
      <c r="M22" s="72" t="str">
        <f>IF(AND('Administrativo '!$Y$49="Alta",'Administrativo '!$AA$49="Leve"),CONCATENATE("R7C",'Administrativo '!$O$49),"")</f>
        <v/>
      </c>
      <c r="N22" s="72" t="str">
        <f>IF(AND('Administrativo '!$Y$50="Alta",'Administrativo '!$AA$50="Leve"),CONCATENATE("R7C",'Administrativo '!$O$50),"")</f>
        <v/>
      </c>
      <c r="O22" s="73" t="str">
        <f>IF(AND('Administrativo '!$Y$51="Alta",'Administrativo '!$AA$51="Leve"),CONCATENATE("R7C",'Administrativo '!$O$51),"")</f>
        <v/>
      </c>
      <c r="P22" s="71" t="str">
        <f>IF(AND('Administrativo '!$Y$46="Alta",'Administrativo '!$AA$46="Menor"),CONCATENATE("R7C",'Administrativo '!$O$46),"")</f>
        <v/>
      </c>
      <c r="Q22" s="72" t="str">
        <f>IF(AND('Administrativo '!$Y$47="Alta",'Administrativo '!$AA$47="Menor"),CONCATENATE("R7C",'Administrativo '!$O$47),"")</f>
        <v/>
      </c>
      <c r="R22" s="72" t="str">
        <f>IF(AND('Administrativo '!$Y$48="Alta",'Administrativo '!$AA$48="Menor"),CONCATENATE("R7C",'Administrativo '!$O$48),"")</f>
        <v/>
      </c>
      <c r="S22" s="72" t="str">
        <f>IF(AND('Administrativo '!$Y$49="Alta",'Administrativo '!$AA$49="Menor"),CONCATENATE("R7C",'Administrativo '!$O$49),"")</f>
        <v/>
      </c>
      <c r="T22" s="72" t="str">
        <f>IF(AND('Administrativo '!$Y$50="Alta",'Administrativo '!$AA$50="Menor"),CONCATENATE("R7C",'Administrativo '!$O$50),"")</f>
        <v/>
      </c>
      <c r="U22" s="73" t="str">
        <f>IF(AND('Administrativo '!$Y$51="Alta",'Administrativo '!$AA$51="Menor"),CONCATENATE("R7C",'Administrativo '!$O$51),"")</f>
        <v/>
      </c>
      <c r="V22" s="56" t="str">
        <f>IF(AND('Administrativo '!$Y$46="Alta",'Administrativo '!$AA$46="Moderado"),CONCATENATE("R7C",'Administrativo '!$O$46),"")</f>
        <v/>
      </c>
      <c r="W22" s="57" t="str">
        <f>IF(AND('Administrativo '!$Y$47="Alta",'Administrativo '!$AA$47="Moderado"),CONCATENATE("R7C",'Administrativo '!$O$47),"")</f>
        <v/>
      </c>
      <c r="X22" s="57" t="str">
        <f>IF(AND('Administrativo '!$Y$48="Alta",'Administrativo '!$AA$48="Moderado"),CONCATENATE("R7C",'Administrativo '!$O$48),"")</f>
        <v/>
      </c>
      <c r="Y22" s="57" t="str">
        <f>IF(AND('Administrativo '!$Y$49="Alta",'Administrativo '!$AA$49="Moderado"),CONCATENATE("R7C",'Administrativo '!$O$49),"")</f>
        <v/>
      </c>
      <c r="Z22" s="57" t="str">
        <f>IF(AND('Administrativo '!$Y$50="Alta",'Administrativo '!$AA$50="Moderado"),CONCATENATE("R7C",'Administrativo '!$O$50),"")</f>
        <v/>
      </c>
      <c r="AA22" s="58" t="str">
        <f>IF(AND('Administrativo '!$Y$51="Alta",'Administrativo '!$AA$51="Moderado"),CONCATENATE("R7C",'Administrativo '!$O$51),"")</f>
        <v/>
      </c>
      <c r="AB22" s="56" t="str">
        <f>IF(AND('Administrativo '!$Y$46="Alta",'Administrativo '!$AA$46="Mayor"),CONCATENATE("R7C",'Administrativo '!$O$46),"")</f>
        <v/>
      </c>
      <c r="AC22" s="57" t="str">
        <f>IF(AND('Administrativo '!$Y$47="Alta",'Administrativo '!$AA$47="Mayor"),CONCATENATE("R7C",'Administrativo '!$O$47),"")</f>
        <v/>
      </c>
      <c r="AD22" s="57" t="str">
        <f>IF(AND('Administrativo '!$Y$48="Alta",'Administrativo '!$AA$48="Mayor"),CONCATENATE("R7C",'Administrativo '!$O$48),"")</f>
        <v/>
      </c>
      <c r="AE22" s="57" t="str">
        <f>IF(AND('Administrativo '!$Y$49="Alta",'Administrativo '!$AA$49="Mayor"),CONCATENATE("R7C",'Administrativo '!$O$49),"")</f>
        <v/>
      </c>
      <c r="AF22" s="57" t="str">
        <f>IF(AND('Administrativo '!$Y$50="Alta",'Administrativo '!$AA$50="Mayor"),CONCATENATE("R7C",'Administrativo '!$O$50),"")</f>
        <v/>
      </c>
      <c r="AG22" s="58" t="str">
        <f>IF(AND('Administrativo '!$Y$51="Alta",'Administrativo '!$AA$51="Mayor"),CONCATENATE("R7C",'Administrativo '!$O$51),"")</f>
        <v/>
      </c>
      <c r="AH22" s="59" t="str">
        <f>IF(AND('Administrativo '!$Y$46="Alta",'Administrativo '!$AA$46="Catastrófico"),CONCATENATE("R7C",'Administrativo '!$O$46),"")</f>
        <v/>
      </c>
      <c r="AI22" s="60" t="str">
        <f>IF(AND('Administrativo '!$Y$47="Alta",'Administrativo '!$AA$47="Catastrófico"),CONCATENATE("R7C",'Administrativo '!$O$47),"")</f>
        <v/>
      </c>
      <c r="AJ22" s="60" t="str">
        <f>IF(AND('Administrativo '!$Y$48="Alta",'Administrativo '!$AA$48="Catastrófico"),CONCATENATE("R7C",'Administrativo '!$O$48),"")</f>
        <v/>
      </c>
      <c r="AK22" s="60" t="str">
        <f>IF(AND('Administrativo '!$Y$49="Alta",'Administrativo '!$AA$49="Catastrófico"),CONCATENATE("R7C",'Administrativo '!$O$49),"")</f>
        <v/>
      </c>
      <c r="AL22" s="60" t="str">
        <f>IF(AND('Administrativo '!$Y$50="Alta",'Administrativo '!$AA$50="Catastrófico"),CONCATENATE("R7C",'Administrativo '!$O$50),"")</f>
        <v/>
      </c>
      <c r="AM22" s="61" t="str">
        <f>IF(AND('Administrativo '!$Y$51="Alta",'Administrativo '!$AA$51="Catastrófico"),CONCATENATE("R7C",'Administrativo '!$O$51),"")</f>
        <v/>
      </c>
      <c r="AN22" s="87"/>
      <c r="AO22" s="342"/>
      <c r="AP22" s="343"/>
      <c r="AQ22" s="343"/>
      <c r="AR22" s="343"/>
      <c r="AS22" s="343"/>
      <c r="AT22" s="344"/>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row>
    <row r="23" spans="1:76" ht="15" customHeight="1" x14ac:dyDescent="0.25">
      <c r="A23" s="87"/>
      <c r="B23" s="291"/>
      <c r="C23" s="291"/>
      <c r="D23" s="292"/>
      <c r="E23" s="332"/>
      <c r="F23" s="333"/>
      <c r="G23" s="333"/>
      <c r="H23" s="333"/>
      <c r="I23" s="333"/>
      <c r="J23" s="71" t="str">
        <f>IF(AND('Administrativo '!$Y$52="Alta",'Administrativo '!$AA$52="Leve"),CONCATENATE("R8C",'Administrativo '!$O$52),"")</f>
        <v/>
      </c>
      <c r="K23" s="72" t="str">
        <f>IF(AND('Administrativo '!$Y$53="Alta",'Administrativo '!$AA$53="Leve"),CONCATENATE("R8C",'Administrativo '!$O$53),"")</f>
        <v/>
      </c>
      <c r="L23" s="72" t="str">
        <f>IF(AND('Administrativo '!$Y$54="Alta",'Administrativo '!$AA$54="Leve"),CONCATENATE("R8C",'Administrativo '!$O$54),"")</f>
        <v/>
      </c>
      <c r="M23" s="72" t="str">
        <f>IF(AND('Administrativo '!$Y$55="Alta",'Administrativo '!$AA$55="Leve"),CONCATENATE("R8C",'Administrativo '!$O$55),"")</f>
        <v/>
      </c>
      <c r="N23" s="72" t="str">
        <f>IF(AND('Administrativo '!$Y$56="Alta",'Administrativo '!$AA$56="Leve"),CONCATENATE("R8C",'Administrativo '!$O$56),"")</f>
        <v/>
      </c>
      <c r="O23" s="73" t="str">
        <f>IF(AND('Administrativo '!$Y$57="Alta",'Administrativo '!$AA$57="Leve"),CONCATENATE("R8C",'Administrativo '!$O$57),"")</f>
        <v/>
      </c>
      <c r="P23" s="71" t="str">
        <f>IF(AND('Administrativo '!$Y$52="Alta",'Administrativo '!$AA$52="Menor"),CONCATENATE("R8C",'Administrativo '!$O$52),"")</f>
        <v/>
      </c>
      <c r="Q23" s="72" t="str">
        <f>IF(AND('Administrativo '!$Y$53="Alta",'Administrativo '!$AA$53="Menor"),CONCATENATE("R8C",'Administrativo '!$O$53),"")</f>
        <v/>
      </c>
      <c r="R23" s="72" t="str">
        <f>IF(AND('Administrativo '!$Y$54="Alta",'Administrativo '!$AA$54="Menor"),CONCATENATE("R8C",'Administrativo '!$O$54),"")</f>
        <v/>
      </c>
      <c r="S23" s="72" t="str">
        <f>IF(AND('Administrativo '!$Y$55="Alta",'Administrativo '!$AA$55="Menor"),CONCATENATE("R8C",'Administrativo '!$O$55),"")</f>
        <v/>
      </c>
      <c r="T23" s="72" t="str">
        <f>IF(AND('Administrativo '!$Y$56="Alta",'Administrativo '!$AA$56="Menor"),CONCATENATE("R8C",'Administrativo '!$O$56),"")</f>
        <v/>
      </c>
      <c r="U23" s="73" t="str">
        <f>IF(AND('Administrativo '!$Y$57="Alta",'Administrativo '!$AA$57="Menor"),CONCATENATE("R8C",'Administrativo '!$O$57),"")</f>
        <v/>
      </c>
      <c r="V23" s="56" t="str">
        <f>IF(AND('Administrativo '!$Y$52="Alta",'Administrativo '!$AA$52="Moderado"),CONCATENATE("R8C",'Administrativo '!$O$52),"")</f>
        <v/>
      </c>
      <c r="W23" s="57" t="str">
        <f>IF(AND('Administrativo '!$Y$53="Alta",'Administrativo '!$AA$53="Moderado"),CONCATENATE("R8C",'Administrativo '!$O$53),"")</f>
        <v/>
      </c>
      <c r="X23" s="57" t="str">
        <f>IF(AND('Administrativo '!$Y$54="Alta",'Administrativo '!$AA$54="Moderado"),CONCATENATE("R8C",'Administrativo '!$O$54),"")</f>
        <v/>
      </c>
      <c r="Y23" s="57" t="str">
        <f>IF(AND('Administrativo '!$Y$55="Alta",'Administrativo '!$AA$55="Moderado"),CONCATENATE("R8C",'Administrativo '!$O$55),"")</f>
        <v/>
      </c>
      <c r="Z23" s="57" t="str">
        <f>IF(AND('Administrativo '!$Y$56="Alta",'Administrativo '!$AA$56="Moderado"),CONCATENATE("R8C",'Administrativo '!$O$56),"")</f>
        <v/>
      </c>
      <c r="AA23" s="58" t="str">
        <f>IF(AND('Administrativo '!$Y$57="Alta",'Administrativo '!$AA$57="Moderado"),CONCATENATE("R8C",'Administrativo '!$O$57),"")</f>
        <v/>
      </c>
      <c r="AB23" s="56" t="str">
        <f>IF(AND('Administrativo '!$Y$52="Alta",'Administrativo '!$AA$52="Mayor"),CONCATENATE("R8C",'Administrativo '!$O$52),"")</f>
        <v/>
      </c>
      <c r="AC23" s="57" t="str">
        <f>IF(AND('Administrativo '!$Y$53="Alta",'Administrativo '!$AA$53="Mayor"),CONCATENATE("R8C",'Administrativo '!$O$53),"")</f>
        <v/>
      </c>
      <c r="AD23" s="57" t="str">
        <f>IF(AND('Administrativo '!$Y$54="Alta",'Administrativo '!$AA$54="Mayor"),CONCATENATE("R8C",'Administrativo '!$O$54),"")</f>
        <v/>
      </c>
      <c r="AE23" s="57" t="str">
        <f>IF(AND('Administrativo '!$Y$55="Alta",'Administrativo '!$AA$55="Mayor"),CONCATENATE("R8C",'Administrativo '!$O$55),"")</f>
        <v/>
      </c>
      <c r="AF23" s="57" t="str">
        <f>IF(AND('Administrativo '!$Y$56="Alta",'Administrativo '!$AA$56="Mayor"),CONCATENATE("R8C",'Administrativo '!$O$56),"")</f>
        <v/>
      </c>
      <c r="AG23" s="58" t="str">
        <f>IF(AND('Administrativo '!$Y$57="Alta",'Administrativo '!$AA$57="Mayor"),CONCATENATE("R8C",'Administrativo '!$O$57),"")</f>
        <v/>
      </c>
      <c r="AH23" s="59" t="str">
        <f>IF(AND('Administrativo '!$Y$52="Alta",'Administrativo '!$AA$52="Catastrófico"),CONCATENATE("R8C",'Administrativo '!$O$52),"")</f>
        <v/>
      </c>
      <c r="AI23" s="60" t="str">
        <f>IF(AND('Administrativo '!$Y$53="Alta",'Administrativo '!$AA$53="Catastrófico"),CONCATENATE("R8C",'Administrativo '!$O$53),"")</f>
        <v/>
      </c>
      <c r="AJ23" s="60" t="str">
        <f>IF(AND('Administrativo '!$Y$54="Alta",'Administrativo '!$AA$54="Catastrófico"),CONCATENATE("R8C",'Administrativo '!$O$54),"")</f>
        <v/>
      </c>
      <c r="AK23" s="60" t="str">
        <f>IF(AND('Administrativo '!$Y$55="Alta",'Administrativo '!$AA$55="Catastrófico"),CONCATENATE("R8C",'Administrativo '!$O$55),"")</f>
        <v/>
      </c>
      <c r="AL23" s="60" t="str">
        <f>IF(AND('Administrativo '!$Y$56="Alta",'Administrativo '!$AA$56="Catastrófico"),CONCATENATE("R8C",'Administrativo '!$O$56),"")</f>
        <v/>
      </c>
      <c r="AM23" s="61" t="str">
        <f>IF(AND('Administrativo '!$Y$57="Alta",'Administrativo '!$AA$57="Catastrófico"),CONCATENATE("R8C",'Administrativo '!$O$57),"")</f>
        <v/>
      </c>
      <c r="AN23" s="87"/>
      <c r="AO23" s="342"/>
      <c r="AP23" s="343"/>
      <c r="AQ23" s="343"/>
      <c r="AR23" s="343"/>
      <c r="AS23" s="343"/>
      <c r="AT23" s="344"/>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row>
    <row r="24" spans="1:76" ht="15" customHeight="1" x14ac:dyDescent="0.25">
      <c r="A24" s="87"/>
      <c r="B24" s="291"/>
      <c r="C24" s="291"/>
      <c r="D24" s="292"/>
      <c r="E24" s="332"/>
      <c r="F24" s="333"/>
      <c r="G24" s="333"/>
      <c r="H24" s="333"/>
      <c r="I24" s="333"/>
      <c r="J24" s="71" t="str">
        <f>IF(AND('Administrativo '!$Y$58="Alta",'Administrativo '!$AA$58="Leve"),CONCATENATE("R9C",'Administrativo '!$O$58),"")</f>
        <v/>
      </c>
      <c r="K24" s="72" t="str">
        <f>IF(AND('Administrativo '!$Y$59="Alta",'Administrativo '!$AA$59="Leve"),CONCATENATE("R9C",'Administrativo '!$O$59),"")</f>
        <v/>
      </c>
      <c r="L24" s="72" t="str">
        <f>IF(AND('Administrativo '!$Y$60="Alta",'Administrativo '!$AA$60="Leve"),CONCATENATE("R9C",'Administrativo '!$O$60),"")</f>
        <v/>
      </c>
      <c r="M24" s="72" t="str">
        <f>IF(AND('Administrativo '!$Y$61="Alta",'Administrativo '!$AA$61="Leve"),CONCATENATE("R9C",'Administrativo '!$O$61),"")</f>
        <v/>
      </c>
      <c r="N24" s="72" t="str">
        <f>IF(AND('Administrativo '!$Y$62="Alta",'Administrativo '!$AA$62="Leve"),CONCATENATE("R9C",'Administrativo '!$O$62),"")</f>
        <v/>
      </c>
      <c r="O24" s="73" t="str">
        <f>IF(AND('Administrativo '!$Y$63="Alta",'Administrativo '!$AA$63="Leve"),CONCATENATE("R9C",'Administrativo '!$O$63),"")</f>
        <v/>
      </c>
      <c r="P24" s="71" t="str">
        <f>IF(AND('Administrativo '!$Y$58="Alta",'Administrativo '!$AA$58="Menor"),CONCATENATE("R9C",'Administrativo '!$O$58),"")</f>
        <v/>
      </c>
      <c r="Q24" s="72" t="str">
        <f>IF(AND('Administrativo '!$Y$59="Alta",'Administrativo '!$AA$59="Menor"),CONCATENATE("R9C",'Administrativo '!$O$59),"")</f>
        <v/>
      </c>
      <c r="R24" s="72" t="str">
        <f>IF(AND('Administrativo '!$Y$60="Alta",'Administrativo '!$AA$60="Menor"),CONCATENATE("R9C",'Administrativo '!$O$60),"")</f>
        <v/>
      </c>
      <c r="S24" s="72" t="str">
        <f>IF(AND('Administrativo '!$Y$61="Alta",'Administrativo '!$AA$61="Menor"),CONCATENATE("R9C",'Administrativo '!$O$61),"")</f>
        <v/>
      </c>
      <c r="T24" s="72" t="str">
        <f>IF(AND('Administrativo '!$Y$62="Alta",'Administrativo '!$AA$62="Menor"),CONCATENATE("R9C",'Administrativo '!$O$62),"")</f>
        <v/>
      </c>
      <c r="U24" s="73" t="str">
        <f>IF(AND('Administrativo '!$Y$63="Alta",'Administrativo '!$AA$63="Menor"),CONCATENATE("R9C",'Administrativo '!$O$63),"")</f>
        <v/>
      </c>
      <c r="V24" s="56" t="str">
        <f>IF(AND('Administrativo '!$Y$58="Alta",'Administrativo '!$AA$58="Moderado"),CONCATENATE("R9C",'Administrativo '!$O$58),"")</f>
        <v/>
      </c>
      <c r="W24" s="57" t="str">
        <f>IF(AND('Administrativo '!$Y$59="Alta",'Administrativo '!$AA$59="Moderado"),CONCATENATE("R9C",'Administrativo '!$O$59),"")</f>
        <v/>
      </c>
      <c r="X24" s="57" t="str">
        <f>IF(AND('Administrativo '!$Y$60="Alta",'Administrativo '!$AA$60="Moderado"),CONCATENATE("R9C",'Administrativo '!$O$60),"")</f>
        <v/>
      </c>
      <c r="Y24" s="57" t="str">
        <f>IF(AND('Administrativo '!$Y$61="Alta",'Administrativo '!$AA$61="Moderado"),CONCATENATE("R9C",'Administrativo '!$O$61),"")</f>
        <v/>
      </c>
      <c r="Z24" s="57" t="str">
        <f>IF(AND('Administrativo '!$Y$62="Alta",'Administrativo '!$AA$62="Moderado"),CONCATENATE("R9C",'Administrativo '!$O$62),"")</f>
        <v/>
      </c>
      <c r="AA24" s="58" t="str">
        <f>IF(AND('Administrativo '!$Y$63="Alta",'Administrativo '!$AA$63="Moderado"),CONCATENATE("R9C",'Administrativo '!$O$63),"")</f>
        <v/>
      </c>
      <c r="AB24" s="56" t="str">
        <f>IF(AND('Administrativo '!$Y$58="Alta",'Administrativo '!$AA$58="Mayor"),CONCATENATE("R9C",'Administrativo '!$O$58),"")</f>
        <v/>
      </c>
      <c r="AC24" s="57" t="str">
        <f>IF(AND('Administrativo '!$Y$59="Alta",'Administrativo '!$AA$59="Mayor"),CONCATENATE("R9C",'Administrativo '!$O$59),"")</f>
        <v/>
      </c>
      <c r="AD24" s="57" t="str">
        <f>IF(AND('Administrativo '!$Y$60="Alta",'Administrativo '!$AA$60="Mayor"),CONCATENATE("R9C",'Administrativo '!$O$60),"")</f>
        <v/>
      </c>
      <c r="AE24" s="57" t="str">
        <f>IF(AND('Administrativo '!$Y$61="Alta",'Administrativo '!$AA$61="Mayor"),CONCATENATE("R9C",'Administrativo '!$O$61),"")</f>
        <v/>
      </c>
      <c r="AF24" s="57" t="str">
        <f>IF(AND('Administrativo '!$Y$62="Alta",'Administrativo '!$AA$62="Mayor"),CONCATENATE("R9C",'Administrativo '!$O$62),"")</f>
        <v/>
      </c>
      <c r="AG24" s="58" t="str">
        <f>IF(AND('Administrativo '!$Y$63="Alta",'Administrativo '!$AA$63="Mayor"),CONCATENATE("R9C",'Administrativo '!$O$63),"")</f>
        <v/>
      </c>
      <c r="AH24" s="59" t="str">
        <f>IF(AND('Administrativo '!$Y$58="Alta",'Administrativo '!$AA$58="Catastrófico"),CONCATENATE("R9C",'Administrativo '!$O$58),"")</f>
        <v/>
      </c>
      <c r="AI24" s="60" t="str">
        <f>IF(AND('Administrativo '!$Y$59="Alta",'Administrativo '!$AA$59="Catastrófico"),CONCATENATE("R9C",'Administrativo '!$O$59),"")</f>
        <v/>
      </c>
      <c r="AJ24" s="60" t="str">
        <f>IF(AND('Administrativo '!$Y$60="Alta",'Administrativo '!$AA$60="Catastrófico"),CONCATENATE("R9C",'Administrativo '!$O$60),"")</f>
        <v/>
      </c>
      <c r="AK24" s="60" t="str">
        <f>IF(AND('Administrativo '!$Y$61="Alta",'Administrativo '!$AA$61="Catastrófico"),CONCATENATE("R9C",'Administrativo '!$O$61),"")</f>
        <v/>
      </c>
      <c r="AL24" s="60" t="str">
        <f>IF(AND('Administrativo '!$Y$62="Alta",'Administrativo '!$AA$62="Catastrófico"),CONCATENATE("R9C",'Administrativo '!$O$62),"")</f>
        <v/>
      </c>
      <c r="AM24" s="61" t="str">
        <f>IF(AND('Administrativo '!$Y$63="Alta",'Administrativo '!$AA$63="Catastrófico"),CONCATENATE("R9C",'Administrativo '!$O$63),"")</f>
        <v/>
      </c>
      <c r="AN24" s="87"/>
      <c r="AO24" s="342"/>
      <c r="AP24" s="343"/>
      <c r="AQ24" s="343"/>
      <c r="AR24" s="343"/>
      <c r="AS24" s="343"/>
      <c r="AT24" s="344"/>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row>
    <row r="25" spans="1:76" ht="15.75" customHeight="1" thickBot="1" x14ac:dyDescent="0.3">
      <c r="A25" s="87"/>
      <c r="B25" s="291"/>
      <c r="C25" s="291"/>
      <c r="D25" s="292"/>
      <c r="E25" s="335"/>
      <c r="F25" s="336"/>
      <c r="G25" s="336"/>
      <c r="H25" s="336"/>
      <c r="I25" s="336"/>
      <c r="J25" s="74" t="str">
        <f>IF(AND('Administrativo '!$Y$64="Alta",'Administrativo '!$AA$64="Leve"),CONCATENATE("R10C",'Administrativo '!$O$64),"")</f>
        <v/>
      </c>
      <c r="K25" s="75" t="str">
        <f>IF(AND('Administrativo '!$Y$65="Alta",'Administrativo '!$AA$65="Leve"),CONCATENATE("R10C",'Administrativo '!$O$65),"")</f>
        <v/>
      </c>
      <c r="L25" s="75" t="str">
        <f>IF(AND('Administrativo '!$Y$66="Alta",'Administrativo '!$AA$66="Leve"),CONCATENATE("R10C",'Administrativo '!$O$66),"")</f>
        <v/>
      </c>
      <c r="M25" s="75" t="str">
        <f>IF(AND('Administrativo '!$Y$67="Alta",'Administrativo '!$AA$67="Leve"),CONCATENATE("R10C",'Administrativo '!$O$67),"")</f>
        <v/>
      </c>
      <c r="N25" s="75" t="str">
        <f>IF(AND('Administrativo '!$Y$68="Alta",'Administrativo '!$AA$68="Leve"),CONCATENATE("R10C",'Administrativo '!$O$68),"")</f>
        <v/>
      </c>
      <c r="O25" s="76" t="str">
        <f>IF(AND('Administrativo '!$Y$69="Alta",'Administrativo '!$AA$69="Leve"),CONCATENATE("R10C",'Administrativo '!$O$69),"")</f>
        <v/>
      </c>
      <c r="P25" s="74" t="str">
        <f>IF(AND('Administrativo '!$Y$64="Alta",'Administrativo '!$AA$64="Menor"),CONCATENATE("R10C",'Administrativo '!$O$64),"")</f>
        <v/>
      </c>
      <c r="Q25" s="75" t="str">
        <f>IF(AND('Administrativo '!$Y$65="Alta",'Administrativo '!$AA$65="Menor"),CONCATENATE("R10C",'Administrativo '!$O$65),"")</f>
        <v/>
      </c>
      <c r="R25" s="75" t="str">
        <f>IF(AND('Administrativo '!$Y$66="Alta",'Administrativo '!$AA$66="Menor"),CONCATENATE("R10C",'Administrativo '!$O$66),"")</f>
        <v/>
      </c>
      <c r="S25" s="75" t="str">
        <f>IF(AND('Administrativo '!$Y$67="Alta",'Administrativo '!$AA$67="Menor"),CONCATENATE("R10C",'Administrativo '!$O$67),"")</f>
        <v/>
      </c>
      <c r="T25" s="75" t="str">
        <f>IF(AND('Administrativo '!$Y$68="Alta",'Administrativo '!$AA$68="Menor"),CONCATENATE("R10C",'Administrativo '!$O$68),"")</f>
        <v/>
      </c>
      <c r="U25" s="76" t="str">
        <f>IF(AND('Administrativo '!$Y$69="Alta",'Administrativo '!$AA$69="Menor"),CONCATENATE("R10C",'Administrativo '!$O$69),"")</f>
        <v/>
      </c>
      <c r="V25" s="62" t="str">
        <f>IF(AND('Administrativo '!$Y$64="Alta",'Administrativo '!$AA$64="Moderado"),CONCATENATE("R10C",'Administrativo '!$O$64),"")</f>
        <v/>
      </c>
      <c r="W25" s="63" t="str">
        <f>IF(AND('Administrativo '!$Y$65="Alta",'Administrativo '!$AA$65="Moderado"),CONCATENATE("R10C",'Administrativo '!$O$65),"")</f>
        <v/>
      </c>
      <c r="X25" s="63" t="str">
        <f>IF(AND('Administrativo '!$Y$66="Alta",'Administrativo '!$AA$66="Moderado"),CONCATENATE("R10C",'Administrativo '!$O$66),"")</f>
        <v/>
      </c>
      <c r="Y25" s="63" t="str">
        <f>IF(AND('Administrativo '!$Y$67="Alta",'Administrativo '!$AA$67="Moderado"),CONCATENATE("R10C",'Administrativo '!$O$67),"")</f>
        <v/>
      </c>
      <c r="Z25" s="63" t="str">
        <f>IF(AND('Administrativo '!$Y$68="Alta",'Administrativo '!$AA$68="Moderado"),CONCATENATE("R10C",'Administrativo '!$O$68),"")</f>
        <v/>
      </c>
      <c r="AA25" s="64" t="str">
        <f>IF(AND('Administrativo '!$Y$69="Alta",'Administrativo '!$AA$69="Moderado"),CONCATENATE("R10C",'Administrativo '!$O$69),"")</f>
        <v/>
      </c>
      <c r="AB25" s="62" t="str">
        <f>IF(AND('Administrativo '!$Y$64="Alta",'Administrativo '!$AA$64="Mayor"),CONCATENATE("R10C",'Administrativo '!$O$64),"")</f>
        <v/>
      </c>
      <c r="AC25" s="63" t="str">
        <f>IF(AND('Administrativo '!$Y$65="Alta",'Administrativo '!$AA$65="Mayor"),CONCATENATE("R10C",'Administrativo '!$O$65),"")</f>
        <v/>
      </c>
      <c r="AD25" s="63" t="str">
        <f>IF(AND('Administrativo '!$Y$66="Alta",'Administrativo '!$AA$66="Mayor"),CONCATENATE("R10C",'Administrativo '!$O$66),"")</f>
        <v/>
      </c>
      <c r="AE25" s="63" t="str">
        <f>IF(AND('Administrativo '!$Y$67="Alta",'Administrativo '!$AA$67="Mayor"),CONCATENATE("R10C",'Administrativo '!$O$67),"")</f>
        <v/>
      </c>
      <c r="AF25" s="63" t="str">
        <f>IF(AND('Administrativo '!$Y$68="Alta",'Administrativo '!$AA$68="Mayor"),CONCATENATE("R10C",'Administrativo '!$O$68),"")</f>
        <v/>
      </c>
      <c r="AG25" s="64" t="str">
        <f>IF(AND('Administrativo '!$Y$69="Alta",'Administrativo '!$AA$69="Mayor"),CONCATENATE("R10C",'Administrativo '!$O$69),"")</f>
        <v/>
      </c>
      <c r="AH25" s="65" t="str">
        <f>IF(AND('Administrativo '!$Y$64="Alta",'Administrativo '!$AA$64="Catastrófico"),CONCATENATE("R10C",'Administrativo '!$O$64),"")</f>
        <v/>
      </c>
      <c r="AI25" s="66" t="str">
        <f>IF(AND('Administrativo '!$Y$65="Alta",'Administrativo '!$AA$65="Catastrófico"),CONCATENATE("R10C",'Administrativo '!$O$65),"")</f>
        <v/>
      </c>
      <c r="AJ25" s="66" t="str">
        <f>IF(AND('Administrativo '!$Y$66="Alta",'Administrativo '!$AA$66="Catastrófico"),CONCATENATE("R10C",'Administrativo '!$O$66),"")</f>
        <v/>
      </c>
      <c r="AK25" s="66" t="str">
        <f>IF(AND('Administrativo '!$Y$67="Alta",'Administrativo '!$AA$67="Catastrófico"),CONCATENATE("R10C",'Administrativo '!$O$67),"")</f>
        <v/>
      </c>
      <c r="AL25" s="66" t="str">
        <f>IF(AND('Administrativo '!$Y$68="Alta",'Administrativo '!$AA$68="Catastrófico"),CONCATENATE("R10C",'Administrativo '!$O$68),"")</f>
        <v/>
      </c>
      <c r="AM25" s="67" t="str">
        <f>IF(AND('Administrativo '!$Y$69="Alta",'Administrativo '!$AA$69="Catastrófico"),CONCATENATE("R10C",'Administrativo '!$O$69),"")</f>
        <v/>
      </c>
      <c r="AN25" s="87"/>
      <c r="AO25" s="345"/>
      <c r="AP25" s="346"/>
      <c r="AQ25" s="346"/>
      <c r="AR25" s="346"/>
      <c r="AS25" s="346"/>
      <c r="AT25" s="34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row>
    <row r="26" spans="1:76" ht="15" customHeight="1" x14ac:dyDescent="0.25">
      <c r="A26" s="87"/>
      <c r="B26" s="291"/>
      <c r="C26" s="291"/>
      <c r="D26" s="292"/>
      <c r="E26" s="329" t="s">
        <v>122</v>
      </c>
      <c r="F26" s="330"/>
      <c r="G26" s="330"/>
      <c r="H26" s="330"/>
      <c r="I26" s="331"/>
      <c r="J26" s="68" t="str">
        <f ca="1">IF(AND('Administrativo '!$Y$10="Media",'Administrativo '!$AA$10="Leve"),CONCATENATE("R1C",'Administrativo '!$O$10),"")</f>
        <v/>
      </c>
      <c r="K26" s="69" t="str">
        <f ca="1">IF(AND('Administrativo '!$Y$11="Media",'Administrativo '!$AA$11="Leve"),CONCATENATE("R1C",'Administrativo '!$O$11),"")</f>
        <v/>
      </c>
      <c r="L26" s="69" t="str">
        <f ca="1">IF(AND('Administrativo '!$Y$12="Media",'Administrativo '!$AA$12="Leve"),CONCATENATE("R1C",'Administrativo '!$O$12),"")</f>
        <v/>
      </c>
      <c r="M26" s="69" t="str">
        <f>IF(AND('Administrativo '!$Y$13="Media",'Administrativo '!$AA$13="Leve"),CONCATENATE("R1C",'Administrativo '!$O$13),"")</f>
        <v/>
      </c>
      <c r="N26" s="69" t="str">
        <f>IF(AND('Administrativo '!$Y$14="Media",'Administrativo '!$AA$14="Leve"),CONCATENATE("R1C",'Administrativo '!$O$14),"")</f>
        <v/>
      </c>
      <c r="O26" s="70" t="str">
        <f>IF(AND('Administrativo '!$Y$15="Media",'Administrativo '!$AA$15="Leve"),CONCATENATE("R1C",'Administrativo '!$O$15),"")</f>
        <v/>
      </c>
      <c r="P26" s="68" t="str">
        <f ca="1">IF(AND('Administrativo '!$Y$10="Media",'Administrativo '!$AA$10="Menor"),CONCATENATE("R1C",'Administrativo '!$O$10),"")</f>
        <v/>
      </c>
      <c r="Q26" s="69" t="str">
        <f ca="1">IF(AND('Administrativo '!$Y$11="Media",'Administrativo '!$AA$11="Menor"),CONCATENATE("R1C",'Administrativo '!$O$11),"")</f>
        <v/>
      </c>
      <c r="R26" s="69" t="str">
        <f ca="1">IF(AND('Administrativo '!$Y$12="Media",'Administrativo '!$AA$12="Menor"),CONCATENATE("R1C",'Administrativo '!$O$12),"")</f>
        <v/>
      </c>
      <c r="S26" s="69" t="str">
        <f>IF(AND('Administrativo '!$Y$13="Media",'Administrativo '!$AA$13="Menor"),CONCATENATE("R1C",'Administrativo '!$O$13),"")</f>
        <v/>
      </c>
      <c r="T26" s="69" t="str">
        <f>IF(AND('Administrativo '!$Y$14="Media",'Administrativo '!$AA$14="Menor"),CONCATENATE("R1C",'Administrativo '!$O$14),"")</f>
        <v/>
      </c>
      <c r="U26" s="70" t="str">
        <f>IF(AND('Administrativo '!$Y$15="Media",'Administrativo '!$AA$15="Menor"),CONCATENATE("R1C",'Administrativo '!$O$15),"")</f>
        <v/>
      </c>
      <c r="V26" s="68" t="str">
        <f ca="1">IF(AND('Administrativo '!$Y$10="Media",'Administrativo '!$AA$10="Moderado"),CONCATENATE("R1C",'Administrativo '!$O$10),"")</f>
        <v/>
      </c>
      <c r="W26" s="69" t="str">
        <f ca="1">IF(AND('Administrativo '!$Y$11="Media",'Administrativo '!$AA$11="Moderado"),CONCATENATE("R1C",'Administrativo '!$O$11),"")</f>
        <v/>
      </c>
      <c r="X26" s="69" t="str">
        <f ca="1">IF(AND('Administrativo '!$Y$12="Media",'Administrativo '!$AA$12="Moderado"),CONCATENATE("R1C",'Administrativo '!$O$12),"")</f>
        <v/>
      </c>
      <c r="Y26" s="69" t="str">
        <f>IF(AND('Administrativo '!$Y$13="Media",'Administrativo '!$AA$13="Moderado"),CONCATENATE("R1C",'Administrativo '!$O$13),"")</f>
        <v/>
      </c>
      <c r="Z26" s="69" t="str">
        <f>IF(AND('Administrativo '!$Y$14="Media",'Administrativo '!$AA$14="Moderado"),CONCATENATE("R1C",'Administrativo '!$O$14),"")</f>
        <v/>
      </c>
      <c r="AA26" s="70" t="str">
        <f>IF(AND('Administrativo '!$Y$15="Media",'Administrativo '!$AA$15="Moderado"),CONCATENATE("R1C",'Administrativo '!$O$15),"")</f>
        <v/>
      </c>
      <c r="AB26" s="50" t="str">
        <f ca="1">IF(AND('Administrativo '!$Y$10="Media",'Administrativo '!$AA$10="Mayor"),CONCATENATE("R1C",'Administrativo '!$O$10),"")</f>
        <v/>
      </c>
      <c r="AC26" s="51" t="str">
        <f ca="1">IF(AND('Administrativo '!$Y$11="Media",'Administrativo '!$AA$11="Mayor"),CONCATENATE("R1C",'Administrativo '!$O$11),"")</f>
        <v/>
      </c>
      <c r="AD26" s="51" t="str">
        <f ca="1">IF(AND('Administrativo '!$Y$12="Media",'Administrativo '!$AA$12="Mayor"),CONCATENATE("R1C",'Administrativo '!$O$12),"")</f>
        <v/>
      </c>
      <c r="AE26" s="51" t="str">
        <f>IF(AND('Administrativo '!$Y$13="Media",'Administrativo '!$AA$13="Mayor"),CONCATENATE("R1C",'Administrativo '!$O$13),"")</f>
        <v/>
      </c>
      <c r="AF26" s="51" t="str">
        <f>IF(AND('Administrativo '!$Y$14="Media",'Administrativo '!$AA$14="Mayor"),CONCATENATE("R1C",'Administrativo '!$O$14),"")</f>
        <v/>
      </c>
      <c r="AG26" s="52" t="str">
        <f>IF(AND('Administrativo '!$Y$15="Media",'Administrativo '!$AA$15="Mayor"),CONCATENATE("R1C",'Administrativo '!$O$15),"")</f>
        <v/>
      </c>
      <c r="AH26" s="53" t="str">
        <f ca="1">IF(AND('Administrativo '!$Y$10="Media",'Administrativo '!$AA$10="Catastrófico"),CONCATENATE("R1C",'Administrativo '!$O$10),"")</f>
        <v/>
      </c>
      <c r="AI26" s="54" t="str">
        <f ca="1">IF(AND('Administrativo '!$Y$11="Media",'Administrativo '!$AA$11="Catastrófico"),CONCATENATE("R1C",'Administrativo '!$O$11),"")</f>
        <v/>
      </c>
      <c r="AJ26" s="54" t="str">
        <f ca="1">IF(AND('Administrativo '!$Y$12="Media",'Administrativo '!$AA$12="Catastrófico"),CONCATENATE("R1C",'Administrativo '!$O$12),"")</f>
        <v/>
      </c>
      <c r="AK26" s="54" t="str">
        <f>IF(AND('Administrativo '!$Y$13="Media",'Administrativo '!$AA$13="Catastrófico"),CONCATENATE("R1C",'Administrativo '!$O$13),"")</f>
        <v/>
      </c>
      <c r="AL26" s="54" t="str">
        <f>IF(AND('Administrativo '!$Y$14="Media",'Administrativo '!$AA$14="Catastrófico"),CONCATENATE("R1C",'Administrativo '!$O$14),"")</f>
        <v/>
      </c>
      <c r="AM26" s="55" t="str">
        <f>IF(AND('Administrativo '!$Y$15="Media",'Administrativo '!$AA$15="Catastrófico"),CONCATENATE("R1C",'Administrativo '!$O$15),"")</f>
        <v/>
      </c>
      <c r="AN26" s="87"/>
      <c r="AO26" s="369" t="s">
        <v>123</v>
      </c>
      <c r="AP26" s="370"/>
      <c r="AQ26" s="370"/>
      <c r="AR26" s="370"/>
      <c r="AS26" s="370"/>
      <c r="AT26" s="371"/>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row>
    <row r="27" spans="1:76" ht="15" customHeight="1" x14ac:dyDescent="0.25">
      <c r="A27" s="87"/>
      <c r="B27" s="291"/>
      <c r="C27" s="291"/>
      <c r="D27" s="292"/>
      <c r="E27" s="348"/>
      <c r="F27" s="333"/>
      <c r="G27" s="333"/>
      <c r="H27" s="333"/>
      <c r="I27" s="334"/>
      <c r="J27" s="71" t="str">
        <f>IF(AND('Administrativo '!$Y$16="Media",'Administrativo '!$AA$16="Leve"),CONCATENATE("R2C",'Administrativo '!$O$16),"")</f>
        <v/>
      </c>
      <c r="K27" s="72" t="str">
        <f>IF(AND('Administrativo '!$Y$17="Media",'Administrativo '!$AA$17="Leve"),CONCATENATE("R2C",'Administrativo '!$O$17),"")</f>
        <v/>
      </c>
      <c r="L27" s="72" t="str">
        <f>IF(AND('Administrativo '!$Y$18="Media",'Administrativo '!$AA$18="Leve"),CONCATENATE("R2C",'Administrativo '!$O$18),"")</f>
        <v/>
      </c>
      <c r="M27" s="72" t="str">
        <f>IF(AND('Administrativo '!$Y$19="Media",'Administrativo '!$AA$19="Leve"),CONCATENATE("R2C",'Administrativo '!$O$19),"")</f>
        <v/>
      </c>
      <c r="N27" s="72" t="str">
        <f>IF(AND('Administrativo '!$Y$20="Media",'Administrativo '!$AA$20="Leve"),CONCATENATE("R2C",'Administrativo '!$O$20),"")</f>
        <v/>
      </c>
      <c r="O27" s="73" t="str">
        <f>IF(AND('Administrativo '!$Y$21="Media",'Administrativo '!$AA$21="Leve"),CONCATENATE("R2C",'Administrativo '!$O$21),"")</f>
        <v/>
      </c>
      <c r="P27" s="71" t="str">
        <f>IF(AND('Administrativo '!$Y$16="Media",'Administrativo '!$AA$16="Menor"),CONCATENATE("R2C",'Administrativo '!$O$16),"")</f>
        <v/>
      </c>
      <c r="Q27" s="72" t="str">
        <f>IF(AND('Administrativo '!$Y$17="Media",'Administrativo '!$AA$17="Menor"),CONCATENATE("R2C",'Administrativo '!$O$17),"")</f>
        <v/>
      </c>
      <c r="R27" s="72" t="str">
        <f>IF(AND('Administrativo '!$Y$18="Media",'Administrativo '!$AA$18="Menor"),CONCATENATE("R2C",'Administrativo '!$O$18),"")</f>
        <v/>
      </c>
      <c r="S27" s="72" t="str">
        <f>IF(AND('Administrativo '!$Y$19="Media",'Administrativo '!$AA$19="Menor"),CONCATENATE("R2C",'Administrativo '!$O$19),"")</f>
        <v/>
      </c>
      <c r="T27" s="72" t="str">
        <f>IF(AND('Administrativo '!$Y$20="Media",'Administrativo '!$AA$20="Menor"),CONCATENATE("R2C",'Administrativo '!$O$20),"")</f>
        <v/>
      </c>
      <c r="U27" s="73" t="str">
        <f>IF(AND('Administrativo '!$Y$21="Media",'Administrativo '!$AA$21="Menor"),CONCATENATE("R2C",'Administrativo '!$O$21),"")</f>
        <v/>
      </c>
      <c r="V27" s="71" t="str">
        <f>IF(AND('Administrativo '!$Y$16="Media",'Administrativo '!$AA$16="Moderado"),CONCATENATE("R2C",'Administrativo '!$O$16),"")</f>
        <v/>
      </c>
      <c r="W27" s="72" t="str">
        <f>IF(AND('Administrativo '!$Y$17="Media",'Administrativo '!$AA$17="Moderado"),CONCATENATE("R2C",'Administrativo '!$O$17),"")</f>
        <v/>
      </c>
      <c r="X27" s="72" t="str">
        <f>IF(AND('Administrativo '!$Y$18="Media",'Administrativo '!$AA$18="Moderado"),CONCATENATE("R2C",'Administrativo '!$O$18),"")</f>
        <v/>
      </c>
      <c r="Y27" s="72" t="str">
        <f>IF(AND('Administrativo '!$Y$19="Media",'Administrativo '!$AA$19="Moderado"),CONCATENATE("R2C",'Administrativo '!$O$19),"")</f>
        <v/>
      </c>
      <c r="Z27" s="72" t="str">
        <f>IF(AND('Administrativo '!$Y$20="Media",'Administrativo '!$AA$20="Moderado"),CONCATENATE("R2C",'Administrativo '!$O$20),"")</f>
        <v/>
      </c>
      <c r="AA27" s="73" t="str">
        <f>IF(AND('Administrativo '!$Y$21="Media",'Administrativo '!$AA$21="Moderado"),CONCATENATE("R2C",'Administrativo '!$O$21),"")</f>
        <v/>
      </c>
      <c r="AB27" s="56" t="str">
        <f>IF(AND('Administrativo '!$Y$16="Media",'Administrativo '!$AA$16="Mayor"),CONCATENATE("R2C",'Administrativo '!$O$16),"")</f>
        <v/>
      </c>
      <c r="AC27" s="57" t="str">
        <f>IF(AND('Administrativo '!$Y$17="Media",'Administrativo '!$AA$17="Mayor"),CONCATENATE("R2C",'Administrativo '!$O$17),"")</f>
        <v/>
      </c>
      <c r="AD27" s="57" t="str">
        <f>IF(AND('Administrativo '!$Y$18="Media",'Administrativo '!$AA$18="Mayor"),CONCATENATE("R2C",'Administrativo '!$O$18),"")</f>
        <v/>
      </c>
      <c r="AE27" s="57" t="str">
        <f>IF(AND('Administrativo '!$Y$19="Media",'Administrativo '!$AA$19="Mayor"),CONCATENATE("R2C",'Administrativo '!$O$19),"")</f>
        <v/>
      </c>
      <c r="AF27" s="57" t="str">
        <f>IF(AND('Administrativo '!$Y$20="Media",'Administrativo '!$AA$20="Mayor"),CONCATENATE("R2C",'Administrativo '!$O$20),"")</f>
        <v/>
      </c>
      <c r="AG27" s="58" t="str">
        <f>IF(AND('Administrativo '!$Y$21="Media",'Administrativo '!$AA$21="Mayor"),CONCATENATE("R2C",'Administrativo '!$O$21),"")</f>
        <v/>
      </c>
      <c r="AH27" s="59" t="str">
        <f>IF(AND('Administrativo '!$Y$16="Media",'Administrativo '!$AA$16="Catastrófico"),CONCATENATE("R2C",'Administrativo '!$O$16),"")</f>
        <v/>
      </c>
      <c r="AI27" s="60" t="str">
        <f>IF(AND('Administrativo '!$Y$17="Media",'Administrativo '!$AA$17="Catastrófico"),CONCATENATE("R2C",'Administrativo '!$O$17),"")</f>
        <v/>
      </c>
      <c r="AJ27" s="60" t="str">
        <f>IF(AND('Administrativo '!$Y$18="Media",'Administrativo '!$AA$18="Catastrófico"),CONCATENATE("R2C",'Administrativo '!$O$18),"")</f>
        <v/>
      </c>
      <c r="AK27" s="60" t="str">
        <f>IF(AND('Administrativo '!$Y$19="Media",'Administrativo '!$AA$19="Catastrófico"),CONCATENATE("R2C",'Administrativo '!$O$19),"")</f>
        <v/>
      </c>
      <c r="AL27" s="60" t="str">
        <f>IF(AND('Administrativo '!$Y$20="Media",'Administrativo '!$AA$20="Catastrófico"),CONCATENATE("R2C",'Administrativo '!$O$20),"")</f>
        <v/>
      </c>
      <c r="AM27" s="61" t="str">
        <f>IF(AND('Administrativo '!$Y$21="Media",'Administrativo '!$AA$21="Catastrófico"),CONCATENATE("R2C",'Administrativo '!$O$21),"")</f>
        <v/>
      </c>
      <c r="AN27" s="87"/>
      <c r="AO27" s="372"/>
      <c r="AP27" s="373"/>
      <c r="AQ27" s="373"/>
      <c r="AR27" s="373"/>
      <c r="AS27" s="373"/>
      <c r="AT27" s="374"/>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row>
    <row r="28" spans="1:76" ht="15" customHeight="1" x14ac:dyDescent="0.25">
      <c r="A28" s="87"/>
      <c r="B28" s="291"/>
      <c r="C28" s="291"/>
      <c r="D28" s="292"/>
      <c r="E28" s="332"/>
      <c r="F28" s="333"/>
      <c r="G28" s="333"/>
      <c r="H28" s="333"/>
      <c r="I28" s="334"/>
      <c r="J28" s="71" t="str">
        <f>IF(AND('Administrativo '!$Y$22="Media",'Administrativo '!$AA$22="Leve"),CONCATENATE("R3C",'Administrativo '!$O$22),"")</f>
        <v/>
      </c>
      <c r="K28" s="72" t="str">
        <f>IF(AND('Administrativo '!$Y$23="Media",'Administrativo '!$AA$23="Leve"),CONCATENATE("R3C",'Administrativo '!$O$23),"")</f>
        <v/>
      </c>
      <c r="L28" s="72" t="str">
        <f>IF(AND('Administrativo '!$Y$24="Media",'Administrativo '!$AA$24="Leve"),CONCATENATE("R3C",'Administrativo '!$O$24),"")</f>
        <v/>
      </c>
      <c r="M28" s="72" t="str">
        <f>IF(AND('Administrativo '!$Y$25="Media",'Administrativo '!$AA$25="Leve"),CONCATENATE("R3C",'Administrativo '!$O$25),"")</f>
        <v/>
      </c>
      <c r="N28" s="72" t="str">
        <f>IF(AND('Administrativo '!$Y$26="Media",'Administrativo '!$AA$26="Leve"),CONCATENATE("R3C",'Administrativo '!$O$26),"")</f>
        <v/>
      </c>
      <c r="O28" s="73" t="str">
        <f>IF(AND('Administrativo '!$Y$27="Media",'Administrativo '!$AA$27="Leve"),CONCATENATE("R3C",'Administrativo '!$O$27),"")</f>
        <v/>
      </c>
      <c r="P28" s="71" t="str">
        <f>IF(AND('Administrativo '!$Y$22="Media",'Administrativo '!$AA$22="Menor"),CONCATENATE("R3C",'Administrativo '!$O$22),"")</f>
        <v/>
      </c>
      <c r="Q28" s="72" t="str">
        <f>IF(AND('Administrativo '!$Y$23="Media",'Administrativo '!$AA$23="Menor"),CONCATENATE("R3C",'Administrativo '!$O$23),"")</f>
        <v/>
      </c>
      <c r="R28" s="72" t="str">
        <f>IF(AND('Administrativo '!$Y$24="Media",'Administrativo '!$AA$24="Menor"),CONCATENATE("R3C",'Administrativo '!$O$24),"")</f>
        <v/>
      </c>
      <c r="S28" s="72" t="str">
        <f>IF(AND('Administrativo '!$Y$25="Media",'Administrativo '!$AA$25="Menor"),CONCATENATE("R3C",'Administrativo '!$O$25),"")</f>
        <v/>
      </c>
      <c r="T28" s="72" t="str">
        <f>IF(AND('Administrativo '!$Y$26="Media",'Administrativo '!$AA$26="Menor"),CONCATENATE("R3C",'Administrativo '!$O$26),"")</f>
        <v/>
      </c>
      <c r="U28" s="73" t="str">
        <f>IF(AND('Administrativo '!$Y$27="Media",'Administrativo '!$AA$27="Menor"),CONCATENATE("R3C",'Administrativo '!$O$27),"")</f>
        <v/>
      </c>
      <c r="V28" s="71" t="str">
        <f>IF(AND('Administrativo '!$Y$22="Media",'Administrativo '!$AA$22="Moderado"),CONCATENATE("R3C",'Administrativo '!$O$22),"")</f>
        <v/>
      </c>
      <c r="W28" s="72" t="str">
        <f>IF(AND('Administrativo '!$Y$23="Media",'Administrativo '!$AA$23="Moderado"),CONCATENATE("R3C",'Administrativo '!$O$23),"")</f>
        <v/>
      </c>
      <c r="X28" s="72" t="str">
        <f>IF(AND('Administrativo '!$Y$24="Media",'Administrativo '!$AA$24="Moderado"),CONCATENATE("R3C",'Administrativo '!$O$24),"")</f>
        <v/>
      </c>
      <c r="Y28" s="72" t="str">
        <f>IF(AND('Administrativo '!$Y$25="Media",'Administrativo '!$AA$25="Moderado"),CONCATENATE("R3C",'Administrativo '!$O$25),"")</f>
        <v/>
      </c>
      <c r="Z28" s="72" t="str">
        <f>IF(AND('Administrativo '!$Y$26="Media",'Administrativo '!$AA$26="Moderado"),CONCATENATE("R3C",'Administrativo '!$O$26),"")</f>
        <v/>
      </c>
      <c r="AA28" s="73" t="str">
        <f>IF(AND('Administrativo '!$Y$27="Media",'Administrativo '!$AA$27="Moderado"),CONCATENATE("R3C",'Administrativo '!$O$27),"")</f>
        <v/>
      </c>
      <c r="AB28" s="56" t="str">
        <f>IF(AND('Administrativo '!$Y$22="Media",'Administrativo '!$AA$22="Mayor"),CONCATENATE("R3C",'Administrativo '!$O$22),"")</f>
        <v/>
      </c>
      <c r="AC28" s="57" t="str">
        <f>IF(AND('Administrativo '!$Y$23="Media",'Administrativo '!$AA$23="Mayor"),CONCATENATE("R3C",'Administrativo '!$O$23),"")</f>
        <v/>
      </c>
      <c r="AD28" s="57" t="str">
        <f>IF(AND('Administrativo '!$Y$24="Media",'Administrativo '!$AA$24="Mayor"),CONCATENATE("R3C",'Administrativo '!$O$24),"")</f>
        <v/>
      </c>
      <c r="AE28" s="57" t="str">
        <f>IF(AND('Administrativo '!$Y$25="Media",'Administrativo '!$AA$25="Mayor"),CONCATENATE("R3C",'Administrativo '!$O$25),"")</f>
        <v/>
      </c>
      <c r="AF28" s="57" t="str">
        <f>IF(AND('Administrativo '!$Y$26="Media",'Administrativo '!$AA$26="Mayor"),CONCATENATE("R3C",'Administrativo '!$O$26),"")</f>
        <v/>
      </c>
      <c r="AG28" s="58" t="str">
        <f>IF(AND('Administrativo '!$Y$27="Media",'Administrativo '!$AA$27="Mayor"),CONCATENATE("R3C",'Administrativo '!$O$27),"")</f>
        <v/>
      </c>
      <c r="AH28" s="59" t="str">
        <f>IF(AND('Administrativo '!$Y$22="Media",'Administrativo '!$AA$22="Catastrófico"),CONCATENATE("R3C",'Administrativo '!$O$22),"")</f>
        <v/>
      </c>
      <c r="AI28" s="60" t="str">
        <f>IF(AND('Administrativo '!$Y$23="Media",'Administrativo '!$AA$23="Catastrófico"),CONCATENATE("R3C",'Administrativo '!$O$23),"")</f>
        <v/>
      </c>
      <c r="AJ28" s="60" t="str">
        <f>IF(AND('Administrativo '!$Y$24="Media",'Administrativo '!$AA$24="Catastrófico"),CONCATENATE("R3C",'Administrativo '!$O$24),"")</f>
        <v/>
      </c>
      <c r="AK28" s="60" t="str">
        <f>IF(AND('Administrativo '!$Y$25="Media",'Administrativo '!$AA$25="Catastrófico"),CONCATENATE("R3C",'Administrativo '!$O$25),"")</f>
        <v/>
      </c>
      <c r="AL28" s="60" t="str">
        <f>IF(AND('Administrativo '!$Y$26="Media",'Administrativo '!$AA$26="Catastrófico"),CONCATENATE("R3C",'Administrativo '!$O$26),"")</f>
        <v/>
      </c>
      <c r="AM28" s="61" t="str">
        <f>IF(AND('Administrativo '!$Y$27="Media",'Administrativo '!$AA$27="Catastrófico"),CONCATENATE("R3C",'Administrativo '!$O$27),"")</f>
        <v/>
      </c>
      <c r="AN28" s="87"/>
      <c r="AO28" s="372"/>
      <c r="AP28" s="373"/>
      <c r="AQ28" s="373"/>
      <c r="AR28" s="373"/>
      <c r="AS28" s="373"/>
      <c r="AT28" s="374"/>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row>
    <row r="29" spans="1:76" ht="15" customHeight="1" x14ac:dyDescent="0.25">
      <c r="A29" s="87"/>
      <c r="B29" s="291"/>
      <c r="C29" s="291"/>
      <c r="D29" s="292"/>
      <c r="E29" s="332"/>
      <c r="F29" s="333"/>
      <c r="G29" s="333"/>
      <c r="H29" s="333"/>
      <c r="I29" s="334"/>
      <c r="J29" s="71" t="str">
        <f>IF(AND('Administrativo '!$Y$28="Media",'Administrativo '!$AA$28="Leve"),CONCATENATE("R4C",'Administrativo '!$O$28),"")</f>
        <v/>
      </c>
      <c r="K29" s="72" t="str">
        <f>IF(AND('Administrativo '!$Y$29="Media",'Administrativo '!$AA$29="Leve"),CONCATENATE("R4C",'Administrativo '!$O$29),"")</f>
        <v/>
      </c>
      <c r="L29" s="72" t="str">
        <f>IF(AND('Administrativo '!$Y$30="Media",'Administrativo '!$AA$30="Leve"),CONCATENATE("R4C",'Administrativo '!$O$30),"")</f>
        <v/>
      </c>
      <c r="M29" s="72" t="str">
        <f>IF(AND('Administrativo '!$Y$31="Media",'Administrativo '!$AA$31="Leve"),CONCATENATE("R4C",'Administrativo '!$O$31),"")</f>
        <v/>
      </c>
      <c r="N29" s="72" t="str">
        <f>IF(AND('Administrativo '!$Y$32="Media",'Administrativo '!$AA$32="Leve"),CONCATENATE("R4C",'Administrativo '!$O$32),"")</f>
        <v/>
      </c>
      <c r="O29" s="73" t="str">
        <f>IF(AND('Administrativo '!$Y$33="Media",'Administrativo '!$AA$33="Leve"),CONCATENATE("R4C",'Administrativo '!$O$33),"")</f>
        <v/>
      </c>
      <c r="P29" s="71" t="str">
        <f>IF(AND('Administrativo '!$Y$28="Media",'Administrativo '!$AA$28="Menor"),CONCATENATE("R4C",'Administrativo '!$O$28),"")</f>
        <v/>
      </c>
      <c r="Q29" s="72" t="str">
        <f>IF(AND('Administrativo '!$Y$29="Media",'Administrativo '!$AA$29="Menor"),CONCATENATE("R4C",'Administrativo '!$O$29),"")</f>
        <v/>
      </c>
      <c r="R29" s="72" t="str">
        <f>IF(AND('Administrativo '!$Y$30="Media",'Administrativo '!$AA$30="Menor"),CONCATENATE("R4C",'Administrativo '!$O$30),"")</f>
        <v/>
      </c>
      <c r="S29" s="72" t="str">
        <f>IF(AND('Administrativo '!$Y$31="Media",'Administrativo '!$AA$31="Menor"),CONCATENATE("R4C",'Administrativo '!$O$31),"")</f>
        <v/>
      </c>
      <c r="T29" s="72" t="str">
        <f>IF(AND('Administrativo '!$Y$32="Media",'Administrativo '!$AA$32="Menor"),CONCATENATE("R4C",'Administrativo '!$O$32),"")</f>
        <v/>
      </c>
      <c r="U29" s="73" t="str">
        <f>IF(AND('Administrativo '!$Y$33="Media",'Administrativo '!$AA$33="Menor"),CONCATENATE("R4C",'Administrativo '!$O$33),"")</f>
        <v/>
      </c>
      <c r="V29" s="71" t="str">
        <f>IF(AND('Administrativo '!$Y$28="Media",'Administrativo '!$AA$28="Moderado"),CONCATENATE("R4C",'Administrativo '!$O$28),"")</f>
        <v/>
      </c>
      <c r="W29" s="72" t="str">
        <f>IF(AND('Administrativo '!$Y$29="Media",'Administrativo '!$AA$29="Moderado"),CONCATENATE("R4C",'Administrativo '!$O$29),"")</f>
        <v/>
      </c>
      <c r="X29" s="72" t="str">
        <f>IF(AND('Administrativo '!$Y$30="Media",'Administrativo '!$AA$30="Moderado"),CONCATENATE("R4C",'Administrativo '!$O$30),"")</f>
        <v/>
      </c>
      <c r="Y29" s="72" t="str">
        <f>IF(AND('Administrativo '!$Y$31="Media",'Administrativo '!$AA$31="Moderado"),CONCATENATE("R4C",'Administrativo '!$O$31),"")</f>
        <v/>
      </c>
      <c r="Z29" s="72" t="str">
        <f>IF(AND('Administrativo '!$Y$32="Media",'Administrativo '!$AA$32="Moderado"),CONCATENATE("R4C",'Administrativo '!$O$32),"")</f>
        <v/>
      </c>
      <c r="AA29" s="73" t="str">
        <f>IF(AND('Administrativo '!$Y$33="Media",'Administrativo '!$AA$33="Moderado"),CONCATENATE("R4C",'Administrativo '!$O$33),"")</f>
        <v/>
      </c>
      <c r="AB29" s="56" t="str">
        <f>IF(AND('Administrativo '!$Y$28="Media",'Administrativo '!$AA$28="Mayor"),CONCATENATE("R4C",'Administrativo '!$O$28),"")</f>
        <v/>
      </c>
      <c r="AC29" s="57" t="str">
        <f>IF(AND('Administrativo '!$Y$29="Media",'Administrativo '!$AA$29="Mayor"),CONCATENATE("R4C",'Administrativo '!$O$29),"")</f>
        <v/>
      </c>
      <c r="AD29" s="57" t="str">
        <f>IF(AND('Administrativo '!$Y$30="Media",'Administrativo '!$AA$30="Mayor"),CONCATENATE("R4C",'Administrativo '!$O$30),"")</f>
        <v/>
      </c>
      <c r="AE29" s="57" t="str">
        <f>IF(AND('Administrativo '!$Y$31="Media",'Administrativo '!$AA$31="Mayor"),CONCATENATE("R4C",'Administrativo '!$O$31),"")</f>
        <v/>
      </c>
      <c r="AF29" s="57" t="str">
        <f>IF(AND('Administrativo '!$Y$32="Media",'Administrativo '!$AA$32="Mayor"),CONCATENATE("R4C",'Administrativo '!$O$32),"")</f>
        <v/>
      </c>
      <c r="AG29" s="58" t="str">
        <f>IF(AND('Administrativo '!$Y$33="Media",'Administrativo '!$AA$33="Mayor"),CONCATENATE("R4C",'Administrativo '!$O$33),"")</f>
        <v/>
      </c>
      <c r="AH29" s="59" t="str">
        <f>IF(AND('Administrativo '!$Y$28="Media",'Administrativo '!$AA$28="Catastrófico"),CONCATENATE("R4C",'Administrativo '!$O$28),"")</f>
        <v/>
      </c>
      <c r="AI29" s="60" t="str">
        <f>IF(AND('Administrativo '!$Y$29="Media",'Administrativo '!$AA$29="Catastrófico"),CONCATENATE("R4C",'Administrativo '!$O$29),"")</f>
        <v/>
      </c>
      <c r="AJ29" s="60" t="str">
        <f>IF(AND('Administrativo '!$Y$30="Media",'Administrativo '!$AA$30="Catastrófico"),CONCATENATE("R4C",'Administrativo '!$O$30),"")</f>
        <v/>
      </c>
      <c r="AK29" s="60" t="str">
        <f>IF(AND('Administrativo '!$Y$31="Media",'Administrativo '!$AA$31="Catastrófico"),CONCATENATE("R4C",'Administrativo '!$O$31),"")</f>
        <v/>
      </c>
      <c r="AL29" s="60" t="str">
        <f>IF(AND('Administrativo '!$Y$32="Media",'Administrativo '!$AA$32="Catastrófico"),CONCATENATE("R4C",'Administrativo '!$O$32),"")</f>
        <v/>
      </c>
      <c r="AM29" s="61" t="str">
        <f>IF(AND('Administrativo '!$Y$33="Media",'Administrativo '!$AA$33="Catastrófico"),CONCATENATE("R4C",'Administrativo '!$O$33),"")</f>
        <v/>
      </c>
      <c r="AN29" s="87"/>
      <c r="AO29" s="372"/>
      <c r="AP29" s="373"/>
      <c r="AQ29" s="373"/>
      <c r="AR29" s="373"/>
      <c r="AS29" s="373"/>
      <c r="AT29" s="374"/>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row>
    <row r="30" spans="1:76" ht="15" customHeight="1" x14ac:dyDescent="0.25">
      <c r="A30" s="87"/>
      <c r="B30" s="291"/>
      <c r="C30" s="291"/>
      <c r="D30" s="292"/>
      <c r="E30" s="332"/>
      <c r="F30" s="333"/>
      <c r="G30" s="333"/>
      <c r="H30" s="333"/>
      <c r="I30" s="334"/>
      <c r="J30" s="71" t="str">
        <f>IF(AND('Administrativo '!$Y$34="Media",'Administrativo '!$AA$34="Leve"),CONCATENATE("R5C",'Administrativo '!$O$34),"")</f>
        <v/>
      </c>
      <c r="K30" s="72" t="str">
        <f>IF(AND('Administrativo '!$Y$35="Media",'Administrativo '!$AA$35="Leve"),CONCATENATE("R5C",'Administrativo '!$O$35),"")</f>
        <v/>
      </c>
      <c r="L30" s="72" t="str">
        <f>IF(AND('Administrativo '!$Y$36="Media",'Administrativo '!$AA$36="Leve"),CONCATENATE("R5C",'Administrativo '!$O$36),"")</f>
        <v/>
      </c>
      <c r="M30" s="72" t="str">
        <f>IF(AND('Administrativo '!$Y$37="Media",'Administrativo '!$AA$37="Leve"),CONCATENATE("R5C",'Administrativo '!$O$37),"")</f>
        <v/>
      </c>
      <c r="N30" s="72" t="str">
        <f>IF(AND('Administrativo '!$Y$38="Media",'Administrativo '!$AA$38="Leve"),CONCATENATE("R5C",'Administrativo '!$O$38),"")</f>
        <v/>
      </c>
      <c r="O30" s="73" t="str">
        <f>IF(AND('Administrativo '!$Y$39="Media",'Administrativo '!$AA$39="Leve"),CONCATENATE("R5C",'Administrativo '!$O$39),"")</f>
        <v/>
      </c>
      <c r="P30" s="71" t="str">
        <f>IF(AND('Administrativo '!$Y$34="Media",'Administrativo '!$AA$34="Menor"),CONCATENATE("R5C",'Administrativo '!$O$34),"")</f>
        <v/>
      </c>
      <c r="Q30" s="72" t="str">
        <f>IF(AND('Administrativo '!$Y$35="Media",'Administrativo '!$AA$35="Menor"),CONCATENATE("R5C",'Administrativo '!$O$35),"")</f>
        <v/>
      </c>
      <c r="R30" s="72" t="str">
        <f>IF(AND('Administrativo '!$Y$36="Media",'Administrativo '!$AA$36="Menor"),CONCATENATE("R5C",'Administrativo '!$O$36),"")</f>
        <v/>
      </c>
      <c r="S30" s="72" t="str">
        <f>IF(AND('Administrativo '!$Y$37="Media",'Administrativo '!$AA$37="Menor"),CONCATENATE("R5C",'Administrativo '!$O$37),"")</f>
        <v/>
      </c>
      <c r="T30" s="72" t="str">
        <f>IF(AND('Administrativo '!$Y$38="Media",'Administrativo '!$AA$38="Menor"),CONCATENATE("R5C",'Administrativo '!$O$38),"")</f>
        <v/>
      </c>
      <c r="U30" s="73" t="str">
        <f>IF(AND('Administrativo '!$Y$39="Media",'Administrativo '!$AA$39="Menor"),CONCATENATE("R5C",'Administrativo '!$O$39),"")</f>
        <v/>
      </c>
      <c r="V30" s="71" t="str">
        <f>IF(AND('Administrativo '!$Y$34="Media",'Administrativo '!$AA$34="Moderado"),CONCATENATE("R5C",'Administrativo '!$O$34),"")</f>
        <v/>
      </c>
      <c r="W30" s="72" t="str">
        <f>IF(AND('Administrativo '!$Y$35="Media",'Administrativo '!$AA$35="Moderado"),CONCATENATE("R5C",'Administrativo '!$O$35),"")</f>
        <v/>
      </c>
      <c r="X30" s="72" t="str">
        <f>IF(AND('Administrativo '!$Y$36="Media",'Administrativo '!$AA$36="Moderado"),CONCATENATE("R5C",'Administrativo '!$O$36),"")</f>
        <v/>
      </c>
      <c r="Y30" s="72" t="str">
        <f>IF(AND('Administrativo '!$Y$37="Media",'Administrativo '!$AA$37="Moderado"),CONCATENATE("R5C",'Administrativo '!$O$37),"")</f>
        <v/>
      </c>
      <c r="Z30" s="72" t="str">
        <f>IF(AND('Administrativo '!$Y$38="Media",'Administrativo '!$AA$38="Moderado"),CONCATENATE("R5C",'Administrativo '!$O$38),"")</f>
        <v/>
      </c>
      <c r="AA30" s="73" t="str">
        <f>IF(AND('Administrativo '!$Y$39="Media",'Administrativo '!$AA$39="Moderado"),CONCATENATE("R5C",'Administrativo '!$O$39),"")</f>
        <v/>
      </c>
      <c r="AB30" s="56" t="str">
        <f>IF(AND('Administrativo '!$Y$34="Media",'Administrativo '!$AA$34="Mayor"),CONCATENATE("R5C",'Administrativo '!$O$34),"")</f>
        <v/>
      </c>
      <c r="AC30" s="57" t="str">
        <f>IF(AND('Administrativo '!$Y$35="Media",'Administrativo '!$AA$35="Mayor"),CONCATENATE("R5C",'Administrativo '!$O$35),"")</f>
        <v/>
      </c>
      <c r="AD30" s="57" t="str">
        <f>IF(AND('Administrativo '!$Y$36="Media",'Administrativo '!$AA$36="Mayor"),CONCATENATE("R5C",'Administrativo '!$O$36),"")</f>
        <v/>
      </c>
      <c r="AE30" s="57" t="str">
        <f>IF(AND('Administrativo '!$Y$37="Media",'Administrativo '!$AA$37="Mayor"),CONCATENATE("R5C",'Administrativo '!$O$37),"")</f>
        <v/>
      </c>
      <c r="AF30" s="57" t="str">
        <f>IF(AND('Administrativo '!$Y$38="Media",'Administrativo '!$AA$38="Mayor"),CONCATENATE("R5C",'Administrativo '!$O$38),"")</f>
        <v/>
      </c>
      <c r="AG30" s="58" t="str">
        <f>IF(AND('Administrativo '!$Y$39="Media",'Administrativo '!$AA$39="Mayor"),CONCATENATE("R5C",'Administrativo '!$O$39),"")</f>
        <v/>
      </c>
      <c r="AH30" s="59" t="str">
        <f>IF(AND('Administrativo '!$Y$34="Media",'Administrativo '!$AA$34="Catastrófico"),CONCATENATE("R5C",'Administrativo '!$O$34),"")</f>
        <v/>
      </c>
      <c r="AI30" s="60" t="str">
        <f>IF(AND('Administrativo '!$Y$35="Media",'Administrativo '!$AA$35="Catastrófico"),CONCATENATE("R5C",'Administrativo '!$O$35),"")</f>
        <v/>
      </c>
      <c r="AJ30" s="60" t="str">
        <f>IF(AND('Administrativo '!$Y$36="Media",'Administrativo '!$AA$36="Catastrófico"),CONCATENATE("R5C",'Administrativo '!$O$36),"")</f>
        <v/>
      </c>
      <c r="AK30" s="60" t="str">
        <f>IF(AND('Administrativo '!$Y$37="Media",'Administrativo '!$AA$37="Catastrófico"),CONCATENATE("R5C",'Administrativo '!$O$37),"")</f>
        <v/>
      </c>
      <c r="AL30" s="60" t="str">
        <f>IF(AND('Administrativo '!$Y$38="Media",'Administrativo '!$AA$38="Catastrófico"),CONCATENATE("R5C",'Administrativo '!$O$38),"")</f>
        <v/>
      </c>
      <c r="AM30" s="61" t="str">
        <f>IF(AND('Administrativo '!$Y$39="Media",'Administrativo '!$AA$39="Catastrófico"),CONCATENATE("R5C",'Administrativo '!$O$39),"")</f>
        <v/>
      </c>
      <c r="AN30" s="87"/>
      <c r="AO30" s="372"/>
      <c r="AP30" s="373"/>
      <c r="AQ30" s="373"/>
      <c r="AR30" s="373"/>
      <c r="AS30" s="373"/>
      <c r="AT30" s="374"/>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row>
    <row r="31" spans="1:76" ht="15" customHeight="1" x14ac:dyDescent="0.25">
      <c r="A31" s="87"/>
      <c r="B31" s="291"/>
      <c r="C31" s="291"/>
      <c r="D31" s="292"/>
      <c r="E31" s="332"/>
      <c r="F31" s="333"/>
      <c r="G31" s="333"/>
      <c r="H31" s="333"/>
      <c r="I31" s="334"/>
      <c r="J31" s="71" t="str">
        <f>IF(AND('Administrativo '!$Y$40="Media",'Administrativo '!$AA$40="Leve"),CONCATENATE("R6C",'Administrativo '!$O$40),"")</f>
        <v/>
      </c>
      <c r="K31" s="72" t="str">
        <f>IF(AND('Administrativo '!$Y$41="Media",'Administrativo '!$AA$41="Leve"),CONCATENATE("R6C",'Administrativo '!$O$41),"")</f>
        <v/>
      </c>
      <c r="L31" s="72" t="str">
        <f>IF(AND('Administrativo '!$Y$42="Media",'Administrativo '!$AA$42="Leve"),CONCATENATE("R6C",'Administrativo '!$O$42),"")</f>
        <v/>
      </c>
      <c r="M31" s="72" t="str">
        <f>IF(AND('Administrativo '!$Y$43="Media",'Administrativo '!$AA$43="Leve"),CONCATENATE("R6C",'Administrativo '!$O$43),"")</f>
        <v/>
      </c>
      <c r="N31" s="72" t="str">
        <f>IF(AND('Administrativo '!$Y$44="Media",'Administrativo '!$AA$44="Leve"),CONCATENATE("R6C",'Administrativo '!$O$44),"")</f>
        <v/>
      </c>
      <c r="O31" s="73" t="str">
        <f>IF(AND('Administrativo '!$Y$45="Media",'Administrativo '!$AA$45="Leve"),CONCATENATE("R6C",'Administrativo '!$O$45),"")</f>
        <v/>
      </c>
      <c r="P31" s="71" t="str">
        <f>IF(AND('Administrativo '!$Y$40="Media",'Administrativo '!$AA$40="Menor"),CONCATENATE("R6C",'Administrativo '!$O$40),"")</f>
        <v/>
      </c>
      <c r="Q31" s="72" t="str">
        <f>IF(AND('Administrativo '!$Y$41="Media",'Administrativo '!$AA$41="Menor"),CONCATENATE("R6C",'Administrativo '!$O$41),"")</f>
        <v/>
      </c>
      <c r="R31" s="72" t="str">
        <f>IF(AND('Administrativo '!$Y$42="Media",'Administrativo '!$AA$42="Menor"),CONCATENATE("R6C",'Administrativo '!$O$42),"")</f>
        <v/>
      </c>
      <c r="S31" s="72" t="str">
        <f>IF(AND('Administrativo '!$Y$43="Media",'Administrativo '!$AA$43="Menor"),CONCATENATE("R6C",'Administrativo '!$O$43),"")</f>
        <v/>
      </c>
      <c r="T31" s="72" t="str">
        <f>IF(AND('Administrativo '!$Y$44="Media",'Administrativo '!$AA$44="Menor"),CONCATENATE("R6C",'Administrativo '!$O$44),"")</f>
        <v/>
      </c>
      <c r="U31" s="73" t="str">
        <f>IF(AND('Administrativo '!$Y$45="Media",'Administrativo '!$AA$45="Menor"),CONCATENATE("R6C",'Administrativo '!$O$45),"")</f>
        <v/>
      </c>
      <c r="V31" s="71" t="str">
        <f>IF(AND('Administrativo '!$Y$40="Media",'Administrativo '!$AA$40="Moderado"),CONCATENATE("R6C",'Administrativo '!$O$40),"")</f>
        <v/>
      </c>
      <c r="W31" s="72" t="str">
        <f>IF(AND('Administrativo '!$Y$41="Media",'Administrativo '!$AA$41="Moderado"),CONCATENATE("R6C",'Administrativo '!$O$41),"")</f>
        <v/>
      </c>
      <c r="X31" s="72" t="str">
        <f>IF(AND('Administrativo '!$Y$42="Media",'Administrativo '!$AA$42="Moderado"),CONCATENATE("R6C",'Administrativo '!$O$42),"")</f>
        <v/>
      </c>
      <c r="Y31" s="72" t="str">
        <f>IF(AND('Administrativo '!$Y$43="Media",'Administrativo '!$AA$43="Moderado"),CONCATENATE("R6C",'Administrativo '!$O$43),"")</f>
        <v/>
      </c>
      <c r="Z31" s="72" t="str">
        <f>IF(AND('Administrativo '!$Y$44="Media",'Administrativo '!$AA$44="Moderado"),CONCATENATE("R6C",'Administrativo '!$O$44),"")</f>
        <v/>
      </c>
      <c r="AA31" s="73" t="str">
        <f>IF(AND('Administrativo '!$Y$45="Media",'Administrativo '!$AA$45="Moderado"),CONCATENATE("R6C",'Administrativo '!$O$45),"")</f>
        <v/>
      </c>
      <c r="AB31" s="56" t="str">
        <f>IF(AND('Administrativo '!$Y$40="Media",'Administrativo '!$AA$40="Mayor"),CONCATENATE("R6C",'Administrativo '!$O$40),"")</f>
        <v/>
      </c>
      <c r="AC31" s="57" t="str">
        <f>IF(AND('Administrativo '!$Y$41="Media",'Administrativo '!$AA$41="Mayor"),CONCATENATE("R6C",'Administrativo '!$O$41),"")</f>
        <v/>
      </c>
      <c r="AD31" s="57" t="str">
        <f>IF(AND('Administrativo '!$Y$42="Media",'Administrativo '!$AA$42="Mayor"),CONCATENATE("R6C",'Administrativo '!$O$42),"")</f>
        <v/>
      </c>
      <c r="AE31" s="57" t="str">
        <f>IF(AND('Administrativo '!$Y$43="Media",'Administrativo '!$AA$43="Mayor"),CONCATENATE("R6C",'Administrativo '!$O$43),"")</f>
        <v/>
      </c>
      <c r="AF31" s="57" t="str">
        <f>IF(AND('Administrativo '!$Y$44="Media",'Administrativo '!$AA$44="Mayor"),CONCATENATE("R6C",'Administrativo '!$O$44),"")</f>
        <v/>
      </c>
      <c r="AG31" s="58" t="str">
        <f>IF(AND('Administrativo '!$Y$45="Media",'Administrativo '!$AA$45="Mayor"),CONCATENATE("R6C",'Administrativo '!$O$45),"")</f>
        <v/>
      </c>
      <c r="AH31" s="59" t="str">
        <f>IF(AND('Administrativo '!$Y$40="Media",'Administrativo '!$AA$40="Catastrófico"),CONCATENATE("R6C",'Administrativo '!$O$40),"")</f>
        <v/>
      </c>
      <c r="AI31" s="60" t="str">
        <f>IF(AND('Administrativo '!$Y$41="Media",'Administrativo '!$AA$41="Catastrófico"),CONCATENATE("R6C",'Administrativo '!$O$41),"")</f>
        <v/>
      </c>
      <c r="AJ31" s="60" t="str">
        <f>IF(AND('Administrativo '!$Y$42="Media",'Administrativo '!$AA$42="Catastrófico"),CONCATENATE("R6C",'Administrativo '!$O$42),"")</f>
        <v/>
      </c>
      <c r="AK31" s="60" t="str">
        <f>IF(AND('Administrativo '!$Y$43="Media",'Administrativo '!$AA$43="Catastrófico"),CONCATENATE("R6C",'Administrativo '!$O$43),"")</f>
        <v/>
      </c>
      <c r="AL31" s="60" t="str">
        <f>IF(AND('Administrativo '!$Y$44="Media",'Administrativo '!$AA$44="Catastrófico"),CONCATENATE("R6C",'Administrativo '!$O$44),"")</f>
        <v/>
      </c>
      <c r="AM31" s="61" t="str">
        <f>IF(AND('Administrativo '!$Y$45="Media",'Administrativo '!$AA$45="Catastrófico"),CONCATENATE("R6C",'Administrativo '!$O$45),"")</f>
        <v/>
      </c>
      <c r="AN31" s="87"/>
      <c r="AO31" s="372"/>
      <c r="AP31" s="373"/>
      <c r="AQ31" s="373"/>
      <c r="AR31" s="373"/>
      <c r="AS31" s="373"/>
      <c r="AT31" s="374"/>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row>
    <row r="32" spans="1:76" ht="15" customHeight="1" x14ac:dyDescent="0.25">
      <c r="A32" s="87"/>
      <c r="B32" s="291"/>
      <c r="C32" s="291"/>
      <c r="D32" s="292"/>
      <c r="E32" s="332"/>
      <c r="F32" s="333"/>
      <c r="G32" s="333"/>
      <c r="H32" s="333"/>
      <c r="I32" s="334"/>
      <c r="J32" s="71" t="str">
        <f>IF(AND('Administrativo '!$Y$46="Media",'Administrativo '!$AA$46="Leve"),CONCATENATE("R7C",'Administrativo '!$O$46),"")</f>
        <v/>
      </c>
      <c r="K32" s="72" t="str">
        <f>IF(AND('Administrativo '!$Y$47="Media",'Administrativo '!$AA$47="Leve"),CONCATENATE("R7C",'Administrativo '!$O$47),"")</f>
        <v/>
      </c>
      <c r="L32" s="72" t="str">
        <f>IF(AND('Administrativo '!$Y$48="Media",'Administrativo '!$AA$48="Leve"),CONCATENATE("R7C",'Administrativo '!$O$48),"")</f>
        <v/>
      </c>
      <c r="M32" s="72" t="str">
        <f>IF(AND('Administrativo '!$Y$49="Media",'Administrativo '!$AA$49="Leve"),CONCATENATE("R7C",'Administrativo '!$O$49),"")</f>
        <v/>
      </c>
      <c r="N32" s="72" t="str">
        <f>IF(AND('Administrativo '!$Y$50="Media",'Administrativo '!$AA$50="Leve"),CONCATENATE("R7C",'Administrativo '!$O$50),"")</f>
        <v/>
      </c>
      <c r="O32" s="73" t="str">
        <f>IF(AND('Administrativo '!$Y$51="Media",'Administrativo '!$AA$51="Leve"),CONCATENATE("R7C",'Administrativo '!$O$51),"")</f>
        <v/>
      </c>
      <c r="P32" s="71" t="str">
        <f>IF(AND('Administrativo '!$Y$46="Media",'Administrativo '!$AA$46="Menor"),CONCATENATE("R7C",'Administrativo '!$O$46),"")</f>
        <v/>
      </c>
      <c r="Q32" s="72" t="str">
        <f>IF(AND('Administrativo '!$Y$47="Media",'Administrativo '!$AA$47="Menor"),CONCATENATE("R7C",'Administrativo '!$O$47),"")</f>
        <v/>
      </c>
      <c r="R32" s="72" t="str">
        <f>IF(AND('Administrativo '!$Y$48="Media",'Administrativo '!$AA$48="Menor"),CONCATENATE("R7C",'Administrativo '!$O$48),"")</f>
        <v/>
      </c>
      <c r="S32" s="72" t="str">
        <f>IF(AND('Administrativo '!$Y$49="Media",'Administrativo '!$AA$49="Menor"),CONCATENATE("R7C",'Administrativo '!$O$49),"")</f>
        <v/>
      </c>
      <c r="T32" s="72" t="str">
        <f>IF(AND('Administrativo '!$Y$50="Media",'Administrativo '!$AA$50="Menor"),CONCATENATE("R7C",'Administrativo '!$O$50),"")</f>
        <v/>
      </c>
      <c r="U32" s="73" t="str">
        <f>IF(AND('Administrativo '!$Y$51="Media",'Administrativo '!$AA$51="Menor"),CONCATENATE("R7C",'Administrativo '!$O$51),"")</f>
        <v/>
      </c>
      <c r="V32" s="71" t="str">
        <f>IF(AND('Administrativo '!$Y$46="Media",'Administrativo '!$AA$46="Moderado"),CONCATENATE("R7C",'Administrativo '!$O$46),"")</f>
        <v/>
      </c>
      <c r="W32" s="72" t="str">
        <f>IF(AND('Administrativo '!$Y$47="Media",'Administrativo '!$AA$47="Moderado"),CONCATENATE("R7C",'Administrativo '!$O$47),"")</f>
        <v/>
      </c>
      <c r="X32" s="72" t="str">
        <f>IF(AND('Administrativo '!$Y$48="Media",'Administrativo '!$AA$48="Moderado"),CONCATENATE("R7C",'Administrativo '!$O$48),"")</f>
        <v/>
      </c>
      <c r="Y32" s="72" t="str">
        <f>IF(AND('Administrativo '!$Y$49="Media",'Administrativo '!$AA$49="Moderado"),CONCATENATE("R7C",'Administrativo '!$O$49),"")</f>
        <v/>
      </c>
      <c r="Z32" s="72" t="str">
        <f>IF(AND('Administrativo '!$Y$50="Media",'Administrativo '!$AA$50="Moderado"),CONCATENATE("R7C",'Administrativo '!$O$50),"")</f>
        <v/>
      </c>
      <c r="AA32" s="73" t="str">
        <f>IF(AND('Administrativo '!$Y$51="Media",'Administrativo '!$AA$51="Moderado"),CONCATENATE("R7C",'Administrativo '!$O$51),"")</f>
        <v/>
      </c>
      <c r="AB32" s="56" t="str">
        <f>IF(AND('Administrativo '!$Y$46="Media",'Administrativo '!$AA$46="Mayor"),CONCATENATE("R7C",'Administrativo '!$O$46),"")</f>
        <v/>
      </c>
      <c r="AC32" s="57" t="str">
        <f>IF(AND('Administrativo '!$Y$47="Media",'Administrativo '!$AA$47="Mayor"),CONCATENATE("R7C",'Administrativo '!$O$47),"")</f>
        <v/>
      </c>
      <c r="AD32" s="57" t="str">
        <f>IF(AND('Administrativo '!$Y$48="Media",'Administrativo '!$AA$48="Mayor"),CONCATENATE("R7C",'Administrativo '!$O$48),"")</f>
        <v/>
      </c>
      <c r="AE32" s="57" t="str">
        <f>IF(AND('Administrativo '!$Y$49="Media",'Administrativo '!$AA$49="Mayor"),CONCATENATE("R7C",'Administrativo '!$O$49),"")</f>
        <v/>
      </c>
      <c r="AF32" s="57" t="str">
        <f>IF(AND('Administrativo '!$Y$50="Media",'Administrativo '!$AA$50="Mayor"),CONCATENATE("R7C",'Administrativo '!$O$50),"")</f>
        <v/>
      </c>
      <c r="AG32" s="58" t="str">
        <f>IF(AND('Administrativo '!$Y$51="Media",'Administrativo '!$AA$51="Mayor"),CONCATENATE("R7C",'Administrativo '!$O$51),"")</f>
        <v/>
      </c>
      <c r="AH32" s="59" t="str">
        <f>IF(AND('Administrativo '!$Y$46="Media",'Administrativo '!$AA$46="Catastrófico"),CONCATENATE("R7C",'Administrativo '!$O$46),"")</f>
        <v/>
      </c>
      <c r="AI32" s="60" t="str">
        <f>IF(AND('Administrativo '!$Y$47="Media",'Administrativo '!$AA$47="Catastrófico"),CONCATENATE("R7C",'Administrativo '!$O$47),"")</f>
        <v/>
      </c>
      <c r="AJ32" s="60" t="str">
        <f>IF(AND('Administrativo '!$Y$48="Media",'Administrativo '!$AA$48="Catastrófico"),CONCATENATE("R7C",'Administrativo '!$O$48),"")</f>
        <v/>
      </c>
      <c r="AK32" s="60" t="str">
        <f>IF(AND('Administrativo '!$Y$49="Media",'Administrativo '!$AA$49="Catastrófico"),CONCATENATE("R7C",'Administrativo '!$O$49),"")</f>
        <v/>
      </c>
      <c r="AL32" s="60" t="str">
        <f>IF(AND('Administrativo '!$Y$50="Media",'Administrativo '!$AA$50="Catastrófico"),CONCATENATE("R7C",'Administrativo '!$O$50),"")</f>
        <v/>
      </c>
      <c r="AM32" s="61" t="str">
        <f>IF(AND('Administrativo '!$Y$51="Media",'Administrativo '!$AA$51="Catastrófico"),CONCATENATE("R7C",'Administrativo '!$O$51),"")</f>
        <v/>
      </c>
      <c r="AN32" s="87"/>
      <c r="AO32" s="372"/>
      <c r="AP32" s="373"/>
      <c r="AQ32" s="373"/>
      <c r="AR32" s="373"/>
      <c r="AS32" s="373"/>
      <c r="AT32" s="374"/>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row>
    <row r="33" spans="1:80" ht="15" customHeight="1" x14ac:dyDescent="0.25">
      <c r="A33" s="87"/>
      <c r="B33" s="291"/>
      <c r="C33" s="291"/>
      <c r="D33" s="292"/>
      <c r="E33" s="332"/>
      <c r="F33" s="333"/>
      <c r="G33" s="333"/>
      <c r="H33" s="333"/>
      <c r="I33" s="334"/>
      <c r="J33" s="71" t="str">
        <f>IF(AND('Administrativo '!$Y$52="Media",'Administrativo '!$AA$52="Leve"),CONCATENATE("R8C",'Administrativo '!$O$52),"")</f>
        <v/>
      </c>
      <c r="K33" s="72" t="str">
        <f>IF(AND('Administrativo '!$Y$53="Media",'Administrativo '!$AA$53="Leve"),CONCATENATE("R8C",'Administrativo '!$O$53),"")</f>
        <v/>
      </c>
      <c r="L33" s="72" t="str">
        <f>IF(AND('Administrativo '!$Y$54="Media",'Administrativo '!$AA$54="Leve"),CONCATENATE("R8C",'Administrativo '!$O$54),"")</f>
        <v/>
      </c>
      <c r="M33" s="72" t="str">
        <f>IF(AND('Administrativo '!$Y$55="Media",'Administrativo '!$AA$55="Leve"),CONCATENATE("R8C",'Administrativo '!$O$55),"")</f>
        <v/>
      </c>
      <c r="N33" s="72" t="str">
        <f>IF(AND('Administrativo '!$Y$56="Media",'Administrativo '!$AA$56="Leve"),CONCATENATE("R8C",'Administrativo '!$O$56),"")</f>
        <v/>
      </c>
      <c r="O33" s="73" t="str">
        <f>IF(AND('Administrativo '!$Y$57="Media",'Administrativo '!$AA$57="Leve"),CONCATENATE("R8C",'Administrativo '!$O$57),"")</f>
        <v/>
      </c>
      <c r="P33" s="71" t="str">
        <f>IF(AND('Administrativo '!$Y$52="Media",'Administrativo '!$AA$52="Menor"),CONCATENATE("R8C",'Administrativo '!$O$52),"")</f>
        <v/>
      </c>
      <c r="Q33" s="72" t="str">
        <f>IF(AND('Administrativo '!$Y$53="Media",'Administrativo '!$AA$53="Menor"),CONCATENATE("R8C",'Administrativo '!$O$53),"")</f>
        <v/>
      </c>
      <c r="R33" s="72" t="str">
        <f>IF(AND('Administrativo '!$Y$54="Media",'Administrativo '!$AA$54="Menor"),CONCATENATE("R8C",'Administrativo '!$O$54),"")</f>
        <v/>
      </c>
      <c r="S33" s="72" t="str">
        <f>IF(AND('Administrativo '!$Y$55="Media",'Administrativo '!$AA$55="Menor"),CONCATENATE("R8C",'Administrativo '!$O$55),"")</f>
        <v/>
      </c>
      <c r="T33" s="72" t="str">
        <f>IF(AND('Administrativo '!$Y$56="Media",'Administrativo '!$AA$56="Menor"),CONCATENATE("R8C",'Administrativo '!$O$56),"")</f>
        <v/>
      </c>
      <c r="U33" s="73" t="str">
        <f>IF(AND('Administrativo '!$Y$57="Media",'Administrativo '!$AA$57="Menor"),CONCATENATE("R8C",'Administrativo '!$O$57),"")</f>
        <v/>
      </c>
      <c r="V33" s="71" t="str">
        <f>IF(AND('Administrativo '!$Y$52="Media",'Administrativo '!$AA$52="Moderado"),CONCATENATE("R8C",'Administrativo '!$O$52),"")</f>
        <v/>
      </c>
      <c r="W33" s="72" t="str">
        <f>IF(AND('Administrativo '!$Y$53="Media",'Administrativo '!$AA$53="Moderado"),CONCATENATE("R8C",'Administrativo '!$O$53),"")</f>
        <v/>
      </c>
      <c r="X33" s="72" t="str">
        <f>IF(AND('Administrativo '!$Y$54="Media",'Administrativo '!$AA$54="Moderado"),CONCATENATE("R8C",'Administrativo '!$O$54),"")</f>
        <v/>
      </c>
      <c r="Y33" s="72" t="str">
        <f>IF(AND('Administrativo '!$Y$55="Media",'Administrativo '!$AA$55="Moderado"),CONCATENATE("R8C",'Administrativo '!$O$55),"")</f>
        <v/>
      </c>
      <c r="Z33" s="72" t="str">
        <f>IF(AND('Administrativo '!$Y$56="Media",'Administrativo '!$AA$56="Moderado"),CONCATENATE("R8C",'Administrativo '!$O$56),"")</f>
        <v/>
      </c>
      <c r="AA33" s="73" t="str">
        <f>IF(AND('Administrativo '!$Y$57="Media",'Administrativo '!$AA$57="Moderado"),CONCATENATE("R8C",'Administrativo '!$O$57),"")</f>
        <v/>
      </c>
      <c r="AB33" s="56" t="str">
        <f>IF(AND('Administrativo '!$Y$52="Media",'Administrativo '!$AA$52="Mayor"),CONCATENATE("R8C",'Administrativo '!$O$52),"")</f>
        <v/>
      </c>
      <c r="AC33" s="57" t="str">
        <f>IF(AND('Administrativo '!$Y$53="Media",'Administrativo '!$AA$53="Mayor"),CONCATENATE("R8C",'Administrativo '!$O$53),"")</f>
        <v/>
      </c>
      <c r="AD33" s="57" t="str">
        <f>IF(AND('Administrativo '!$Y$54="Media",'Administrativo '!$AA$54="Mayor"),CONCATENATE("R8C",'Administrativo '!$O$54),"")</f>
        <v/>
      </c>
      <c r="AE33" s="57" t="str">
        <f>IF(AND('Administrativo '!$Y$55="Media",'Administrativo '!$AA$55="Mayor"),CONCATENATE("R8C",'Administrativo '!$O$55),"")</f>
        <v/>
      </c>
      <c r="AF33" s="57" t="str">
        <f>IF(AND('Administrativo '!$Y$56="Media",'Administrativo '!$AA$56="Mayor"),CONCATENATE("R8C",'Administrativo '!$O$56),"")</f>
        <v/>
      </c>
      <c r="AG33" s="58" t="str">
        <f>IF(AND('Administrativo '!$Y$57="Media",'Administrativo '!$AA$57="Mayor"),CONCATENATE("R8C",'Administrativo '!$O$57),"")</f>
        <v/>
      </c>
      <c r="AH33" s="59" t="str">
        <f>IF(AND('Administrativo '!$Y$52="Media",'Administrativo '!$AA$52="Catastrófico"),CONCATENATE("R8C",'Administrativo '!$O$52),"")</f>
        <v/>
      </c>
      <c r="AI33" s="60" t="str">
        <f>IF(AND('Administrativo '!$Y$53="Media",'Administrativo '!$AA$53="Catastrófico"),CONCATENATE("R8C",'Administrativo '!$O$53),"")</f>
        <v/>
      </c>
      <c r="AJ33" s="60" t="str">
        <f>IF(AND('Administrativo '!$Y$54="Media",'Administrativo '!$AA$54="Catastrófico"),CONCATENATE("R8C",'Administrativo '!$O$54),"")</f>
        <v/>
      </c>
      <c r="AK33" s="60" t="str">
        <f>IF(AND('Administrativo '!$Y$55="Media",'Administrativo '!$AA$55="Catastrófico"),CONCATENATE("R8C",'Administrativo '!$O$55),"")</f>
        <v/>
      </c>
      <c r="AL33" s="60" t="str">
        <f>IF(AND('Administrativo '!$Y$56="Media",'Administrativo '!$AA$56="Catastrófico"),CONCATENATE("R8C",'Administrativo '!$O$56),"")</f>
        <v/>
      </c>
      <c r="AM33" s="61" t="str">
        <f>IF(AND('Administrativo '!$Y$57="Media",'Administrativo '!$AA$57="Catastrófico"),CONCATENATE("R8C",'Administrativo '!$O$57),"")</f>
        <v/>
      </c>
      <c r="AN33" s="87"/>
      <c r="AO33" s="372"/>
      <c r="AP33" s="373"/>
      <c r="AQ33" s="373"/>
      <c r="AR33" s="373"/>
      <c r="AS33" s="373"/>
      <c r="AT33" s="374"/>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row>
    <row r="34" spans="1:80" ht="15" customHeight="1" x14ac:dyDescent="0.25">
      <c r="A34" s="87"/>
      <c r="B34" s="291"/>
      <c r="C34" s="291"/>
      <c r="D34" s="292"/>
      <c r="E34" s="332"/>
      <c r="F34" s="333"/>
      <c r="G34" s="333"/>
      <c r="H34" s="333"/>
      <c r="I34" s="334"/>
      <c r="J34" s="71" t="str">
        <f>IF(AND('Administrativo '!$Y$58="Media",'Administrativo '!$AA$58="Leve"),CONCATENATE("R9C",'Administrativo '!$O$58),"")</f>
        <v/>
      </c>
      <c r="K34" s="72" t="str">
        <f>IF(AND('Administrativo '!$Y$59="Media",'Administrativo '!$AA$59="Leve"),CONCATENATE("R9C",'Administrativo '!$O$59),"")</f>
        <v/>
      </c>
      <c r="L34" s="72" t="str">
        <f>IF(AND('Administrativo '!$Y$60="Media",'Administrativo '!$AA$60="Leve"),CONCATENATE("R9C",'Administrativo '!$O$60),"")</f>
        <v/>
      </c>
      <c r="M34" s="72" t="str">
        <f>IF(AND('Administrativo '!$Y$61="Media",'Administrativo '!$AA$61="Leve"),CONCATENATE("R9C",'Administrativo '!$O$61),"")</f>
        <v/>
      </c>
      <c r="N34" s="72" t="str">
        <f>IF(AND('Administrativo '!$Y$62="Media",'Administrativo '!$AA$62="Leve"),CONCATENATE("R9C",'Administrativo '!$O$62),"")</f>
        <v/>
      </c>
      <c r="O34" s="73" t="str">
        <f>IF(AND('Administrativo '!$Y$63="Media",'Administrativo '!$AA$63="Leve"),CONCATENATE("R9C",'Administrativo '!$O$63),"")</f>
        <v/>
      </c>
      <c r="P34" s="71" t="str">
        <f>IF(AND('Administrativo '!$Y$58="Media",'Administrativo '!$AA$58="Menor"),CONCATENATE("R9C",'Administrativo '!$O$58),"")</f>
        <v/>
      </c>
      <c r="Q34" s="72" t="str">
        <f>IF(AND('Administrativo '!$Y$59="Media",'Administrativo '!$AA$59="Menor"),CONCATENATE("R9C",'Administrativo '!$O$59),"")</f>
        <v/>
      </c>
      <c r="R34" s="72" t="str">
        <f>IF(AND('Administrativo '!$Y$60="Media",'Administrativo '!$AA$60="Menor"),CONCATENATE("R9C",'Administrativo '!$O$60),"")</f>
        <v/>
      </c>
      <c r="S34" s="72" t="str">
        <f>IF(AND('Administrativo '!$Y$61="Media",'Administrativo '!$AA$61="Menor"),CONCATENATE("R9C",'Administrativo '!$O$61),"")</f>
        <v/>
      </c>
      <c r="T34" s="72" t="str">
        <f>IF(AND('Administrativo '!$Y$62="Media",'Administrativo '!$AA$62="Menor"),CONCATENATE("R9C",'Administrativo '!$O$62),"")</f>
        <v/>
      </c>
      <c r="U34" s="73" t="str">
        <f>IF(AND('Administrativo '!$Y$63="Media",'Administrativo '!$AA$63="Menor"),CONCATENATE("R9C",'Administrativo '!$O$63),"")</f>
        <v/>
      </c>
      <c r="V34" s="71" t="str">
        <f>IF(AND('Administrativo '!$Y$58="Media",'Administrativo '!$AA$58="Moderado"),CONCATENATE("R9C",'Administrativo '!$O$58),"")</f>
        <v/>
      </c>
      <c r="W34" s="72" t="str">
        <f>IF(AND('Administrativo '!$Y$59="Media",'Administrativo '!$AA$59="Moderado"),CONCATENATE("R9C",'Administrativo '!$O$59),"")</f>
        <v/>
      </c>
      <c r="X34" s="72" t="str">
        <f>IF(AND('Administrativo '!$Y$60="Media",'Administrativo '!$AA$60="Moderado"),CONCATENATE("R9C",'Administrativo '!$O$60),"")</f>
        <v/>
      </c>
      <c r="Y34" s="72" t="str">
        <f>IF(AND('Administrativo '!$Y$61="Media",'Administrativo '!$AA$61="Moderado"),CONCATENATE("R9C",'Administrativo '!$O$61),"")</f>
        <v/>
      </c>
      <c r="Z34" s="72" t="str">
        <f>IF(AND('Administrativo '!$Y$62="Media",'Administrativo '!$AA$62="Moderado"),CONCATENATE("R9C",'Administrativo '!$O$62),"")</f>
        <v/>
      </c>
      <c r="AA34" s="73" t="str">
        <f>IF(AND('Administrativo '!$Y$63="Media",'Administrativo '!$AA$63="Moderado"),CONCATENATE("R9C",'Administrativo '!$O$63),"")</f>
        <v/>
      </c>
      <c r="AB34" s="56" t="str">
        <f>IF(AND('Administrativo '!$Y$58="Media",'Administrativo '!$AA$58="Mayor"),CONCATENATE("R9C",'Administrativo '!$O$58),"")</f>
        <v/>
      </c>
      <c r="AC34" s="57" t="str">
        <f>IF(AND('Administrativo '!$Y$59="Media",'Administrativo '!$AA$59="Mayor"),CONCATENATE("R9C",'Administrativo '!$O$59),"")</f>
        <v/>
      </c>
      <c r="AD34" s="57" t="str">
        <f>IF(AND('Administrativo '!$Y$60="Media",'Administrativo '!$AA$60="Mayor"),CONCATENATE("R9C",'Administrativo '!$O$60),"")</f>
        <v/>
      </c>
      <c r="AE34" s="57" t="str">
        <f>IF(AND('Administrativo '!$Y$61="Media",'Administrativo '!$AA$61="Mayor"),CONCATENATE("R9C",'Administrativo '!$O$61),"")</f>
        <v/>
      </c>
      <c r="AF34" s="57" t="str">
        <f>IF(AND('Administrativo '!$Y$62="Media",'Administrativo '!$AA$62="Mayor"),CONCATENATE("R9C",'Administrativo '!$O$62),"")</f>
        <v/>
      </c>
      <c r="AG34" s="58" t="str">
        <f>IF(AND('Administrativo '!$Y$63="Media",'Administrativo '!$AA$63="Mayor"),CONCATENATE("R9C",'Administrativo '!$O$63),"")</f>
        <v/>
      </c>
      <c r="AH34" s="59" t="str">
        <f>IF(AND('Administrativo '!$Y$58="Media",'Administrativo '!$AA$58="Catastrófico"),CONCATENATE("R9C",'Administrativo '!$O$58),"")</f>
        <v/>
      </c>
      <c r="AI34" s="60" t="str">
        <f>IF(AND('Administrativo '!$Y$59="Media",'Administrativo '!$AA$59="Catastrófico"),CONCATENATE("R9C",'Administrativo '!$O$59),"")</f>
        <v/>
      </c>
      <c r="AJ34" s="60" t="str">
        <f>IF(AND('Administrativo '!$Y$60="Media",'Administrativo '!$AA$60="Catastrófico"),CONCATENATE("R9C",'Administrativo '!$O$60),"")</f>
        <v/>
      </c>
      <c r="AK34" s="60" t="str">
        <f>IF(AND('Administrativo '!$Y$61="Media",'Administrativo '!$AA$61="Catastrófico"),CONCATENATE("R9C",'Administrativo '!$O$61),"")</f>
        <v/>
      </c>
      <c r="AL34" s="60" t="str">
        <f>IF(AND('Administrativo '!$Y$62="Media",'Administrativo '!$AA$62="Catastrófico"),CONCATENATE("R9C",'Administrativo '!$O$62),"")</f>
        <v/>
      </c>
      <c r="AM34" s="61" t="str">
        <f>IF(AND('Administrativo '!$Y$63="Media",'Administrativo '!$AA$63="Catastrófico"),CONCATENATE("R9C",'Administrativo '!$O$63),"")</f>
        <v/>
      </c>
      <c r="AN34" s="87"/>
      <c r="AO34" s="372"/>
      <c r="AP34" s="373"/>
      <c r="AQ34" s="373"/>
      <c r="AR34" s="373"/>
      <c r="AS34" s="373"/>
      <c r="AT34" s="374"/>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row>
    <row r="35" spans="1:80" ht="15.75" customHeight="1" thickBot="1" x14ac:dyDescent="0.3">
      <c r="A35" s="87"/>
      <c r="B35" s="291"/>
      <c r="C35" s="291"/>
      <c r="D35" s="292"/>
      <c r="E35" s="335"/>
      <c r="F35" s="336"/>
      <c r="G35" s="336"/>
      <c r="H35" s="336"/>
      <c r="I35" s="337"/>
      <c r="J35" s="71" t="str">
        <f>IF(AND('Administrativo '!$Y$64="Media",'Administrativo '!$AA$64="Leve"),CONCATENATE("R10C",'Administrativo '!$O$64),"")</f>
        <v/>
      </c>
      <c r="K35" s="72" t="str">
        <f>IF(AND('Administrativo '!$Y$65="Media",'Administrativo '!$AA$65="Leve"),CONCATENATE("R10C",'Administrativo '!$O$65),"")</f>
        <v/>
      </c>
      <c r="L35" s="72" t="str">
        <f>IF(AND('Administrativo '!$Y$66="Media",'Administrativo '!$AA$66="Leve"),CONCATENATE("R10C",'Administrativo '!$O$66),"")</f>
        <v/>
      </c>
      <c r="M35" s="72" t="str">
        <f>IF(AND('Administrativo '!$Y$67="Media",'Administrativo '!$AA$67="Leve"),CONCATENATE("R10C",'Administrativo '!$O$67),"")</f>
        <v/>
      </c>
      <c r="N35" s="72" t="str">
        <f>IF(AND('Administrativo '!$Y$68="Media",'Administrativo '!$AA$68="Leve"),CONCATENATE("R10C",'Administrativo '!$O$68),"")</f>
        <v/>
      </c>
      <c r="O35" s="73" t="str">
        <f>IF(AND('Administrativo '!$Y$69="Media",'Administrativo '!$AA$69="Leve"),CONCATENATE("R10C",'Administrativo '!$O$69),"")</f>
        <v/>
      </c>
      <c r="P35" s="71" t="str">
        <f>IF(AND('Administrativo '!$Y$64="Media",'Administrativo '!$AA$64="Menor"),CONCATENATE("R10C",'Administrativo '!$O$64),"")</f>
        <v/>
      </c>
      <c r="Q35" s="72" t="str">
        <f>IF(AND('Administrativo '!$Y$65="Media",'Administrativo '!$AA$65="Menor"),CONCATENATE("R10C",'Administrativo '!$O$65),"")</f>
        <v/>
      </c>
      <c r="R35" s="72" t="str">
        <f>IF(AND('Administrativo '!$Y$66="Media",'Administrativo '!$AA$66="Menor"),CONCATENATE("R10C",'Administrativo '!$O$66),"")</f>
        <v/>
      </c>
      <c r="S35" s="72" t="str">
        <f>IF(AND('Administrativo '!$Y$67="Media",'Administrativo '!$AA$67="Menor"),CONCATENATE("R10C",'Administrativo '!$O$67),"")</f>
        <v/>
      </c>
      <c r="T35" s="72" t="str">
        <f>IF(AND('Administrativo '!$Y$68="Media",'Administrativo '!$AA$68="Menor"),CONCATENATE("R10C",'Administrativo '!$O$68),"")</f>
        <v/>
      </c>
      <c r="U35" s="73" t="str">
        <f>IF(AND('Administrativo '!$Y$69="Media",'Administrativo '!$AA$69="Menor"),CONCATENATE("R10C",'Administrativo '!$O$69),"")</f>
        <v/>
      </c>
      <c r="V35" s="71" t="str">
        <f>IF(AND('Administrativo '!$Y$64="Media",'Administrativo '!$AA$64="Moderado"),CONCATENATE("R10C",'Administrativo '!$O$64),"")</f>
        <v/>
      </c>
      <c r="W35" s="72" t="str">
        <f>IF(AND('Administrativo '!$Y$65="Media",'Administrativo '!$AA$65="Moderado"),CONCATENATE("R10C",'Administrativo '!$O$65),"")</f>
        <v/>
      </c>
      <c r="X35" s="72" t="str">
        <f>IF(AND('Administrativo '!$Y$66="Media",'Administrativo '!$AA$66="Moderado"),CONCATENATE("R10C",'Administrativo '!$O$66),"")</f>
        <v/>
      </c>
      <c r="Y35" s="72" t="str">
        <f>IF(AND('Administrativo '!$Y$67="Media",'Administrativo '!$AA$67="Moderado"),CONCATENATE("R10C",'Administrativo '!$O$67),"")</f>
        <v/>
      </c>
      <c r="Z35" s="72" t="str">
        <f>IF(AND('Administrativo '!$Y$68="Media",'Administrativo '!$AA$68="Moderado"),CONCATENATE("R10C",'Administrativo '!$O$68),"")</f>
        <v/>
      </c>
      <c r="AA35" s="73" t="str">
        <f>IF(AND('Administrativo '!$Y$69="Media",'Administrativo '!$AA$69="Moderado"),CONCATENATE("R10C",'Administrativo '!$O$69),"")</f>
        <v/>
      </c>
      <c r="AB35" s="62" t="str">
        <f>IF(AND('Administrativo '!$Y$64="Media",'Administrativo '!$AA$64="Mayor"),CONCATENATE("R10C",'Administrativo '!$O$64),"")</f>
        <v/>
      </c>
      <c r="AC35" s="63" t="str">
        <f>IF(AND('Administrativo '!$Y$65="Media",'Administrativo '!$AA$65="Mayor"),CONCATENATE("R10C",'Administrativo '!$O$65),"")</f>
        <v/>
      </c>
      <c r="AD35" s="63" t="str">
        <f>IF(AND('Administrativo '!$Y$66="Media",'Administrativo '!$AA$66="Mayor"),CONCATENATE("R10C",'Administrativo '!$O$66),"")</f>
        <v/>
      </c>
      <c r="AE35" s="63" t="str">
        <f>IF(AND('Administrativo '!$Y$67="Media",'Administrativo '!$AA$67="Mayor"),CONCATENATE("R10C",'Administrativo '!$O$67),"")</f>
        <v/>
      </c>
      <c r="AF35" s="63" t="str">
        <f>IF(AND('Administrativo '!$Y$68="Media",'Administrativo '!$AA$68="Mayor"),CONCATENATE("R10C",'Administrativo '!$O$68),"")</f>
        <v/>
      </c>
      <c r="AG35" s="64" t="str">
        <f>IF(AND('Administrativo '!$Y$69="Media",'Administrativo '!$AA$69="Mayor"),CONCATENATE("R10C",'Administrativo '!$O$69),"")</f>
        <v/>
      </c>
      <c r="AH35" s="65" t="str">
        <f>IF(AND('Administrativo '!$Y$64="Media",'Administrativo '!$AA$64="Catastrófico"),CONCATENATE("R10C",'Administrativo '!$O$64),"")</f>
        <v/>
      </c>
      <c r="AI35" s="66" t="str">
        <f>IF(AND('Administrativo '!$Y$65="Media",'Administrativo '!$AA$65="Catastrófico"),CONCATENATE("R10C",'Administrativo '!$O$65),"")</f>
        <v/>
      </c>
      <c r="AJ35" s="66" t="str">
        <f>IF(AND('Administrativo '!$Y$66="Media",'Administrativo '!$AA$66="Catastrófico"),CONCATENATE("R10C",'Administrativo '!$O$66),"")</f>
        <v/>
      </c>
      <c r="AK35" s="66" t="str">
        <f>IF(AND('Administrativo '!$Y$67="Media",'Administrativo '!$AA$67="Catastrófico"),CONCATENATE("R10C",'Administrativo '!$O$67),"")</f>
        <v/>
      </c>
      <c r="AL35" s="66" t="str">
        <f>IF(AND('Administrativo '!$Y$68="Media",'Administrativo '!$AA$68="Catastrófico"),CONCATENATE("R10C",'Administrativo '!$O$68),"")</f>
        <v/>
      </c>
      <c r="AM35" s="67" t="str">
        <f>IF(AND('Administrativo '!$Y$69="Media",'Administrativo '!$AA$69="Catastrófico"),CONCATENATE("R10C",'Administrativo '!$O$69),"")</f>
        <v/>
      </c>
      <c r="AN35" s="87"/>
      <c r="AO35" s="375"/>
      <c r="AP35" s="376"/>
      <c r="AQ35" s="376"/>
      <c r="AR35" s="376"/>
      <c r="AS35" s="376"/>
      <c r="AT35" s="37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row>
    <row r="36" spans="1:80" ht="15" customHeight="1" x14ac:dyDescent="0.25">
      <c r="A36" s="87"/>
      <c r="B36" s="291"/>
      <c r="C36" s="291"/>
      <c r="D36" s="292"/>
      <c r="E36" s="329" t="s">
        <v>124</v>
      </c>
      <c r="F36" s="330"/>
      <c r="G36" s="330"/>
      <c r="H36" s="330"/>
      <c r="I36" s="330"/>
      <c r="J36" s="77" t="str">
        <f ca="1">IF(AND('Administrativo '!$Y$10="Baja",'Administrativo '!$AA$10="Leve"),CONCATENATE("R1C",'Administrativo '!$O$10),"")</f>
        <v>R1C1</v>
      </c>
      <c r="K36" s="78" t="str">
        <f ca="1">IF(AND('Administrativo '!$Y$11="Baja",'Administrativo '!$AA$11="Leve"),CONCATENATE("R1C",'Administrativo '!$O$11),"")</f>
        <v/>
      </c>
      <c r="L36" s="78" t="str">
        <f ca="1">IF(AND('Administrativo '!$Y$12="Baja",'Administrativo '!$AA$12="Leve"),CONCATENATE("R1C",'Administrativo '!$O$12),"")</f>
        <v/>
      </c>
      <c r="M36" s="78" t="str">
        <f>IF(AND('Administrativo '!$Y$13="Baja",'Administrativo '!$AA$13="Leve"),CONCATENATE("R1C",'Administrativo '!$O$13),"")</f>
        <v/>
      </c>
      <c r="N36" s="78" t="str">
        <f>IF(AND('Administrativo '!$Y$14="Baja",'Administrativo '!$AA$14="Leve"),CONCATENATE("R1C",'Administrativo '!$O$14),"")</f>
        <v/>
      </c>
      <c r="O36" s="79" t="str">
        <f>IF(AND('Administrativo '!$Y$15="Baja",'Administrativo '!$AA$15="Leve"),CONCATENATE("R1C",'Administrativo '!$O$15),"")</f>
        <v/>
      </c>
      <c r="P36" s="68" t="str">
        <f ca="1">IF(AND('Administrativo '!$Y$10="Baja",'Administrativo '!$AA$10="Menor"),CONCATENATE("R1C",'Administrativo '!$O$10),"")</f>
        <v/>
      </c>
      <c r="Q36" s="69" t="str">
        <f ca="1">IF(AND('Administrativo '!$Y$11="Baja",'Administrativo '!$AA$11="Menor"),CONCATENATE("R1C",'Administrativo '!$O$11),"")</f>
        <v/>
      </c>
      <c r="R36" s="69" t="str">
        <f ca="1">IF(AND('Administrativo '!$Y$12="Baja",'Administrativo '!$AA$12="Menor"),CONCATENATE("R1C",'Administrativo '!$O$12),"")</f>
        <v/>
      </c>
      <c r="S36" s="69" t="str">
        <f>IF(AND('Administrativo '!$Y$13="Baja",'Administrativo '!$AA$13="Menor"),CONCATENATE("R1C",'Administrativo '!$O$13),"")</f>
        <v/>
      </c>
      <c r="T36" s="69" t="str">
        <f>IF(AND('Administrativo '!$Y$14="Baja",'Administrativo '!$AA$14="Menor"),CONCATENATE("R1C",'Administrativo '!$O$14),"")</f>
        <v/>
      </c>
      <c r="U36" s="70" t="str">
        <f>IF(AND('Administrativo '!$Y$15="Baja",'Administrativo '!$AA$15="Menor"),CONCATENATE("R1C",'Administrativo '!$O$15),"")</f>
        <v/>
      </c>
      <c r="V36" s="68" t="str">
        <f ca="1">IF(AND('Administrativo '!$Y$10="Baja",'Administrativo '!$AA$10="Moderado"),CONCATENATE("R1C",'Administrativo '!$O$10),"")</f>
        <v/>
      </c>
      <c r="W36" s="69" t="str">
        <f ca="1">IF(AND('Administrativo '!$Y$11="Baja",'Administrativo '!$AA$11="Moderado"),CONCATENATE("R1C",'Administrativo '!$O$11),"")</f>
        <v/>
      </c>
      <c r="X36" s="69" t="str">
        <f ca="1">IF(AND('Administrativo '!$Y$12="Baja",'Administrativo '!$AA$12="Moderado"),CONCATENATE("R1C",'Administrativo '!$O$12),"")</f>
        <v/>
      </c>
      <c r="Y36" s="69" t="str">
        <f>IF(AND('Administrativo '!$Y$13="Baja",'Administrativo '!$AA$13="Moderado"),CONCATENATE("R1C",'Administrativo '!$O$13),"")</f>
        <v/>
      </c>
      <c r="Z36" s="69" t="str">
        <f>IF(AND('Administrativo '!$Y$14="Baja",'Administrativo '!$AA$14="Moderado"),CONCATENATE("R1C",'Administrativo '!$O$14),"")</f>
        <v/>
      </c>
      <c r="AA36" s="70" t="str">
        <f>IF(AND('Administrativo '!$Y$15="Baja",'Administrativo '!$AA$15="Moderado"),CONCATENATE("R1C",'Administrativo '!$O$15),"")</f>
        <v/>
      </c>
      <c r="AB36" s="50" t="str">
        <f ca="1">IF(AND('Administrativo '!$Y$10="Baja",'Administrativo '!$AA$10="Mayor"),CONCATENATE("R1C",'Administrativo '!$O$10),"")</f>
        <v/>
      </c>
      <c r="AC36" s="51" t="str">
        <f ca="1">IF(AND('Administrativo '!$Y$11="Baja",'Administrativo '!$AA$11="Mayor"),CONCATENATE("R1C",'Administrativo '!$O$11),"")</f>
        <v/>
      </c>
      <c r="AD36" s="51" t="str">
        <f ca="1">IF(AND('Administrativo '!$Y$12="Baja",'Administrativo '!$AA$12="Mayor"),CONCATENATE("R1C",'Administrativo '!$O$12),"")</f>
        <v/>
      </c>
      <c r="AE36" s="51" t="str">
        <f>IF(AND('Administrativo '!$Y$13="Baja",'Administrativo '!$AA$13="Mayor"),CONCATENATE("R1C",'Administrativo '!$O$13),"")</f>
        <v/>
      </c>
      <c r="AF36" s="51" t="str">
        <f>IF(AND('Administrativo '!$Y$14="Baja",'Administrativo '!$AA$14="Mayor"),CONCATENATE("R1C",'Administrativo '!$O$14),"")</f>
        <v/>
      </c>
      <c r="AG36" s="52" t="str">
        <f>IF(AND('Administrativo '!$Y$15="Baja",'Administrativo '!$AA$15="Mayor"),CONCATENATE("R1C",'Administrativo '!$O$15),"")</f>
        <v/>
      </c>
      <c r="AH36" s="53" t="str">
        <f ca="1">IF(AND('Administrativo '!$Y$10="Baja",'Administrativo '!$AA$10="Catastrófico"),CONCATENATE("R1C",'Administrativo '!$O$10),"")</f>
        <v/>
      </c>
      <c r="AI36" s="54" t="str">
        <f ca="1">IF(AND('Administrativo '!$Y$11="Baja",'Administrativo '!$AA$11="Catastrófico"),CONCATENATE("R1C",'Administrativo '!$O$11),"")</f>
        <v/>
      </c>
      <c r="AJ36" s="54" t="str">
        <f ca="1">IF(AND('Administrativo '!$Y$12="Baja",'Administrativo '!$AA$12="Catastrófico"),CONCATENATE("R1C",'Administrativo '!$O$12),"")</f>
        <v/>
      </c>
      <c r="AK36" s="54" t="str">
        <f>IF(AND('Administrativo '!$Y$13="Baja",'Administrativo '!$AA$13="Catastrófico"),CONCATENATE("R1C",'Administrativo '!$O$13),"")</f>
        <v/>
      </c>
      <c r="AL36" s="54" t="str">
        <f>IF(AND('Administrativo '!$Y$14="Baja",'Administrativo '!$AA$14="Catastrófico"),CONCATENATE("R1C",'Administrativo '!$O$14),"")</f>
        <v/>
      </c>
      <c r="AM36" s="55" t="str">
        <f>IF(AND('Administrativo '!$Y$15="Baja",'Administrativo '!$AA$15="Catastrófico"),CONCATENATE("R1C",'Administrativo '!$O$15),"")</f>
        <v/>
      </c>
      <c r="AN36" s="87"/>
      <c r="AO36" s="360" t="s">
        <v>125</v>
      </c>
      <c r="AP36" s="361"/>
      <c r="AQ36" s="361"/>
      <c r="AR36" s="361"/>
      <c r="AS36" s="361"/>
      <c r="AT36" s="362"/>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row>
    <row r="37" spans="1:80" ht="15" customHeight="1" x14ac:dyDescent="0.25">
      <c r="A37" s="87"/>
      <c r="B37" s="291"/>
      <c r="C37" s="291"/>
      <c r="D37" s="292"/>
      <c r="E37" s="348"/>
      <c r="F37" s="333"/>
      <c r="G37" s="333"/>
      <c r="H37" s="333"/>
      <c r="I37" s="333"/>
      <c r="J37" s="80" t="str">
        <f>IF(AND('Administrativo '!$Y$16="Baja",'Administrativo '!$AA$16="Leve"),CONCATENATE("R2C",'Administrativo '!$O$16),"")</f>
        <v/>
      </c>
      <c r="K37" s="81" t="str">
        <f>IF(AND('Administrativo '!$Y$17="Baja",'Administrativo '!$AA$17="Leve"),CONCATENATE("R2C",'Administrativo '!$O$17),"")</f>
        <v/>
      </c>
      <c r="L37" s="81" t="str">
        <f>IF(AND('Administrativo '!$Y$18="Baja",'Administrativo '!$AA$18="Leve"),CONCATENATE("R2C",'Administrativo '!$O$18),"")</f>
        <v/>
      </c>
      <c r="M37" s="81" t="str">
        <f>IF(AND('Administrativo '!$Y$19="Baja",'Administrativo '!$AA$19="Leve"),CONCATENATE("R2C",'Administrativo '!$O$19),"")</f>
        <v/>
      </c>
      <c r="N37" s="81" t="str">
        <f>IF(AND('Administrativo '!$Y$20="Baja",'Administrativo '!$AA$20="Leve"),CONCATENATE("R2C",'Administrativo '!$O$20),"")</f>
        <v/>
      </c>
      <c r="O37" s="82" t="str">
        <f>IF(AND('Administrativo '!$Y$21="Baja",'Administrativo '!$AA$21="Leve"),CONCATENATE("R2C",'Administrativo '!$O$21),"")</f>
        <v/>
      </c>
      <c r="P37" s="71" t="str">
        <f>IF(AND('Administrativo '!$Y$16="Baja",'Administrativo '!$AA$16="Menor"),CONCATENATE("R2C",'Administrativo '!$O$16),"")</f>
        <v/>
      </c>
      <c r="Q37" s="72" t="str">
        <f>IF(AND('Administrativo '!$Y$17="Baja",'Administrativo '!$AA$17="Menor"),CONCATENATE("R2C",'Administrativo '!$O$17),"")</f>
        <v/>
      </c>
      <c r="R37" s="72" t="str">
        <f>IF(AND('Administrativo '!$Y$18="Baja",'Administrativo '!$AA$18="Menor"),CONCATENATE("R2C",'Administrativo '!$O$18),"")</f>
        <v/>
      </c>
      <c r="S37" s="72" t="str">
        <f>IF(AND('Administrativo '!$Y$19="Baja",'Administrativo '!$AA$19="Menor"),CONCATENATE("R2C",'Administrativo '!$O$19),"")</f>
        <v/>
      </c>
      <c r="T37" s="72" t="str">
        <f>IF(AND('Administrativo '!$Y$20="Baja",'Administrativo '!$AA$20="Menor"),CONCATENATE("R2C",'Administrativo '!$O$20),"")</f>
        <v/>
      </c>
      <c r="U37" s="73" t="str">
        <f>IF(AND('Administrativo '!$Y$21="Baja",'Administrativo '!$AA$21="Menor"),CONCATENATE("R2C",'Administrativo '!$O$21),"")</f>
        <v/>
      </c>
      <c r="V37" s="71" t="str">
        <f>IF(AND('Administrativo '!$Y$16="Baja",'Administrativo '!$AA$16="Moderado"),CONCATENATE("R2C",'Administrativo '!$O$16),"")</f>
        <v/>
      </c>
      <c r="W37" s="72" t="str">
        <f>IF(AND('Administrativo '!$Y$17="Baja",'Administrativo '!$AA$17="Moderado"),CONCATENATE("R2C",'Administrativo '!$O$17),"")</f>
        <v/>
      </c>
      <c r="X37" s="72" t="str">
        <f>IF(AND('Administrativo '!$Y$18="Baja",'Administrativo '!$AA$18="Moderado"),CONCATENATE("R2C",'Administrativo '!$O$18),"")</f>
        <v/>
      </c>
      <c r="Y37" s="72" t="str">
        <f>IF(AND('Administrativo '!$Y$19="Baja",'Administrativo '!$AA$19="Moderado"),CONCATENATE("R2C",'Administrativo '!$O$19),"")</f>
        <v/>
      </c>
      <c r="Z37" s="72" t="str">
        <f>IF(AND('Administrativo '!$Y$20="Baja",'Administrativo '!$AA$20="Moderado"),CONCATENATE("R2C",'Administrativo '!$O$20),"")</f>
        <v/>
      </c>
      <c r="AA37" s="73" t="str">
        <f>IF(AND('Administrativo '!$Y$21="Baja",'Administrativo '!$AA$21="Moderado"),CONCATENATE("R2C",'Administrativo '!$O$21),"")</f>
        <v/>
      </c>
      <c r="AB37" s="56" t="str">
        <f>IF(AND('Administrativo '!$Y$16="Baja",'Administrativo '!$AA$16="Mayor"),CONCATENATE("R2C",'Administrativo '!$O$16),"")</f>
        <v/>
      </c>
      <c r="AC37" s="57" t="str">
        <f>IF(AND('Administrativo '!$Y$17="Baja",'Administrativo '!$AA$17="Mayor"),CONCATENATE("R2C",'Administrativo '!$O$17),"")</f>
        <v/>
      </c>
      <c r="AD37" s="57" t="str">
        <f>IF(AND('Administrativo '!$Y$18="Baja",'Administrativo '!$AA$18="Mayor"),CONCATENATE("R2C",'Administrativo '!$O$18),"")</f>
        <v/>
      </c>
      <c r="AE37" s="57" t="str">
        <f>IF(AND('Administrativo '!$Y$19="Baja",'Administrativo '!$AA$19="Mayor"),CONCATENATE("R2C",'Administrativo '!$O$19),"")</f>
        <v/>
      </c>
      <c r="AF37" s="57" t="str">
        <f>IF(AND('Administrativo '!$Y$20="Baja",'Administrativo '!$AA$20="Mayor"),CONCATENATE("R2C",'Administrativo '!$O$20),"")</f>
        <v/>
      </c>
      <c r="AG37" s="58" t="str">
        <f>IF(AND('Administrativo '!$Y$21="Baja",'Administrativo '!$AA$21="Mayor"),CONCATENATE("R2C",'Administrativo '!$O$21),"")</f>
        <v/>
      </c>
      <c r="AH37" s="59" t="str">
        <f>IF(AND('Administrativo '!$Y$16="Baja",'Administrativo '!$AA$16="Catastrófico"),CONCATENATE("R2C",'Administrativo '!$O$16),"")</f>
        <v/>
      </c>
      <c r="AI37" s="60" t="str">
        <f>IF(AND('Administrativo '!$Y$17="Baja",'Administrativo '!$AA$17="Catastrófico"),CONCATENATE("R2C",'Administrativo '!$O$17),"")</f>
        <v/>
      </c>
      <c r="AJ37" s="60" t="str">
        <f>IF(AND('Administrativo '!$Y$18="Baja",'Administrativo '!$AA$18="Catastrófico"),CONCATENATE("R2C",'Administrativo '!$O$18),"")</f>
        <v/>
      </c>
      <c r="AK37" s="60" t="str">
        <f>IF(AND('Administrativo '!$Y$19="Baja",'Administrativo '!$AA$19="Catastrófico"),CONCATENATE("R2C",'Administrativo '!$O$19),"")</f>
        <v/>
      </c>
      <c r="AL37" s="60" t="str">
        <f>IF(AND('Administrativo '!$Y$20="Baja",'Administrativo '!$AA$20="Catastrófico"),CONCATENATE("R2C",'Administrativo '!$O$20),"")</f>
        <v/>
      </c>
      <c r="AM37" s="61" t="str">
        <f>IF(AND('Administrativo '!$Y$21="Baja",'Administrativo '!$AA$21="Catastrófico"),CONCATENATE("R2C",'Administrativo '!$O$21),"")</f>
        <v/>
      </c>
      <c r="AN37" s="87"/>
      <c r="AO37" s="363"/>
      <c r="AP37" s="364"/>
      <c r="AQ37" s="364"/>
      <c r="AR37" s="364"/>
      <c r="AS37" s="364"/>
      <c r="AT37" s="365"/>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row>
    <row r="38" spans="1:80" ht="15" customHeight="1" x14ac:dyDescent="0.25">
      <c r="A38" s="87"/>
      <c r="B38" s="291"/>
      <c r="C38" s="291"/>
      <c r="D38" s="292"/>
      <c r="E38" s="332"/>
      <c r="F38" s="333"/>
      <c r="G38" s="333"/>
      <c r="H38" s="333"/>
      <c r="I38" s="333"/>
      <c r="J38" s="80" t="str">
        <f>IF(AND('Administrativo '!$Y$22="Baja",'Administrativo '!$AA$22="Leve"),CONCATENATE("R3C",'Administrativo '!$O$22),"")</f>
        <v/>
      </c>
      <c r="K38" s="81" t="str">
        <f>IF(AND('Administrativo '!$Y$23="Baja",'Administrativo '!$AA$23="Leve"),CONCATENATE("R3C",'Administrativo '!$O$23),"")</f>
        <v/>
      </c>
      <c r="L38" s="81" t="str">
        <f>IF(AND('Administrativo '!$Y$24="Baja",'Administrativo '!$AA$24="Leve"),CONCATENATE("R3C",'Administrativo '!$O$24),"")</f>
        <v/>
      </c>
      <c r="M38" s="81" t="str">
        <f>IF(AND('Administrativo '!$Y$25="Baja",'Administrativo '!$AA$25="Leve"),CONCATENATE("R3C",'Administrativo '!$O$25),"")</f>
        <v/>
      </c>
      <c r="N38" s="81" t="str">
        <f>IF(AND('Administrativo '!$Y$26="Baja",'Administrativo '!$AA$26="Leve"),CONCATENATE("R3C",'Administrativo '!$O$26),"")</f>
        <v/>
      </c>
      <c r="O38" s="82" t="str">
        <f>IF(AND('Administrativo '!$Y$27="Baja",'Administrativo '!$AA$27="Leve"),CONCATENATE("R3C",'Administrativo '!$O$27),"")</f>
        <v/>
      </c>
      <c r="P38" s="71" t="str">
        <f>IF(AND('Administrativo '!$Y$22="Baja",'Administrativo '!$AA$22="Menor"),CONCATENATE("R3C",'Administrativo '!$O$22),"")</f>
        <v/>
      </c>
      <c r="Q38" s="72" t="str">
        <f>IF(AND('Administrativo '!$Y$23="Baja",'Administrativo '!$AA$23="Menor"),CONCATENATE("R3C",'Administrativo '!$O$23),"")</f>
        <v/>
      </c>
      <c r="R38" s="72" t="str">
        <f>IF(AND('Administrativo '!$Y$24="Baja",'Administrativo '!$AA$24="Menor"),CONCATENATE("R3C",'Administrativo '!$O$24),"")</f>
        <v/>
      </c>
      <c r="S38" s="72" t="str">
        <f>IF(AND('Administrativo '!$Y$25="Baja",'Administrativo '!$AA$25="Menor"),CONCATENATE("R3C",'Administrativo '!$O$25),"")</f>
        <v/>
      </c>
      <c r="T38" s="72" t="str">
        <f>IF(AND('Administrativo '!$Y$26="Baja",'Administrativo '!$AA$26="Menor"),CONCATENATE("R3C",'Administrativo '!$O$26),"")</f>
        <v/>
      </c>
      <c r="U38" s="73" t="str">
        <f>IF(AND('Administrativo '!$Y$27="Baja",'Administrativo '!$AA$27="Menor"),CONCATENATE("R3C",'Administrativo '!$O$27),"")</f>
        <v/>
      </c>
      <c r="V38" s="71" t="str">
        <f>IF(AND('Administrativo '!$Y$22="Baja",'Administrativo '!$AA$22="Moderado"),CONCATENATE("R3C",'Administrativo '!$O$22),"")</f>
        <v/>
      </c>
      <c r="W38" s="72" t="str">
        <f>IF(AND('Administrativo '!$Y$23="Baja",'Administrativo '!$AA$23="Moderado"),CONCATENATE("R3C",'Administrativo '!$O$23),"")</f>
        <v/>
      </c>
      <c r="X38" s="72" t="str">
        <f>IF(AND('Administrativo '!$Y$24="Baja",'Administrativo '!$AA$24="Moderado"),CONCATENATE("R3C",'Administrativo '!$O$24),"")</f>
        <v/>
      </c>
      <c r="Y38" s="72" t="str">
        <f>IF(AND('Administrativo '!$Y$25="Baja",'Administrativo '!$AA$25="Moderado"),CONCATENATE("R3C",'Administrativo '!$O$25),"")</f>
        <v/>
      </c>
      <c r="Z38" s="72" t="str">
        <f>IF(AND('Administrativo '!$Y$26="Baja",'Administrativo '!$AA$26="Moderado"),CONCATENATE("R3C",'Administrativo '!$O$26),"")</f>
        <v/>
      </c>
      <c r="AA38" s="73" t="str">
        <f>IF(AND('Administrativo '!$Y$27="Baja",'Administrativo '!$AA$27="Moderado"),CONCATENATE("R3C",'Administrativo '!$O$27),"")</f>
        <v/>
      </c>
      <c r="AB38" s="56" t="str">
        <f>IF(AND('Administrativo '!$Y$22="Baja",'Administrativo '!$AA$22="Mayor"),CONCATENATE("R3C",'Administrativo '!$O$22),"")</f>
        <v/>
      </c>
      <c r="AC38" s="57" t="str">
        <f>IF(AND('Administrativo '!$Y$23="Baja",'Administrativo '!$AA$23="Mayor"),CONCATENATE("R3C",'Administrativo '!$O$23),"")</f>
        <v/>
      </c>
      <c r="AD38" s="57" t="str">
        <f>IF(AND('Administrativo '!$Y$24="Baja",'Administrativo '!$AA$24="Mayor"),CONCATENATE("R3C",'Administrativo '!$O$24),"")</f>
        <v/>
      </c>
      <c r="AE38" s="57" t="str">
        <f>IF(AND('Administrativo '!$Y$25="Baja",'Administrativo '!$AA$25="Mayor"),CONCATENATE("R3C",'Administrativo '!$O$25),"")</f>
        <v/>
      </c>
      <c r="AF38" s="57" t="str">
        <f>IF(AND('Administrativo '!$Y$26="Baja",'Administrativo '!$AA$26="Mayor"),CONCATENATE("R3C",'Administrativo '!$O$26),"")</f>
        <v/>
      </c>
      <c r="AG38" s="58" t="str">
        <f>IF(AND('Administrativo '!$Y$27="Baja",'Administrativo '!$AA$27="Mayor"),CONCATENATE("R3C",'Administrativo '!$O$27),"")</f>
        <v/>
      </c>
      <c r="AH38" s="59" t="str">
        <f>IF(AND('Administrativo '!$Y$22="Baja",'Administrativo '!$AA$22="Catastrófico"),CONCATENATE("R3C",'Administrativo '!$O$22),"")</f>
        <v/>
      </c>
      <c r="AI38" s="60" t="str">
        <f>IF(AND('Administrativo '!$Y$23="Baja",'Administrativo '!$AA$23="Catastrófico"),CONCATENATE("R3C",'Administrativo '!$O$23),"")</f>
        <v/>
      </c>
      <c r="AJ38" s="60" t="str">
        <f>IF(AND('Administrativo '!$Y$24="Baja",'Administrativo '!$AA$24="Catastrófico"),CONCATENATE("R3C",'Administrativo '!$O$24),"")</f>
        <v/>
      </c>
      <c r="AK38" s="60" t="str">
        <f>IF(AND('Administrativo '!$Y$25="Baja",'Administrativo '!$AA$25="Catastrófico"),CONCATENATE("R3C",'Administrativo '!$O$25),"")</f>
        <v/>
      </c>
      <c r="AL38" s="60" t="str">
        <f>IF(AND('Administrativo '!$Y$26="Baja",'Administrativo '!$AA$26="Catastrófico"),CONCATENATE("R3C",'Administrativo '!$O$26),"")</f>
        <v/>
      </c>
      <c r="AM38" s="61" t="str">
        <f>IF(AND('Administrativo '!$Y$27="Baja",'Administrativo '!$AA$27="Catastrófico"),CONCATENATE("R3C",'Administrativo '!$O$27),"")</f>
        <v/>
      </c>
      <c r="AN38" s="87"/>
      <c r="AO38" s="363"/>
      <c r="AP38" s="364"/>
      <c r="AQ38" s="364"/>
      <c r="AR38" s="364"/>
      <c r="AS38" s="364"/>
      <c r="AT38" s="365"/>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row>
    <row r="39" spans="1:80" ht="15" customHeight="1" x14ac:dyDescent="0.25">
      <c r="A39" s="87"/>
      <c r="B39" s="291"/>
      <c r="C39" s="291"/>
      <c r="D39" s="292"/>
      <c r="E39" s="332"/>
      <c r="F39" s="333"/>
      <c r="G39" s="333"/>
      <c r="H39" s="333"/>
      <c r="I39" s="333"/>
      <c r="J39" s="80" t="str">
        <f>IF(AND('Administrativo '!$Y$28="Baja",'Administrativo '!$AA$28="Leve"),CONCATENATE("R4C",'Administrativo '!$O$28),"")</f>
        <v/>
      </c>
      <c r="K39" s="81" t="str">
        <f>IF(AND('Administrativo '!$Y$29="Baja",'Administrativo '!$AA$29="Leve"),CONCATENATE("R4C",'Administrativo '!$O$29),"")</f>
        <v/>
      </c>
      <c r="L39" s="81" t="str">
        <f>IF(AND('Administrativo '!$Y$30="Baja",'Administrativo '!$AA$30="Leve"),CONCATENATE("R4C",'Administrativo '!$O$30),"")</f>
        <v/>
      </c>
      <c r="M39" s="81" t="str">
        <f>IF(AND('Administrativo '!$Y$31="Baja",'Administrativo '!$AA$31="Leve"),CONCATENATE("R4C",'Administrativo '!$O$31),"")</f>
        <v/>
      </c>
      <c r="N39" s="81" t="str">
        <f>IF(AND('Administrativo '!$Y$32="Baja",'Administrativo '!$AA$32="Leve"),CONCATENATE("R4C",'Administrativo '!$O$32),"")</f>
        <v/>
      </c>
      <c r="O39" s="82" t="str">
        <f>IF(AND('Administrativo '!$Y$33="Baja",'Administrativo '!$AA$33="Leve"),CONCATENATE("R4C",'Administrativo '!$O$33),"")</f>
        <v/>
      </c>
      <c r="P39" s="71" t="str">
        <f>IF(AND('Administrativo '!$Y$28="Baja",'Administrativo '!$AA$28="Menor"),CONCATENATE("R4C",'Administrativo '!$O$28),"")</f>
        <v/>
      </c>
      <c r="Q39" s="72" t="str">
        <f>IF(AND('Administrativo '!$Y$29="Baja",'Administrativo '!$AA$29="Menor"),CONCATENATE("R4C",'Administrativo '!$O$29),"")</f>
        <v/>
      </c>
      <c r="R39" s="72" t="str">
        <f>IF(AND('Administrativo '!$Y$30="Baja",'Administrativo '!$AA$30="Menor"),CONCATENATE("R4C",'Administrativo '!$O$30),"")</f>
        <v/>
      </c>
      <c r="S39" s="72" t="str">
        <f>IF(AND('Administrativo '!$Y$31="Baja",'Administrativo '!$AA$31="Menor"),CONCATENATE("R4C",'Administrativo '!$O$31),"")</f>
        <v/>
      </c>
      <c r="T39" s="72" t="str">
        <f>IF(AND('Administrativo '!$Y$32="Baja",'Administrativo '!$AA$32="Menor"),CONCATENATE("R4C",'Administrativo '!$O$32),"")</f>
        <v/>
      </c>
      <c r="U39" s="73" t="str">
        <f>IF(AND('Administrativo '!$Y$33="Baja",'Administrativo '!$AA$33="Menor"),CONCATENATE("R4C",'Administrativo '!$O$33),"")</f>
        <v/>
      </c>
      <c r="V39" s="71" t="str">
        <f>IF(AND('Administrativo '!$Y$28="Baja",'Administrativo '!$AA$28="Moderado"),CONCATENATE("R4C",'Administrativo '!$O$28),"")</f>
        <v/>
      </c>
      <c r="W39" s="72" t="str">
        <f>IF(AND('Administrativo '!$Y$29="Baja",'Administrativo '!$AA$29="Moderado"),CONCATENATE("R4C",'Administrativo '!$O$29),"")</f>
        <v/>
      </c>
      <c r="X39" s="72" t="str">
        <f>IF(AND('Administrativo '!$Y$30="Baja",'Administrativo '!$AA$30="Moderado"),CONCATENATE("R4C",'Administrativo '!$O$30),"")</f>
        <v/>
      </c>
      <c r="Y39" s="72" t="str">
        <f>IF(AND('Administrativo '!$Y$31="Baja",'Administrativo '!$AA$31="Moderado"),CONCATENATE("R4C",'Administrativo '!$O$31),"")</f>
        <v/>
      </c>
      <c r="Z39" s="72" t="str">
        <f>IF(AND('Administrativo '!$Y$32="Baja",'Administrativo '!$AA$32="Moderado"),CONCATENATE("R4C",'Administrativo '!$O$32),"")</f>
        <v/>
      </c>
      <c r="AA39" s="73" t="str">
        <f>IF(AND('Administrativo '!$Y$33="Baja",'Administrativo '!$AA$33="Moderado"),CONCATENATE("R4C",'Administrativo '!$O$33),"")</f>
        <v/>
      </c>
      <c r="AB39" s="56" t="str">
        <f>IF(AND('Administrativo '!$Y$28="Baja",'Administrativo '!$AA$28="Mayor"),CONCATENATE("R4C",'Administrativo '!$O$28),"")</f>
        <v/>
      </c>
      <c r="AC39" s="57" t="str">
        <f>IF(AND('Administrativo '!$Y$29="Baja",'Administrativo '!$AA$29="Mayor"),CONCATENATE("R4C",'Administrativo '!$O$29),"")</f>
        <v/>
      </c>
      <c r="AD39" s="57" t="str">
        <f>IF(AND('Administrativo '!$Y$30="Baja",'Administrativo '!$AA$30="Mayor"),CONCATENATE("R4C",'Administrativo '!$O$30),"")</f>
        <v/>
      </c>
      <c r="AE39" s="57" t="str">
        <f>IF(AND('Administrativo '!$Y$31="Baja",'Administrativo '!$AA$31="Mayor"),CONCATENATE("R4C",'Administrativo '!$O$31),"")</f>
        <v/>
      </c>
      <c r="AF39" s="57" t="str">
        <f>IF(AND('Administrativo '!$Y$32="Baja",'Administrativo '!$AA$32="Mayor"),CONCATENATE("R4C",'Administrativo '!$O$32),"")</f>
        <v/>
      </c>
      <c r="AG39" s="58" t="str">
        <f>IF(AND('Administrativo '!$Y$33="Baja",'Administrativo '!$AA$33="Mayor"),CONCATENATE("R4C",'Administrativo '!$O$33),"")</f>
        <v/>
      </c>
      <c r="AH39" s="59" t="str">
        <f>IF(AND('Administrativo '!$Y$28="Baja",'Administrativo '!$AA$28="Catastrófico"),CONCATENATE("R4C",'Administrativo '!$O$28),"")</f>
        <v/>
      </c>
      <c r="AI39" s="60" t="str">
        <f>IF(AND('Administrativo '!$Y$29="Baja",'Administrativo '!$AA$29="Catastrófico"),CONCATENATE("R4C",'Administrativo '!$O$29),"")</f>
        <v/>
      </c>
      <c r="AJ39" s="60" t="str">
        <f>IF(AND('Administrativo '!$Y$30="Baja",'Administrativo '!$AA$30="Catastrófico"),CONCATENATE("R4C",'Administrativo '!$O$30),"")</f>
        <v/>
      </c>
      <c r="AK39" s="60" t="str">
        <f>IF(AND('Administrativo '!$Y$31="Baja",'Administrativo '!$AA$31="Catastrófico"),CONCATENATE("R4C",'Administrativo '!$O$31),"")</f>
        <v/>
      </c>
      <c r="AL39" s="60" t="str">
        <f>IF(AND('Administrativo '!$Y$32="Baja",'Administrativo '!$AA$32="Catastrófico"),CONCATENATE("R4C",'Administrativo '!$O$32),"")</f>
        <v/>
      </c>
      <c r="AM39" s="61" t="str">
        <f>IF(AND('Administrativo '!$Y$33="Baja",'Administrativo '!$AA$33="Catastrófico"),CONCATENATE("R4C",'Administrativo '!$O$33),"")</f>
        <v/>
      </c>
      <c r="AN39" s="87"/>
      <c r="AO39" s="363"/>
      <c r="AP39" s="364"/>
      <c r="AQ39" s="364"/>
      <c r="AR39" s="364"/>
      <c r="AS39" s="364"/>
      <c r="AT39" s="365"/>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row>
    <row r="40" spans="1:80" ht="15" customHeight="1" x14ac:dyDescent="0.25">
      <c r="A40" s="87"/>
      <c r="B40" s="291"/>
      <c r="C40" s="291"/>
      <c r="D40" s="292"/>
      <c r="E40" s="332"/>
      <c r="F40" s="333"/>
      <c r="G40" s="333"/>
      <c r="H40" s="333"/>
      <c r="I40" s="333"/>
      <c r="J40" s="80" t="str">
        <f>IF(AND('Administrativo '!$Y$34="Baja",'Administrativo '!$AA$34="Leve"),CONCATENATE("R5C",'Administrativo '!$O$34),"")</f>
        <v/>
      </c>
      <c r="K40" s="81" t="str">
        <f>IF(AND('Administrativo '!$Y$35="Baja",'Administrativo '!$AA$35="Leve"),CONCATENATE("R5C",'Administrativo '!$O$35),"")</f>
        <v/>
      </c>
      <c r="L40" s="81" t="str">
        <f>IF(AND('Administrativo '!$Y$36="Baja",'Administrativo '!$AA$36="Leve"),CONCATENATE("R5C",'Administrativo '!$O$36),"")</f>
        <v/>
      </c>
      <c r="M40" s="81" t="str">
        <f>IF(AND('Administrativo '!$Y$37="Baja",'Administrativo '!$AA$37="Leve"),CONCATENATE("R5C",'Administrativo '!$O$37),"")</f>
        <v/>
      </c>
      <c r="N40" s="81" t="str">
        <f>IF(AND('Administrativo '!$Y$38="Baja",'Administrativo '!$AA$38="Leve"),CONCATENATE("R5C",'Administrativo '!$O$38),"")</f>
        <v/>
      </c>
      <c r="O40" s="82" t="str">
        <f>IF(AND('Administrativo '!$Y$39="Baja",'Administrativo '!$AA$39="Leve"),CONCATENATE("R5C",'Administrativo '!$O$39),"")</f>
        <v/>
      </c>
      <c r="P40" s="71" t="str">
        <f>IF(AND('Administrativo '!$Y$34="Baja",'Administrativo '!$AA$34="Menor"),CONCATENATE("R5C",'Administrativo '!$O$34),"")</f>
        <v/>
      </c>
      <c r="Q40" s="72" t="str">
        <f>IF(AND('Administrativo '!$Y$35="Baja",'Administrativo '!$AA$35="Menor"),CONCATENATE("R5C",'Administrativo '!$O$35),"")</f>
        <v/>
      </c>
      <c r="R40" s="72" t="str">
        <f>IF(AND('Administrativo '!$Y$36="Baja",'Administrativo '!$AA$36="Menor"),CONCATENATE("R5C",'Administrativo '!$O$36),"")</f>
        <v/>
      </c>
      <c r="S40" s="72" t="str">
        <f>IF(AND('Administrativo '!$Y$37="Baja",'Administrativo '!$AA$37="Menor"),CONCATENATE("R5C",'Administrativo '!$O$37),"")</f>
        <v/>
      </c>
      <c r="T40" s="72" t="str">
        <f>IF(AND('Administrativo '!$Y$38="Baja",'Administrativo '!$AA$38="Menor"),CONCATENATE("R5C",'Administrativo '!$O$38),"")</f>
        <v/>
      </c>
      <c r="U40" s="73" t="str">
        <f>IF(AND('Administrativo '!$Y$39="Baja",'Administrativo '!$AA$39="Menor"),CONCATENATE("R5C",'Administrativo '!$O$39),"")</f>
        <v/>
      </c>
      <c r="V40" s="71" t="str">
        <f>IF(AND('Administrativo '!$Y$34="Baja",'Administrativo '!$AA$34="Moderado"),CONCATENATE("R5C",'Administrativo '!$O$34),"")</f>
        <v/>
      </c>
      <c r="W40" s="72" t="str">
        <f>IF(AND('Administrativo '!$Y$35="Baja",'Administrativo '!$AA$35="Moderado"),CONCATENATE("R5C",'Administrativo '!$O$35),"")</f>
        <v/>
      </c>
      <c r="X40" s="72" t="str">
        <f>IF(AND('Administrativo '!$Y$36="Baja",'Administrativo '!$AA$36="Moderado"),CONCATENATE("R5C",'Administrativo '!$O$36),"")</f>
        <v/>
      </c>
      <c r="Y40" s="72" t="str">
        <f>IF(AND('Administrativo '!$Y$37="Baja",'Administrativo '!$AA$37="Moderado"),CONCATENATE("R5C",'Administrativo '!$O$37),"")</f>
        <v/>
      </c>
      <c r="Z40" s="72" t="str">
        <f>IF(AND('Administrativo '!$Y$38="Baja",'Administrativo '!$AA$38="Moderado"),CONCATENATE("R5C",'Administrativo '!$O$38),"")</f>
        <v/>
      </c>
      <c r="AA40" s="73" t="str">
        <f>IF(AND('Administrativo '!$Y$39="Baja",'Administrativo '!$AA$39="Moderado"),CONCATENATE("R5C",'Administrativo '!$O$39),"")</f>
        <v/>
      </c>
      <c r="AB40" s="56" t="str">
        <f>IF(AND('Administrativo '!$Y$34="Baja",'Administrativo '!$AA$34="Mayor"),CONCATENATE("R5C",'Administrativo '!$O$34),"")</f>
        <v/>
      </c>
      <c r="AC40" s="57" t="str">
        <f>IF(AND('Administrativo '!$Y$35="Baja",'Administrativo '!$AA$35="Mayor"),CONCATENATE("R5C",'Administrativo '!$O$35),"")</f>
        <v/>
      </c>
      <c r="AD40" s="57" t="str">
        <f>IF(AND('Administrativo '!$Y$36="Baja",'Administrativo '!$AA$36="Mayor"),CONCATENATE("R5C",'Administrativo '!$O$36),"")</f>
        <v/>
      </c>
      <c r="AE40" s="57" t="str">
        <f>IF(AND('Administrativo '!$Y$37="Baja",'Administrativo '!$AA$37="Mayor"),CONCATENATE("R5C",'Administrativo '!$O$37),"")</f>
        <v/>
      </c>
      <c r="AF40" s="57" t="str">
        <f>IF(AND('Administrativo '!$Y$38="Baja",'Administrativo '!$AA$38="Mayor"),CONCATENATE("R5C",'Administrativo '!$O$38),"")</f>
        <v/>
      </c>
      <c r="AG40" s="58" t="str">
        <f>IF(AND('Administrativo '!$Y$39="Baja",'Administrativo '!$AA$39="Mayor"),CONCATENATE("R5C",'Administrativo '!$O$39),"")</f>
        <v/>
      </c>
      <c r="AH40" s="59" t="str">
        <f>IF(AND('Administrativo '!$Y$34="Baja",'Administrativo '!$AA$34="Catastrófico"),CONCATENATE("R5C",'Administrativo '!$O$34),"")</f>
        <v/>
      </c>
      <c r="AI40" s="60" t="str">
        <f>IF(AND('Administrativo '!$Y$35="Baja",'Administrativo '!$AA$35="Catastrófico"),CONCATENATE("R5C",'Administrativo '!$O$35),"")</f>
        <v/>
      </c>
      <c r="AJ40" s="60" t="str">
        <f>IF(AND('Administrativo '!$Y$36="Baja",'Administrativo '!$AA$36="Catastrófico"),CONCATENATE("R5C",'Administrativo '!$O$36),"")</f>
        <v/>
      </c>
      <c r="AK40" s="60" t="str">
        <f>IF(AND('Administrativo '!$Y$37="Baja",'Administrativo '!$AA$37="Catastrófico"),CONCATENATE("R5C",'Administrativo '!$O$37),"")</f>
        <v/>
      </c>
      <c r="AL40" s="60" t="str">
        <f>IF(AND('Administrativo '!$Y$38="Baja",'Administrativo '!$AA$38="Catastrófico"),CONCATENATE("R5C",'Administrativo '!$O$38),"")</f>
        <v/>
      </c>
      <c r="AM40" s="61" t="str">
        <f>IF(AND('Administrativo '!$Y$39="Baja",'Administrativo '!$AA$39="Catastrófico"),CONCATENATE("R5C",'Administrativo '!$O$39),"")</f>
        <v/>
      </c>
      <c r="AN40" s="87"/>
      <c r="AO40" s="363"/>
      <c r="AP40" s="364"/>
      <c r="AQ40" s="364"/>
      <c r="AR40" s="364"/>
      <c r="AS40" s="364"/>
      <c r="AT40" s="365"/>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row>
    <row r="41" spans="1:80" ht="15" customHeight="1" x14ac:dyDescent="0.25">
      <c r="A41" s="87"/>
      <c r="B41" s="291"/>
      <c r="C41" s="291"/>
      <c r="D41" s="292"/>
      <c r="E41" s="332"/>
      <c r="F41" s="333"/>
      <c r="G41" s="333"/>
      <c r="H41" s="333"/>
      <c r="I41" s="333"/>
      <c r="J41" s="80" t="str">
        <f>IF(AND('Administrativo '!$Y$40="Baja",'Administrativo '!$AA$40="Leve"),CONCATENATE("R6C",'Administrativo '!$O$40),"")</f>
        <v/>
      </c>
      <c r="K41" s="81" t="str">
        <f>IF(AND('Administrativo '!$Y$41="Baja",'Administrativo '!$AA$41="Leve"),CONCATENATE("R6C",'Administrativo '!$O$41),"")</f>
        <v/>
      </c>
      <c r="L41" s="81" t="str">
        <f>IF(AND('Administrativo '!$Y$42="Baja",'Administrativo '!$AA$42="Leve"),CONCATENATE("R6C",'Administrativo '!$O$42),"")</f>
        <v/>
      </c>
      <c r="M41" s="81" t="str">
        <f>IF(AND('Administrativo '!$Y$43="Baja",'Administrativo '!$AA$43="Leve"),CONCATENATE("R6C",'Administrativo '!$O$43),"")</f>
        <v/>
      </c>
      <c r="N41" s="81" t="str">
        <f>IF(AND('Administrativo '!$Y$44="Baja",'Administrativo '!$AA$44="Leve"),CONCATENATE("R6C",'Administrativo '!$O$44),"")</f>
        <v/>
      </c>
      <c r="O41" s="82" t="str">
        <f>IF(AND('Administrativo '!$Y$45="Baja",'Administrativo '!$AA$45="Leve"),CONCATENATE("R6C",'Administrativo '!$O$45),"")</f>
        <v/>
      </c>
      <c r="P41" s="71" t="str">
        <f>IF(AND('Administrativo '!$Y$40="Baja",'Administrativo '!$AA$40="Menor"),CONCATENATE("R6C",'Administrativo '!$O$40),"")</f>
        <v/>
      </c>
      <c r="Q41" s="72" t="str">
        <f>IF(AND('Administrativo '!$Y$41="Baja",'Administrativo '!$AA$41="Menor"),CONCATENATE("R6C",'Administrativo '!$O$41),"")</f>
        <v/>
      </c>
      <c r="R41" s="72" t="str">
        <f>IF(AND('Administrativo '!$Y$42="Baja",'Administrativo '!$AA$42="Menor"),CONCATENATE("R6C",'Administrativo '!$O$42),"")</f>
        <v/>
      </c>
      <c r="S41" s="72" t="str">
        <f>IF(AND('Administrativo '!$Y$43="Baja",'Administrativo '!$AA$43="Menor"),CONCATENATE("R6C",'Administrativo '!$O$43),"")</f>
        <v/>
      </c>
      <c r="T41" s="72" t="str">
        <f>IF(AND('Administrativo '!$Y$44="Baja",'Administrativo '!$AA$44="Menor"),CONCATENATE("R6C",'Administrativo '!$O$44),"")</f>
        <v/>
      </c>
      <c r="U41" s="73" t="str">
        <f>IF(AND('Administrativo '!$Y$45="Baja",'Administrativo '!$AA$45="Menor"),CONCATENATE("R6C",'Administrativo '!$O$45),"")</f>
        <v/>
      </c>
      <c r="V41" s="71" t="str">
        <f>IF(AND('Administrativo '!$Y$40="Baja",'Administrativo '!$AA$40="Moderado"),CONCATENATE("R6C",'Administrativo '!$O$40),"")</f>
        <v/>
      </c>
      <c r="W41" s="72" t="str">
        <f>IF(AND('Administrativo '!$Y$41="Baja",'Administrativo '!$AA$41="Moderado"),CONCATENATE("R6C",'Administrativo '!$O$41),"")</f>
        <v/>
      </c>
      <c r="X41" s="72" t="str">
        <f>IF(AND('Administrativo '!$Y$42="Baja",'Administrativo '!$AA$42="Moderado"),CONCATENATE("R6C",'Administrativo '!$O$42),"")</f>
        <v/>
      </c>
      <c r="Y41" s="72" t="str">
        <f>IF(AND('Administrativo '!$Y$43="Baja",'Administrativo '!$AA$43="Moderado"),CONCATENATE("R6C",'Administrativo '!$O$43),"")</f>
        <v/>
      </c>
      <c r="Z41" s="72" t="str">
        <f>IF(AND('Administrativo '!$Y$44="Baja",'Administrativo '!$AA$44="Moderado"),CONCATENATE("R6C",'Administrativo '!$O$44),"")</f>
        <v/>
      </c>
      <c r="AA41" s="73" t="str">
        <f>IF(AND('Administrativo '!$Y$45="Baja",'Administrativo '!$AA$45="Moderado"),CONCATENATE("R6C",'Administrativo '!$O$45),"")</f>
        <v/>
      </c>
      <c r="AB41" s="56" t="str">
        <f>IF(AND('Administrativo '!$Y$40="Baja",'Administrativo '!$AA$40="Mayor"),CONCATENATE("R6C",'Administrativo '!$O$40),"")</f>
        <v/>
      </c>
      <c r="AC41" s="57" t="str">
        <f>IF(AND('Administrativo '!$Y$41="Baja",'Administrativo '!$AA$41="Mayor"),CONCATENATE("R6C",'Administrativo '!$O$41),"")</f>
        <v/>
      </c>
      <c r="AD41" s="57" t="str">
        <f>IF(AND('Administrativo '!$Y$42="Baja",'Administrativo '!$AA$42="Mayor"),CONCATENATE("R6C",'Administrativo '!$O$42),"")</f>
        <v/>
      </c>
      <c r="AE41" s="57" t="str">
        <f>IF(AND('Administrativo '!$Y$43="Baja",'Administrativo '!$AA$43="Mayor"),CONCATENATE("R6C",'Administrativo '!$O$43),"")</f>
        <v/>
      </c>
      <c r="AF41" s="57" t="str">
        <f>IF(AND('Administrativo '!$Y$44="Baja",'Administrativo '!$AA$44="Mayor"),CONCATENATE("R6C",'Administrativo '!$O$44),"")</f>
        <v/>
      </c>
      <c r="AG41" s="58" t="str">
        <f>IF(AND('Administrativo '!$Y$45="Baja",'Administrativo '!$AA$45="Mayor"),CONCATENATE("R6C",'Administrativo '!$O$45),"")</f>
        <v/>
      </c>
      <c r="AH41" s="59" t="str">
        <f>IF(AND('Administrativo '!$Y$40="Baja",'Administrativo '!$AA$40="Catastrófico"),CONCATENATE("R6C",'Administrativo '!$O$40),"")</f>
        <v/>
      </c>
      <c r="AI41" s="60" t="str">
        <f>IF(AND('Administrativo '!$Y$41="Baja",'Administrativo '!$AA$41="Catastrófico"),CONCATENATE("R6C",'Administrativo '!$O$41),"")</f>
        <v/>
      </c>
      <c r="AJ41" s="60" t="str">
        <f>IF(AND('Administrativo '!$Y$42="Baja",'Administrativo '!$AA$42="Catastrófico"),CONCATENATE("R6C",'Administrativo '!$O$42),"")</f>
        <v/>
      </c>
      <c r="AK41" s="60" t="str">
        <f>IF(AND('Administrativo '!$Y$43="Baja",'Administrativo '!$AA$43="Catastrófico"),CONCATENATE("R6C",'Administrativo '!$O$43),"")</f>
        <v/>
      </c>
      <c r="AL41" s="60" t="str">
        <f>IF(AND('Administrativo '!$Y$44="Baja",'Administrativo '!$AA$44="Catastrófico"),CONCATENATE("R6C",'Administrativo '!$O$44),"")</f>
        <v/>
      </c>
      <c r="AM41" s="61" t="str">
        <f>IF(AND('Administrativo '!$Y$45="Baja",'Administrativo '!$AA$45="Catastrófico"),CONCATENATE("R6C",'Administrativo '!$O$45),"")</f>
        <v/>
      </c>
      <c r="AN41" s="87"/>
      <c r="AO41" s="363"/>
      <c r="AP41" s="364"/>
      <c r="AQ41" s="364"/>
      <c r="AR41" s="364"/>
      <c r="AS41" s="364"/>
      <c r="AT41" s="365"/>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row>
    <row r="42" spans="1:80" ht="15" customHeight="1" x14ac:dyDescent="0.25">
      <c r="A42" s="87"/>
      <c r="B42" s="291"/>
      <c r="C42" s="291"/>
      <c r="D42" s="292"/>
      <c r="E42" s="332"/>
      <c r="F42" s="333"/>
      <c r="G42" s="333"/>
      <c r="H42" s="333"/>
      <c r="I42" s="333"/>
      <c r="J42" s="80" t="str">
        <f>IF(AND('Administrativo '!$Y$46="Baja",'Administrativo '!$AA$46="Leve"),CONCATENATE("R7C",'Administrativo '!$O$46),"")</f>
        <v/>
      </c>
      <c r="K42" s="81" t="str">
        <f>IF(AND('Administrativo '!$Y$47="Baja",'Administrativo '!$AA$47="Leve"),CONCATENATE("R7C",'Administrativo '!$O$47),"")</f>
        <v/>
      </c>
      <c r="L42" s="81" t="str">
        <f>IF(AND('Administrativo '!$Y$48="Baja",'Administrativo '!$AA$48="Leve"),CONCATENATE("R7C",'Administrativo '!$O$48),"")</f>
        <v/>
      </c>
      <c r="M42" s="81" t="str">
        <f>IF(AND('Administrativo '!$Y$49="Baja",'Administrativo '!$AA$49="Leve"),CONCATENATE("R7C",'Administrativo '!$O$49),"")</f>
        <v/>
      </c>
      <c r="N42" s="81" t="str">
        <f>IF(AND('Administrativo '!$Y$50="Baja",'Administrativo '!$AA$50="Leve"),CONCATENATE("R7C",'Administrativo '!$O$50),"")</f>
        <v/>
      </c>
      <c r="O42" s="82" t="str">
        <f>IF(AND('Administrativo '!$Y$51="Baja",'Administrativo '!$AA$51="Leve"),CONCATENATE("R7C",'Administrativo '!$O$51),"")</f>
        <v/>
      </c>
      <c r="P42" s="71" t="str">
        <f>IF(AND('Administrativo '!$Y$46="Baja",'Administrativo '!$AA$46="Menor"),CONCATENATE("R7C",'Administrativo '!$O$46),"")</f>
        <v/>
      </c>
      <c r="Q42" s="72" t="str">
        <f>IF(AND('Administrativo '!$Y$47="Baja",'Administrativo '!$AA$47="Menor"),CONCATENATE("R7C",'Administrativo '!$O$47),"")</f>
        <v/>
      </c>
      <c r="R42" s="72" t="str">
        <f>IF(AND('Administrativo '!$Y$48="Baja",'Administrativo '!$AA$48="Menor"),CONCATENATE("R7C",'Administrativo '!$O$48),"")</f>
        <v/>
      </c>
      <c r="S42" s="72" t="str">
        <f>IF(AND('Administrativo '!$Y$49="Baja",'Administrativo '!$AA$49="Menor"),CONCATENATE("R7C",'Administrativo '!$O$49),"")</f>
        <v/>
      </c>
      <c r="T42" s="72" t="str">
        <f>IF(AND('Administrativo '!$Y$50="Baja",'Administrativo '!$AA$50="Menor"),CONCATENATE("R7C",'Administrativo '!$O$50),"")</f>
        <v/>
      </c>
      <c r="U42" s="73" t="str">
        <f>IF(AND('Administrativo '!$Y$51="Baja",'Administrativo '!$AA$51="Menor"),CONCATENATE("R7C",'Administrativo '!$O$51),"")</f>
        <v/>
      </c>
      <c r="V42" s="71" t="str">
        <f>IF(AND('Administrativo '!$Y$46="Baja",'Administrativo '!$AA$46="Moderado"),CONCATENATE("R7C",'Administrativo '!$O$46),"")</f>
        <v/>
      </c>
      <c r="W42" s="72" t="str">
        <f>IF(AND('Administrativo '!$Y$47="Baja",'Administrativo '!$AA$47="Moderado"),CONCATENATE("R7C",'Administrativo '!$O$47),"")</f>
        <v/>
      </c>
      <c r="X42" s="72" t="str">
        <f>IF(AND('Administrativo '!$Y$48="Baja",'Administrativo '!$AA$48="Moderado"),CONCATENATE("R7C",'Administrativo '!$O$48),"")</f>
        <v/>
      </c>
      <c r="Y42" s="72" t="str">
        <f>IF(AND('Administrativo '!$Y$49="Baja",'Administrativo '!$AA$49="Moderado"),CONCATENATE("R7C",'Administrativo '!$O$49),"")</f>
        <v/>
      </c>
      <c r="Z42" s="72" t="str">
        <f>IF(AND('Administrativo '!$Y$50="Baja",'Administrativo '!$AA$50="Moderado"),CONCATENATE("R7C",'Administrativo '!$O$50),"")</f>
        <v/>
      </c>
      <c r="AA42" s="73" t="str">
        <f>IF(AND('Administrativo '!$Y$51="Baja",'Administrativo '!$AA$51="Moderado"),CONCATENATE("R7C",'Administrativo '!$O$51),"")</f>
        <v/>
      </c>
      <c r="AB42" s="56" t="str">
        <f>IF(AND('Administrativo '!$Y$46="Baja",'Administrativo '!$AA$46="Mayor"),CONCATENATE("R7C",'Administrativo '!$O$46),"")</f>
        <v/>
      </c>
      <c r="AC42" s="57" t="str">
        <f>IF(AND('Administrativo '!$Y$47="Baja",'Administrativo '!$AA$47="Mayor"),CONCATENATE("R7C",'Administrativo '!$O$47),"")</f>
        <v/>
      </c>
      <c r="AD42" s="57" t="str">
        <f>IF(AND('Administrativo '!$Y$48="Baja",'Administrativo '!$AA$48="Mayor"),CONCATENATE("R7C",'Administrativo '!$O$48),"")</f>
        <v/>
      </c>
      <c r="AE42" s="57" t="str">
        <f>IF(AND('Administrativo '!$Y$49="Baja",'Administrativo '!$AA$49="Mayor"),CONCATENATE("R7C",'Administrativo '!$O$49),"")</f>
        <v/>
      </c>
      <c r="AF42" s="57" t="str">
        <f>IF(AND('Administrativo '!$Y$50="Baja",'Administrativo '!$AA$50="Mayor"),CONCATENATE("R7C",'Administrativo '!$O$50),"")</f>
        <v/>
      </c>
      <c r="AG42" s="58" t="str">
        <f>IF(AND('Administrativo '!$Y$51="Baja",'Administrativo '!$AA$51="Mayor"),CONCATENATE("R7C",'Administrativo '!$O$51),"")</f>
        <v/>
      </c>
      <c r="AH42" s="59" t="str">
        <f>IF(AND('Administrativo '!$Y$46="Baja",'Administrativo '!$AA$46="Catastrófico"),CONCATENATE("R7C",'Administrativo '!$O$46),"")</f>
        <v/>
      </c>
      <c r="AI42" s="60" t="str">
        <f>IF(AND('Administrativo '!$Y$47="Baja",'Administrativo '!$AA$47="Catastrófico"),CONCATENATE("R7C",'Administrativo '!$O$47),"")</f>
        <v/>
      </c>
      <c r="AJ42" s="60" t="str">
        <f>IF(AND('Administrativo '!$Y$48="Baja",'Administrativo '!$AA$48="Catastrófico"),CONCATENATE("R7C",'Administrativo '!$O$48),"")</f>
        <v/>
      </c>
      <c r="AK42" s="60" t="str">
        <f>IF(AND('Administrativo '!$Y$49="Baja",'Administrativo '!$AA$49="Catastrófico"),CONCATENATE("R7C",'Administrativo '!$O$49),"")</f>
        <v/>
      </c>
      <c r="AL42" s="60" t="str">
        <f>IF(AND('Administrativo '!$Y$50="Baja",'Administrativo '!$AA$50="Catastrófico"),CONCATENATE("R7C",'Administrativo '!$O$50),"")</f>
        <v/>
      </c>
      <c r="AM42" s="61" t="str">
        <f>IF(AND('Administrativo '!$Y$51="Baja",'Administrativo '!$AA$51="Catastrófico"),CONCATENATE("R7C",'Administrativo '!$O$51),"")</f>
        <v/>
      </c>
      <c r="AN42" s="87"/>
      <c r="AO42" s="363"/>
      <c r="AP42" s="364"/>
      <c r="AQ42" s="364"/>
      <c r="AR42" s="364"/>
      <c r="AS42" s="364"/>
      <c r="AT42" s="365"/>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row>
    <row r="43" spans="1:80" ht="15" customHeight="1" x14ac:dyDescent="0.25">
      <c r="A43" s="87"/>
      <c r="B43" s="291"/>
      <c r="C43" s="291"/>
      <c r="D43" s="292"/>
      <c r="E43" s="332"/>
      <c r="F43" s="333"/>
      <c r="G43" s="333"/>
      <c r="H43" s="333"/>
      <c r="I43" s="333"/>
      <c r="J43" s="80" t="str">
        <f>IF(AND('Administrativo '!$Y$52="Baja",'Administrativo '!$AA$52="Leve"),CONCATENATE("R8C",'Administrativo '!$O$52),"")</f>
        <v/>
      </c>
      <c r="K43" s="81" t="str">
        <f>IF(AND('Administrativo '!$Y$53="Baja",'Administrativo '!$AA$53="Leve"),CONCATENATE("R8C",'Administrativo '!$O$53),"")</f>
        <v/>
      </c>
      <c r="L43" s="81" t="str">
        <f>IF(AND('Administrativo '!$Y$54="Baja",'Administrativo '!$AA$54="Leve"),CONCATENATE("R8C",'Administrativo '!$O$54),"")</f>
        <v/>
      </c>
      <c r="M43" s="81" t="str">
        <f>IF(AND('Administrativo '!$Y$55="Baja",'Administrativo '!$AA$55="Leve"),CONCATENATE("R8C",'Administrativo '!$O$55),"")</f>
        <v/>
      </c>
      <c r="N43" s="81" t="str">
        <f>IF(AND('Administrativo '!$Y$56="Baja",'Administrativo '!$AA$56="Leve"),CONCATENATE("R8C",'Administrativo '!$O$56),"")</f>
        <v/>
      </c>
      <c r="O43" s="82" t="str">
        <f>IF(AND('Administrativo '!$Y$57="Baja",'Administrativo '!$AA$57="Leve"),CONCATENATE("R8C",'Administrativo '!$O$57),"")</f>
        <v/>
      </c>
      <c r="P43" s="71" t="str">
        <f>IF(AND('Administrativo '!$Y$52="Baja",'Administrativo '!$AA$52="Menor"),CONCATENATE("R8C",'Administrativo '!$O$52),"")</f>
        <v/>
      </c>
      <c r="Q43" s="72" t="str">
        <f>IF(AND('Administrativo '!$Y$53="Baja",'Administrativo '!$AA$53="Menor"),CONCATENATE("R8C",'Administrativo '!$O$53),"")</f>
        <v/>
      </c>
      <c r="R43" s="72" t="str">
        <f>IF(AND('Administrativo '!$Y$54="Baja",'Administrativo '!$AA$54="Menor"),CONCATENATE("R8C",'Administrativo '!$O$54),"")</f>
        <v/>
      </c>
      <c r="S43" s="72" t="str">
        <f>IF(AND('Administrativo '!$Y$55="Baja",'Administrativo '!$AA$55="Menor"),CONCATENATE("R8C",'Administrativo '!$O$55),"")</f>
        <v/>
      </c>
      <c r="T43" s="72" t="str">
        <f>IF(AND('Administrativo '!$Y$56="Baja",'Administrativo '!$AA$56="Menor"),CONCATENATE("R8C",'Administrativo '!$O$56),"")</f>
        <v/>
      </c>
      <c r="U43" s="73" t="str">
        <f>IF(AND('Administrativo '!$Y$57="Baja",'Administrativo '!$AA$57="Menor"),CONCATENATE("R8C",'Administrativo '!$O$57),"")</f>
        <v/>
      </c>
      <c r="V43" s="71" t="str">
        <f>IF(AND('Administrativo '!$Y$52="Baja",'Administrativo '!$AA$52="Moderado"),CONCATENATE("R8C",'Administrativo '!$O$52),"")</f>
        <v/>
      </c>
      <c r="W43" s="72" t="str">
        <f>IF(AND('Administrativo '!$Y$53="Baja",'Administrativo '!$AA$53="Moderado"),CONCATENATE("R8C",'Administrativo '!$O$53),"")</f>
        <v/>
      </c>
      <c r="X43" s="72" t="str">
        <f>IF(AND('Administrativo '!$Y$54="Baja",'Administrativo '!$AA$54="Moderado"),CONCATENATE("R8C",'Administrativo '!$O$54),"")</f>
        <v/>
      </c>
      <c r="Y43" s="72" t="str">
        <f>IF(AND('Administrativo '!$Y$55="Baja",'Administrativo '!$AA$55="Moderado"),CONCATENATE("R8C",'Administrativo '!$O$55),"")</f>
        <v/>
      </c>
      <c r="Z43" s="72" t="str">
        <f>IF(AND('Administrativo '!$Y$56="Baja",'Administrativo '!$AA$56="Moderado"),CONCATENATE("R8C",'Administrativo '!$O$56),"")</f>
        <v/>
      </c>
      <c r="AA43" s="73" t="str">
        <f>IF(AND('Administrativo '!$Y$57="Baja",'Administrativo '!$AA$57="Moderado"),CONCATENATE("R8C",'Administrativo '!$O$57),"")</f>
        <v/>
      </c>
      <c r="AB43" s="56" t="str">
        <f>IF(AND('Administrativo '!$Y$52="Baja",'Administrativo '!$AA$52="Mayor"),CONCATENATE("R8C",'Administrativo '!$O$52),"")</f>
        <v/>
      </c>
      <c r="AC43" s="57" t="str">
        <f>IF(AND('Administrativo '!$Y$53="Baja",'Administrativo '!$AA$53="Mayor"),CONCATENATE("R8C",'Administrativo '!$O$53),"")</f>
        <v/>
      </c>
      <c r="AD43" s="57" t="str">
        <f>IF(AND('Administrativo '!$Y$54="Baja",'Administrativo '!$AA$54="Mayor"),CONCATENATE("R8C",'Administrativo '!$O$54),"")</f>
        <v/>
      </c>
      <c r="AE43" s="57" t="str">
        <f>IF(AND('Administrativo '!$Y$55="Baja",'Administrativo '!$AA$55="Mayor"),CONCATENATE("R8C",'Administrativo '!$O$55),"")</f>
        <v/>
      </c>
      <c r="AF43" s="57" t="str">
        <f>IF(AND('Administrativo '!$Y$56="Baja",'Administrativo '!$AA$56="Mayor"),CONCATENATE("R8C",'Administrativo '!$O$56),"")</f>
        <v/>
      </c>
      <c r="AG43" s="58" t="str">
        <f>IF(AND('Administrativo '!$Y$57="Baja",'Administrativo '!$AA$57="Mayor"),CONCATENATE("R8C",'Administrativo '!$O$57),"")</f>
        <v/>
      </c>
      <c r="AH43" s="59" t="str">
        <f>IF(AND('Administrativo '!$Y$52="Baja",'Administrativo '!$AA$52="Catastrófico"),CONCATENATE("R8C",'Administrativo '!$O$52),"")</f>
        <v/>
      </c>
      <c r="AI43" s="60" t="str">
        <f>IF(AND('Administrativo '!$Y$53="Baja",'Administrativo '!$AA$53="Catastrófico"),CONCATENATE("R8C",'Administrativo '!$O$53),"")</f>
        <v/>
      </c>
      <c r="AJ43" s="60" t="str">
        <f>IF(AND('Administrativo '!$Y$54="Baja",'Administrativo '!$AA$54="Catastrófico"),CONCATENATE("R8C",'Administrativo '!$O$54),"")</f>
        <v/>
      </c>
      <c r="AK43" s="60" t="str">
        <f>IF(AND('Administrativo '!$Y$55="Baja",'Administrativo '!$AA$55="Catastrófico"),CONCATENATE("R8C",'Administrativo '!$O$55),"")</f>
        <v/>
      </c>
      <c r="AL43" s="60" t="str">
        <f>IF(AND('Administrativo '!$Y$56="Baja",'Administrativo '!$AA$56="Catastrófico"),CONCATENATE("R8C",'Administrativo '!$O$56),"")</f>
        <v/>
      </c>
      <c r="AM43" s="61" t="str">
        <f>IF(AND('Administrativo '!$Y$57="Baja",'Administrativo '!$AA$57="Catastrófico"),CONCATENATE("R8C",'Administrativo '!$O$57),"")</f>
        <v/>
      </c>
      <c r="AN43" s="87"/>
      <c r="AO43" s="363"/>
      <c r="AP43" s="364"/>
      <c r="AQ43" s="364"/>
      <c r="AR43" s="364"/>
      <c r="AS43" s="364"/>
      <c r="AT43" s="365"/>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row>
    <row r="44" spans="1:80" ht="15" customHeight="1" x14ac:dyDescent="0.25">
      <c r="A44" s="87"/>
      <c r="B44" s="291"/>
      <c r="C44" s="291"/>
      <c r="D44" s="292"/>
      <c r="E44" s="332"/>
      <c r="F44" s="333"/>
      <c r="G44" s="333"/>
      <c r="H44" s="333"/>
      <c r="I44" s="333"/>
      <c r="J44" s="80" t="str">
        <f>IF(AND('Administrativo '!$Y$58="Baja",'Administrativo '!$AA$58="Leve"),CONCATENATE("R9C",'Administrativo '!$O$58),"")</f>
        <v/>
      </c>
      <c r="K44" s="81" t="str">
        <f>IF(AND('Administrativo '!$Y$59="Baja",'Administrativo '!$AA$59="Leve"),CONCATENATE("R9C",'Administrativo '!$O$59),"")</f>
        <v/>
      </c>
      <c r="L44" s="81" t="str">
        <f>IF(AND('Administrativo '!$Y$60="Baja",'Administrativo '!$AA$60="Leve"),CONCATENATE("R9C",'Administrativo '!$O$60),"")</f>
        <v/>
      </c>
      <c r="M44" s="81" t="str">
        <f>IF(AND('Administrativo '!$Y$61="Baja",'Administrativo '!$AA$61="Leve"),CONCATENATE("R9C",'Administrativo '!$O$61),"")</f>
        <v/>
      </c>
      <c r="N44" s="81" t="str">
        <f>IF(AND('Administrativo '!$Y$62="Baja",'Administrativo '!$AA$62="Leve"),CONCATENATE("R9C",'Administrativo '!$O$62),"")</f>
        <v/>
      </c>
      <c r="O44" s="82" t="str">
        <f>IF(AND('Administrativo '!$Y$63="Baja",'Administrativo '!$AA$63="Leve"),CONCATENATE("R9C",'Administrativo '!$O$63),"")</f>
        <v/>
      </c>
      <c r="P44" s="71" t="str">
        <f>IF(AND('Administrativo '!$Y$58="Baja",'Administrativo '!$AA$58="Menor"),CONCATENATE("R9C",'Administrativo '!$O$58),"")</f>
        <v/>
      </c>
      <c r="Q44" s="72" t="str">
        <f>IF(AND('Administrativo '!$Y$59="Baja",'Administrativo '!$AA$59="Menor"),CONCATENATE("R9C",'Administrativo '!$O$59),"")</f>
        <v/>
      </c>
      <c r="R44" s="72" t="str">
        <f>IF(AND('Administrativo '!$Y$60="Baja",'Administrativo '!$AA$60="Menor"),CONCATENATE("R9C",'Administrativo '!$O$60),"")</f>
        <v/>
      </c>
      <c r="S44" s="72" t="str">
        <f>IF(AND('Administrativo '!$Y$61="Baja",'Administrativo '!$AA$61="Menor"),CONCATENATE("R9C",'Administrativo '!$O$61),"")</f>
        <v/>
      </c>
      <c r="T44" s="72" t="str">
        <f>IF(AND('Administrativo '!$Y$62="Baja",'Administrativo '!$AA$62="Menor"),CONCATENATE("R9C",'Administrativo '!$O$62),"")</f>
        <v/>
      </c>
      <c r="U44" s="73" t="str">
        <f>IF(AND('Administrativo '!$Y$63="Baja",'Administrativo '!$AA$63="Menor"),CONCATENATE("R9C",'Administrativo '!$O$63),"")</f>
        <v/>
      </c>
      <c r="V44" s="71" t="str">
        <f>IF(AND('Administrativo '!$Y$58="Baja",'Administrativo '!$AA$58="Moderado"),CONCATENATE("R9C",'Administrativo '!$O$58),"")</f>
        <v/>
      </c>
      <c r="W44" s="72" t="str">
        <f>IF(AND('Administrativo '!$Y$59="Baja",'Administrativo '!$AA$59="Moderado"),CONCATENATE("R9C",'Administrativo '!$O$59),"")</f>
        <v/>
      </c>
      <c r="X44" s="72" t="str">
        <f>IF(AND('Administrativo '!$Y$60="Baja",'Administrativo '!$AA$60="Moderado"),CONCATENATE("R9C",'Administrativo '!$O$60),"")</f>
        <v/>
      </c>
      <c r="Y44" s="72" t="str">
        <f>IF(AND('Administrativo '!$Y$61="Baja",'Administrativo '!$AA$61="Moderado"),CONCATENATE("R9C",'Administrativo '!$O$61),"")</f>
        <v/>
      </c>
      <c r="Z44" s="72" t="str">
        <f>IF(AND('Administrativo '!$Y$62="Baja",'Administrativo '!$AA$62="Moderado"),CONCATENATE("R9C",'Administrativo '!$O$62),"")</f>
        <v/>
      </c>
      <c r="AA44" s="73" t="str">
        <f>IF(AND('Administrativo '!$Y$63="Baja",'Administrativo '!$AA$63="Moderado"),CONCATENATE("R9C",'Administrativo '!$O$63),"")</f>
        <v/>
      </c>
      <c r="AB44" s="56" t="str">
        <f>IF(AND('Administrativo '!$Y$58="Baja",'Administrativo '!$AA$58="Mayor"),CONCATENATE("R9C",'Administrativo '!$O$58),"")</f>
        <v/>
      </c>
      <c r="AC44" s="57" t="str">
        <f>IF(AND('Administrativo '!$Y$59="Baja",'Administrativo '!$AA$59="Mayor"),CONCATENATE("R9C",'Administrativo '!$O$59),"")</f>
        <v/>
      </c>
      <c r="AD44" s="57" t="str">
        <f>IF(AND('Administrativo '!$Y$60="Baja",'Administrativo '!$AA$60="Mayor"),CONCATENATE("R9C",'Administrativo '!$O$60),"")</f>
        <v/>
      </c>
      <c r="AE44" s="57" t="str">
        <f>IF(AND('Administrativo '!$Y$61="Baja",'Administrativo '!$AA$61="Mayor"),CONCATENATE("R9C",'Administrativo '!$O$61),"")</f>
        <v/>
      </c>
      <c r="AF44" s="57" t="str">
        <f>IF(AND('Administrativo '!$Y$62="Baja",'Administrativo '!$AA$62="Mayor"),CONCATENATE("R9C",'Administrativo '!$O$62),"")</f>
        <v/>
      </c>
      <c r="AG44" s="58" t="str">
        <f>IF(AND('Administrativo '!$Y$63="Baja",'Administrativo '!$AA$63="Mayor"),CONCATENATE("R9C",'Administrativo '!$O$63),"")</f>
        <v/>
      </c>
      <c r="AH44" s="59" t="str">
        <f>IF(AND('Administrativo '!$Y$58="Baja",'Administrativo '!$AA$58="Catastrófico"),CONCATENATE("R9C",'Administrativo '!$O$58),"")</f>
        <v/>
      </c>
      <c r="AI44" s="60" t="str">
        <f>IF(AND('Administrativo '!$Y$59="Baja",'Administrativo '!$AA$59="Catastrófico"),CONCATENATE("R9C",'Administrativo '!$O$59),"")</f>
        <v/>
      </c>
      <c r="AJ44" s="60" t="str">
        <f>IF(AND('Administrativo '!$Y$60="Baja",'Administrativo '!$AA$60="Catastrófico"),CONCATENATE("R9C",'Administrativo '!$O$60),"")</f>
        <v/>
      </c>
      <c r="AK44" s="60" t="str">
        <f>IF(AND('Administrativo '!$Y$61="Baja",'Administrativo '!$AA$61="Catastrófico"),CONCATENATE("R9C",'Administrativo '!$O$61),"")</f>
        <v/>
      </c>
      <c r="AL44" s="60" t="str">
        <f>IF(AND('Administrativo '!$Y$62="Baja",'Administrativo '!$AA$62="Catastrófico"),CONCATENATE("R9C",'Administrativo '!$O$62),"")</f>
        <v/>
      </c>
      <c r="AM44" s="61" t="str">
        <f>IF(AND('Administrativo '!$Y$63="Baja",'Administrativo '!$AA$63="Catastrófico"),CONCATENATE("R9C",'Administrativo '!$O$63),"")</f>
        <v/>
      </c>
      <c r="AN44" s="87"/>
      <c r="AO44" s="363"/>
      <c r="AP44" s="364"/>
      <c r="AQ44" s="364"/>
      <c r="AR44" s="364"/>
      <c r="AS44" s="364"/>
      <c r="AT44" s="365"/>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row>
    <row r="45" spans="1:80" ht="15.75" customHeight="1" thickBot="1" x14ac:dyDescent="0.3">
      <c r="A45" s="87"/>
      <c r="B45" s="291"/>
      <c r="C45" s="291"/>
      <c r="D45" s="292"/>
      <c r="E45" s="335"/>
      <c r="F45" s="336"/>
      <c r="G45" s="336"/>
      <c r="H45" s="336"/>
      <c r="I45" s="336"/>
      <c r="J45" s="83" t="str">
        <f>IF(AND('Administrativo '!$Y$64="Baja",'Administrativo '!$AA$64="Leve"),CONCATENATE("R10C",'Administrativo '!$O$64),"")</f>
        <v/>
      </c>
      <c r="K45" s="84" t="str">
        <f>IF(AND('Administrativo '!$Y$65="Baja",'Administrativo '!$AA$65="Leve"),CONCATENATE("R10C",'Administrativo '!$O$65),"")</f>
        <v/>
      </c>
      <c r="L45" s="84" t="str">
        <f>IF(AND('Administrativo '!$Y$66="Baja",'Administrativo '!$AA$66="Leve"),CONCATENATE("R10C",'Administrativo '!$O$66),"")</f>
        <v/>
      </c>
      <c r="M45" s="84" t="str">
        <f>IF(AND('Administrativo '!$Y$67="Baja",'Administrativo '!$AA$67="Leve"),CONCATENATE("R10C",'Administrativo '!$O$67),"")</f>
        <v/>
      </c>
      <c r="N45" s="84" t="str">
        <f>IF(AND('Administrativo '!$Y$68="Baja",'Administrativo '!$AA$68="Leve"),CONCATENATE("R10C",'Administrativo '!$O$68),"")</f>
        <v/>
      </c>
      <c r="O45" s="85" t="str">
        <f>IF(AND('Administrativo '!$Y$69="Baja",'Administrativo '!$AA$69="Leve"),CONCATENATE("R10C",'Administrativo '!$O$69),"")</f>
        <v/>
      </c>
      <c r="P45" s="71" t="str">
        <f>IF(AND('Administrativo '!$Y$64="Baja",'Administrativo '!$AA$64="Menor"),CONCATENATE("R10C",'Administrativo '!$O$64),"")</f>
        <v/>
      </c>
      <c r="Q45" s="72" t="str">
        <f>IF(AND('Administrativo '!$Y$65="Baja",'Administrativo '!$AA$65="Menor"),CONCATENATE("R10C",'Administrativo '!$O$65),"")</f>
        <v/>
      </c>
      <c r="R45" s="72" t="str">
        <f>IF(AND('Administrativo '!$Y$66="Baja",'Administrativo '!$AA$66="Menor"),CONCATENATE("R10C",'Administrativo '!$O$66),"")</f>
        <v/>
      </c>
      <c r="S45" s="72" t="str">
        <f>IF(AND('Administrativo '!$Y$67="Baja",'Administrativo '!$AA$67="Menor"),CONCATENATE("R10C",'Administrativo '!$O$67),"")</f>
        <v/>
      </c>
      <c r="T45" s="72" t="str">
        <f>IF(AND('Administrativo '!$Y$68="Baja",'Administrativo '!$AA$68="Menor"),CONCATENATE("R10C",'Administrativo '!$O$68),"")</f>
        <v/>
      </c>
      <c r="U45" s="73" t="str">
        <f>IF(AND('Administrativo '!$Y$69="Baja",'Administrativo '!$AA$69="Menor"),CONCATENATE("R10C",'Administrativo '!$O$69),"")</f>
        <v/>
      </c>
      <c r="V45" s="74" t="str">
        <f>IF(AND('Administrativo '!$Y$64="Baja",'Administrativo '!$AA$64="Moderado"),CONCATENATE("R10C",'Administrativo '!$O$64),"")</f>
        <v/>
      </c>
      <c r="W45" s="75" t="str">
        <f>IF(AND('Administrativo '!$Y$65="Baja",'Administrativo '!$AA$65="Moderado"),CONCATENATE("R10C",'Administrativo '!$O$65),"")</f>
        <v/>
      </c>
      <c r="X45" s="75" t="str">
        <f>IF(AND('Administrativo '!$Y$66="Baja",'Administrativo '!$AA$66="Moderado"),CONCATENATE("R10C",'Administrativo '!$O$66),"")</f>
        <v/>
      </c>
      <c r="Y45" s="75" t="str">
        <f>IF(AND('Administrativo '!$Y$67="Baja",'Administrativo '!$AA$67="Moderado"),CONCATENATE("R10C",'Administrativo '!$O$67),"")</f>
        <v/>
      </c>
      <c r="Z45" s="75" t="str">
        <f>IF(AND('Administrativo '!$Y$68="Baja",'Administrativo '!$AA$68="Moderado"),CONCATENATE("R10C",'Administrativo '!$O$68),"")</f>
        <v/>
      </c>
      <c r="AA45" s="76" t="str">
        <f>IF(AND('Administrativo '!$Y$69="Baja",'Administrativo '!$AA$69="Moderado"),CONCATENATE("R10C",'Administrativo '!$O$69),"")</f>
        <v/>
      </c>
      <c r="AB45" s="62" t="str">
        <f>IF(AND('Administrativo '!$Y$64="Baja",'Administrativo '!$AA$64="Mayor"),CONCATENATE("R10C",'Administrativo '!$O$64),"")</f>
        <v/>
      </c>
      <c r="AC45" s="63" t="str">
        <f>IF(AND('Administrativo '!$Y$65="Baja",'Administrativo '!$AA$65="Mayor"),CONCATENATE("R10C",'Administrativo '!$O$65),"")</f>
        <v/>
      </c>
      <c r="AD45" s="63" t="str">
        <f>IF(AND('Administrativo '!$Y$66="Baja",'Administrativo '!$AA$66="Mayor"),CONCATENATE("R10C",'Administrativo '!$O$66),"")</f>
        <v/>
      </c>
      <c r="AE45" s="63" t="str">
        <f>IF(AND('Administrativo '!$Y$67="Baja",'Administrativo '!$AA$67="Mayor"),CONCATENATE("R10C",'Administrativo '!$O$67),"")</f>
        <v/>
      </c>
      <c r="AF45" s="63" t="str">
        <f>IF(AND('Administrativo '!$Y$68="Baja",'Administrativo '!$AA$68="Mayor"),CONCATENATE("R10C",'Administrativo '!$O$68),"")</f>
        <v/>
      </c>
      <c r="AG45" s="64" t="str">
        <f>IF(AND('Administrativo '!$Y$69="Baja",'Administrativo '!$AA$69="Mayor"),CONCATENATE("R10C",'Administrativo '!$O$69),"")</f>
        <v/>
      </c>
      <c r="AH45" s="65" t="str">
        <f>IF(AND('Administrativo '!$Y$64="Baja",'Administrativo '!$AA$64="Catastrófico"),CONCATENATE("R10C",'Administrativo '!$O$64),"")</f>
        <v/>
      </c>
      <c r="AI45" s="66" t="str">
        <f>IF(AND('Administrativo '!$Y$65="Baja",'Administrativo '!$AA$65="Catastrófico"),CONCATENATE("R10C",'Administrativo '!$O$65),"")</f>
        <v/>
      </c>
      <c r="AJ45" s="66" t="str">
        <f>IF(AND('Administrativo '!$Y$66="Baja",'Administrativo '!$AA$66="Catastrófico"),CONCATENATE("R10C",'Administrativo '!$O$66),"")</f>
        <v/>
      </c>
      <c r="AK45" s="66" t="str">
        <f>IF(AND('Administrativo '!$Y$67="Baja",'Administrativo '!$AA$67="Catastrófico"),CONCATENATE("R10C",'Administrativo '!$O$67),"")</f>
        <v/>
      </c>
      <c r="AL45" s="66" t="str">
        <f>IF(AND('Administrativo '!$Y$68="Baja",'Administrativo '!$AA$68="Catastrófico"),CONCATENATE("R10C",'Administrativo '!$O$68),"")</f>
        <v/>
      </c>
      <c r="AM45" s="67" t="str">
        <f>IF(AND('Administrativo '!$Y$69="Baja",'Administrativo '!$AA$69="Catastrófico"),CONCATENATE("R10C",'Administrativo '!$O$69),"")</f>
        <v/>
      </c>
      <c r="AN45" s="87"/>
      <c r="AO45" s="366"/>
      <c r="AP45" s="367"/>
      <c r="AQ45" s="367"/>
      <c r="AR45" s="367"/>
      <c r="AS45" s="367"/>
      <c r="AT45" s="368"/>
    </row>
    <row r="46" spans="1:80" ht="46.5" customHeight="1" x14ac:dyDescent="0.35">
      <c r="A46" s="87"/>
      <c r="B46" s="291"/>
      <c r="C46" s="291"/>
      <c r="D46" s="292"/>
      <c r="E46" s="329" t="s">
        <v>126</v>
      </c>
      <c r="F46" s="330"/>
      <c r="G46" s="330"/>
      <c r="H46" s="330"/>
      <c r="I46" s="331"/>
      <c r="J46" s="77" t="str">
        <f ca="1">IF(AND('Administrativo '!$Y$10="Muy Baja",'Administrativo '!$AA$10="Leve"),CONCATENATE("R1C",'Administrativo '!$O$10),"")</f>
        <v/>
      </c>
      <c r="K46" s="78" t="str">
        <f ca="1">IF(AND('Administrativo '!$Y$11="Muy Baja",'Administrativo '!$AA$11="Leve"),CONCATENATE("R1C",'Administrativo '!$O$11),"")</f>
        <v>R1C2</v>
      </c>
      <c r="L46" s="78" t="str">
        <f ca="1">IF(AND('Administrativo '!$Y$12="Muy Baja",'Administrativo '!$AA$12="Leve"),CONCATENATE("R1C",'Administrativo '!$O$12),"")</f>
        <v>R1C3</v>
      </c>
      <c r="M46" s="78" t="str">
        <f>IF(AND('Administrativo '!$Y$13="Muy Baja",'Administrativo '!$AA$13="Leve"),CONCATENATE("R1C",'Administrativo '!$O$13),"")</f>
        <v/>
      </c>
      <c r="N46" s="78" t="str">
        <f>IF(AND('Administrativo '!$Y$14="Muy Baja",'Administrativo '!$AA$14="Leve"),CONCATENATE("R1C",'Administrativo '!$O$14),"")</f>
        <v/>
      </c>
      <c r="O46" s="79" t="str">
        <f>IF(AND('Administrativo '!$Y$15="Muy Baja",'Administrativo '!$AA$15="Leve"),CONCATENATE("R1C",'Administrativo '!$O$15),"")</f>
        <v/>
      </c>
      <c r="P46" s="77" t="str">
        <f ca="1">IF(AND('Administrativo '!$Y$10="Muy Baja",'Administrativo '!$AA$10="Menor"),CONCATENATE("R1C",'Administrativo '!$O$10),"")</f>
        <v/>
      </c>
      <c r="Q46" s="78" t="str">
        <f ca="1">IF(AND('Administrativo '!$Y$11="Muy Baja",'Administrativo '!$AA$11="Menor"),CONCATENATE("R1C",'Administrativo '!$O$11),"")</f>
        <v/>
      </c>
      <c r="R46" s="78" t="str">
        <f ca="1">IF(AND('Administrativo '!$Y$12="Muy Baja",'Administrativo '!$AA$12="Menor"),CONCATENATE("R1C",'Administrativo '!$O$12),"")</f>
        <v/>
      </c>
      <c r="S46" s="78" t="str">
        <f>IF(AND('Administrativo '!$Y$13="Muy Baja",'Administrativo '!$AA$13="Menor"),CONCATENATE("R1C",'Administrativo '!$O$13),"")</f>
        <v/>
      </c>
      <c r="T46" s="78" t="str">
        <f>IF(AND('Administrativo '!$Y$14="Muy Baja",'Administrativo '!$AA$14="Menor"),CONCATENATE("R1C",'Administrativo '!$O$14),"")</f>
        <v/>
      </c>
      <c r="U46" s="79" t="str">
        <f>IF(AND('Administrativo '!$Y$15="Muy Baja",'Administrativo '!$AA$15="Menor"),CONCATENATE("R1C",'Administrativo '!$O$15),"")</f>
        <v/>
      </c>
      <c r="V46" s="68" t="str">
        <f ca="1">IF(AND('Administrativo '!$Y$10="Muy Baja",'Administrativo '!$AA$10="Moderado"),CONCATENATE("R1C",'Administrativo '!$O$10),"")</f>
        <v/>
      </c>
      <c r="W46" s="86" t="str">
        <f ca="1">IF(AND('Administrativo '!$Y$11="Muy Baja",'Administrativo '!$AA$11="Moderado"),CONCATENATE("R1C",'Administrativo '!$O$11),"")</f>
        <v/>
      </c>
      <c r="X46" s="69" t="str">
        <f ca="1">IF(AND('Administrativo '!$Y$12="Muy Baja",'Administrativo '!$AA$12="Moderado"),CONCATENATE("R1C",'Administrativo '!$O$12),"")</f>
        <v/>
      </c>
      <c r="Y46" s="69" t="str">
        <f>IF(AND('Administrativo '!$Y$13="Muy Baja",'Administrativo '!$AA$13="Moderado"),CONCATENATE("R1C",'Administrativo '!$O$13),"")</f>
        <v/>
      </c>
      <c r="Z46" s="69" t="str">
        <f>IF(AND('Administrativo '!$Y$14="Muy Baja",'Administrativo '!$AA$14="Moderado"),CONCATENATE("R1C",'Administrativo '!$O$14),"")</f>
        <v/>
      </c>
      <c r="AA46" s="70" t="str">
        <f>IF(AND('Administrativo '!$Y$15="Muy Baja",'Administrativo '!$AA$15="Moderado"),CONCATENATE("R1C",'Administrativo '!$O$15),"")</f>
        <v/>
      </c>
      <c r="AB46" s="50" t="str">
        <f ca="1">IF(AND('Administrativo '!$Y$10="Muy Baja",'Administrativo '!$AA$10="Mayor"),CONCATENATE("R1C",'Administrativo '!$O$10),"")</f>
        <v/>
      </c>
      <c r="AC46" s="51" t="str">
        <f ca="1">IF(AND('Administrativo '!$Y$11="Muy Baja",'Administrativo '!$AA$11="Mayor"),CONCATENATE("R1C",'Administrativo '!$O$11),"")</f>
        <v/>
      </c>
      <c r="AD46" s="51" t="str">
        <f ca="1">IF(AND('Administrativo '!$Y$12="Muy Baja",'Administrativo '!$AA$12="Mayor"),CONCATENATE("R1C",'Administrativo '!$O$12),"")</f>
        <v/>
      </c>
      <c r="AE46" s="51" t="str">
        <f>IF(AND('Administrativo '!$Y$13="Muy Baja",'Administrativo '!$AA$13="Mayor"),CONCATENATE("R1C",'Administrativo '!$O$13),"")</f>
        <v/>
      </c>
      <c r="AF46" s="51" t="str">
        <f>IF(AND('Administrativo '!$Y$14="Muy Baja",'Administrativo '!$AA$14="Mayor"),CONCATENATE("R1C",'Administrativo '!$O$14),"")</f>
        <v/>
      </c>
      <c r="AG46" s="52" t="str">
        <f>IF(AND('Administrativo '!$Y$15="Muy Baja",'Administrativo '!$AA$15="Mayor"),CONCATENATE("R1C",'Administrativo '!$O$15),"")</f>
        <v/>
      </c>
      <c r="AH46" s="53" t="str">
        <f ca="1">IF(AND('Administrativo '!$Y$10="Muy Baja",'Administrativo '!$AA$10="Catastrófico"),CONCATENATE("R1C",'Administrativo '!$O$10),"")</f>
        <v/>
      </c>
      <c r="AI46" s="54" t="str">
        <f ca="1">IF(AND('Administrativo '!$Y$11="Muy Baja",'Administrativo '!$AA$11="Catastrófico"),CONCATENATE("R1C",'Administrativo '!$O$11),"")</f>
        <v/>
      </c>
      <c r="AJ46" s="54" t="str">
        <f ca="1">IF(AND('Administrativo '!$Y$12="Muy Baja",'Administrativo '!$AA$12="Catastrófico"),CONCATENATE("R1C",'Administrativo '!$O$12),"")</f>
        <v/>
      </c>
      <c r="AK46" s="54" t="str">
        <f>IF(AND('Administrativo '!$Y$13="Muy Baja",'Administrativo '!$AA$13="Catastrófico"),CONCATENATE("R1C",'Administrativo '!$O$13),"")</f>
        <v/>
      </c>
      <c r="AL46" s="54" t="str">
        <f>IF(AND('Administrativo '!$Y$14="Muy Baja",'Administrativo '!$AA$14="Catastrófico"),CONCATENATE("R1C",'Administrativo '!$O$14),"")</f>
        <v/>
      </c>
      <c r="AM46" s="55" t="str">
        <f>IF(AND('Administrativo '!$Y$15="Muy Baja",'Administrativo '!$AA$15="Catastrófico"),CONCATENATE("R1C",'Administrativo '!$O$15),"")</f>
        <v/>
      </c>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row>
    <row r="47" spans="1:80" ht="46.5" customHeight="1" x14ac:dyDescent="0.25">
      <c r="A47" s="87"/>
      <c r="B47" s="291"/>
      <c r="C47" s="291"/>
      <c r="D47" s="292"/>
      <c r="E47" s="348"/>
      <c r="F47" s="333"/>
      <c r="G47" s="333"/>
      <c r="H47" s="333"/>
      <c r="I47" s="334"/>
      <c r="J47" s="80" t="str">
        <f>IF(AND('Administrativo '!$Y$16="Muy Baja",'Administrativo '!$AA$16="Leve"),CONCATENATE("R2C",'Administrativo '!$O$16),"")</f>
        <v/>
      </c>
      <c r="K47" s="81" t="str">
        <f>IF(AND('Administrativo '!$Y$17="Muy Baja",'Administrativo '!$AA$17="Leve"),CONCATENATE("R2C",'Administrativo '!$O$17),"")</f>
        <v/>
      </c>
      <c r="L47" s="81" t="str">
        <f>IF(AND('Administrativo '!$Y$18="Muy Baja",'Administrativo '!$AA$18="Leve"),CONCATENATE("R2C",'Administrativo '!$O$18),"")</f>
        <v/>
      </c>
      <c r="M47" s="81" t="str">
        <f>IF(AND('Administrativo '!$Y$19="Muy Baja",'Administrativo '!$AA$19="Leve"),CONCATENATE("R2C",'Administrativo '!$O$19),"")</f>
        <v/>
      </c>
      <c r="N47" s="81" t="str">
        <f>IF(AND('Administrativo '!$Y$20="Muy Baja",'Administrativo '!$AA$20="Leve"),CONCATENATE("R2C",'Administrativo '!$O$20),"")</f>
        <v/>
      </c>
      <c r="O47" s="82" t="str">
        <f>IF(AND('Administrativo '!$Y$21="Muy Baja",'Administrativo '!$AA$21="Leve"),CONCATENATE("R2C",'Administrativo '!$O$21),"")</f>
        <v/>
      </c>
      <c r="P47" s="80" t="str">
        <f>IF(AND('Administrativo '!$Y$16="Muy Baja",'Administrativo '!$AA$16="Menor"),CONCATENATE("R2C",'Administrativo '!$O$16),"")</f>
        <v/>
      </c>
      <c r="Q47" s="81" t="str">
        <f>IF(AND('Administrativo '!$Y$17="Muy Baja",'Administrativo '!$AA$17="Menor"),CONCATENATE("R2C",'Administrativo '!$O$17),"")</f>
        <v/>
      </c>
      <c r="R47" s="81" t="str">
        <f>IF(AND('Administrativo '!$Y$18="Muy Baja",'Administrativo '!$AA$18="Menor"),CONCATENATE("R2C",'Administrativo '!$O$18),"")</f>
        <v/>
      </c>
      <c r="S47" s="81" t="str">
        <f>IF(AND('Administrativo '!$Y$19="Muy Baja",'Administrativo '!$AA$19="Menor"),CONCATENATE("R2C",'Administrativo '!$O$19),"")</f>
        <v/>
      </c>
      <c r="T47" s="81" t="str">
        <f>IF(AND('Administrativo '!$Y$20="Muy Baja",'Administrativo '!$AA$20="Menor"),CONCATENATE("R2C",'Administrativo '!$O$20),"")</f>
        <v/>
      </c>
      <c r="U47" s="82" t="str">
        <f>IF(AND('Administrativo '!$Y$21="Muy Baja",'Administrativo '!$AA$21="Menor"),CONCATENATE("R2C",'Administrativo '!$O$21),"")</f>
        <v/>
      </c>
      <c r="V47" s="71" t="str">
        <f>IF(AND('Administrativo '!$Y$16="Muy Baja",'Administrativo '!$AA$16="Moderado"),CONCATENATE("R2C",'Administrativo '!$O$16),"")</f>
        <v/>
      </c>
      <c r="W47" s="72" t="str">
        <f>IF(AND('Administrativo '!$Y$17="Muy Baja",'Administrativo '!$AA$17="Moderado"),CONCATENATE("R2C",'Administrativo '!$O$17),"")</f>
        <v/>
      </c>
      <c r="X47" s="72" t="str">
        <f>IF(AND('Administrativo '!$Y$18="Muy Baja",'Administrativo '!$AA$18="Moderado"),CONCATENATE("R2C",'Administrativo '!$O$18),"")</f>
        <v/>
      </c>
      <c r="Y47" s="72" t="str">
        <f>IF(AND('Administrativo '!$Y$19="Muy Baja",'Administrativo '!$AA$19="Moderado"),CONCATENATE("R2C",'Administrativo '!$O$19),"")</f>
        <v/>
      </c>
      <c r="Z47" s="72" t="str">
        <f>IF(AND('Administrativo '!$Y$20="Muy Baja",'Administrativo '!$AA$20="Moderado"),CONCATENATE("R2C",'Administrativo '!$O$20),"")</f>
        <v/>
      </c>
      <c r="AA47" s="73" t="str">
        <f>IF(AND('Administrativo '!$Y$21="Muy Baja",'Administrativo '!$AA$21="Moderado"),CONCATENATE("R2C",'Administrativo '!$O$21),"")</f>
        <v/>
      </c>
      <c r="AB47" s="56" t="str">
        <f>IF(AND('Administrativo '!$Y$16="Muy Baja",'Administrativo '!$AA$16="Mayor"),CONCATENATE("R2C",'Administrativo '!$O$16),"")</f>
        <v/>
      </c>
      <c r="AC47" s="57" t="str">
        <f>IF(AND('Administrativo '!$Y$17="Muy Baja",'Administrativo '!$AA$17="Mayor"),CONCATENATE("R2C",'Administrativo '!$O$17),"")</f>
        <v/>
      </c>
      <c r="AD47" s="57" t="str">
        <f>IF(AND('Administrativo '!$Y$18="Muy Baja",'Administrativo '!$AA$18="Mayor"),CONCATENATE("R2C",'Administrativo '!$O$18),"")</f>
        <v/>
      </c>
      <c r="AE47" s="57" t="str">
        <f>IF(AND('Administrativo '!$Y$19="Muy Baja",'Administrativo '!$AA$19="Mayor"),CONCATENATE("R2C",'Administrativo '!$O$19),"")</f>
        <v/>
      </c>
      <c r="AF47" s="57" t="str">
        <f>IF(AND('Administrativo '!$Y$20="Muy Baja",'Administrativo '!$AA$20="Mayor"),CONCATENATE("R2C",'Administrativo '!$O$20),"")</f>
        <v/>
      </c>
      <c r="AG47" s="58" t="str">
        <f>IF(AND('Administrativo '!$Y$21="Muy Baja",'Administrativo '!$AA$21="Mayor"),CONCATENATE("R2C",'Administrativo '!$O$21),"")</f>
        <v/>
      </c>
      <c r="AH47" s="59" t="str">
        <f>IF(AND('Administrativo '!$Y$16="Muy Baja",'Administrativo '!$AA$16="Catastrófico"),CONCATENATE("R2C",'Administrativo '!$O$16),"")</f>
        <v/>
      </c>
      <c r="AI47" s="60" t="str">
        <f>IF(AND('Administrativo '!$Y$17="Muy Baja",'Administrativo '!$AA$17="Catastrófico"),CONCATENATE("R2C",'Administrativo '!$O$17),"")</f>
        <v/>
      </c>
      <c r="AJ47" s="60" t="str">
        <f>IF(AND('Administrativo '!$Y$18="Muy Baja",'Administrativo '!$AA$18="Catastrófico"),CONCATENATE("R2C",'Administrativo '!$O$18),"")</f>
        <v/>
      </c>
      <c r="AK47" s="60" t="str">
        <f>IF(AND('Administrativo '!$Y$19="Muy Baja",'Administrativo '!$AA$19="Catastrófico"),CONCATENATE("R2C",'Administrativo '!$O$19),"")</f>
        <v/>
      </c>
      <c r="AL47" s="60" t="str">
        <f>IF(AND('Administrativo '!$Y$20="Muy Baja",'Administrativo '!$AA$20="Catastrófico"),CONCATENATE("R2C",'Administrativo '!$O$20),"")</f>
        <v/>
      </c>
      <c r="AM47" s="61" t="str">
        <f>IF(AND('Administrativo '!$Y$21="Muy Baja",'Administrativo '!$AA$21="Catastrófico"),CONCATENATE("R2C",'Administrativo '!$O$21),"")</f>
        <v/>
      </c>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row>
    <row r="48" spans="1:80" ht="15" customHeight="1" x14ac:dyDescent="0.25">
      <c r="A48" s="87"/>
      <c r="B48" s="291"/>
      <c r="C48" s="291"/>
      <c r="D48" s="292"/>
      <c r="E48" s="348"/>
      <c r="F48" s="333"/>
      <c r="G48" s="333"/>
      <c r="H48" s="333"/>
      <c r="I48" s="334"/>
      <c r="J48" s="80" t="str">
        <f>IF(AND('Administrativo '!$Y$22="Muy Baja",'Administrativo '!$AA$22="Leve"),CONCATENATE("R3C",'Administrativo '!$O$22),"")</f>
        <v/>
      </c>
      <c r="K48" s="81" t="str">
        <f>IF(AND('Administrativo '!$Y$23="Muy Baja",'Administrativo '!$AA$23="Leve"),CONCATENATE("R3C",'Administrativo '!$O$23),"")</f>
        <v/>
      </c>
      <c r="L48" s="81" t="str">
        <f>IF(AND('Administrativo '!$Y$24="Muy Baja",'Administrativo '!$AA$24="Leve"),CONCATENATE("R3C",'Administrativo '!$O$24),"")</f>
        <v/>
      </c>
      <c r="M48" s="81" t="str">
        <f>IF(AND('Administrativo '!$Y$25="Muy Baja",'Administrativo '!$AA$25="Leve"),CONCATENATE("R3C",'Administrativo '!$O$25),"")</f>
        <v/>
      </c>
      <c r="N48" s="81" t="str">
        <f>IF(AND('Administrativo '!$Y$26="Muy Baja",'Administrativo '!$AA$26="Leve"),CONCATENATE("R3C",'Administrativo '!$O$26),"")</f>
        <v/>
      </c>
      <c r="O48" s="82" t="str">
        <f>IF(AND('Administrativo '!$Y$27="Muy Baja",'Administrativo '!$AA$27="Leve"),CONCATENATE("R3C",'Administrativo '!$O$27),"")</f>
        <v/>
      </c>
      <c r="P48" s="80" t="str">
        <f>IF(AND('Administrativo '!$Y$22="Muy Baja",'Administrativo '!$AA$22="Menor"),CONCATENATE("R3C",'Administrativo '!$O$22),"")</f>
        <v/>
      </c>
      <c r="Q48" s="81" t="str">
        <f>IF(AND('Administrativo '!$Y$23="Muy Baja",'Administrativo '!$AA$23="Menor"),CONCATENATE("R3C",'Administrativo '!$O$23),"")</f>
        <v/>
      </c>
      <c r="R48" s="81" t="str">
        <f>IF(AND('Administrativo '!$Y$24="Muy Baja",'Administrativo '!$AA$24="Menor"),CONCATENATE("R3C",'Administrativo '!$O$24),"")</f>
        <v/>
      </c>
      <c r="S48" s="81" t="str">
        <f>IF(AND('Administrativo '!$Y$25="Muy Baja",'Administrativo '!$AA$25="Menor"),CONCATENATE("R3C",'Administrativo '!$O$25),"")</f>
        <v/>
      </c>
      <c r="T48" s="81" t="str">
        <f>IF(AND('Administrativo '!$Y$26="Muy Baja",'Administrativo '!$AA$26="Menor"),CONCATENATE("R3C",'Administrativo '!$O$26),"")</f>
        <v/>
      </c>
      <c r="U48" s="82" t="str">
        <f>IF(AND('Administrativo '!$Y$27="Muy Baja",'Administrativo '!$AA$27="Menor"),CONCATENATE("R3C",'Administrativo '!$O$27),"")</f>
        <v/>
      </c>
      <c r="V48" s="71" t="str">
        <f>IF(AND('Administrativo '!$Y$22="Muy Baja",'Administrativo '!$AA$22="Moderado"),CONCATENATE("R3C",'Administrativo '!$O$22),"")</f>
        <v/>
      </c>
      <c r="W48" s="72" t="str">
        <f>IF(AND('Administrativo '!$Y$23="Muy Baja",'Administrativo '!$AA$23="Moderado"),CONCATENATE("R3C",'Administrativo '!$O$23),"")</f>
        <v/>
      </c>
      <c r="X48" s="72" t="str">
        <f>IF(AND('Administrativo '!$Y$24="Muy Baja",'Administrativo '!$AA$24="Moderado"),CONCATENATE("R3C",'Administrativo '!$O$24),"")</f>
        <v/>
      </c>
      <c r="Y48" s="72" t="str">
        <f>IF(AND('Administrativo '!$Y$25="Muy Baja",'Administrativo '!$AA$25="Moderado"),CONCATENATE("R3C",'Administrativo '!$O$25),"")</f>
        <v/>
      </c>
      <c r="Z48" s="72" t="str">
        <f>IF(AND('Administrativo '!$Y$26="Muy Baja",'Administrativo '!$AA$26="Moderado"),CONCATENATE("R3C",'Administrativo '!$O$26),"")</f>
        <v/>
      </c>
      <c r="AA48" s="73" t="str">
        <f>IF(AND('Administrativo '!$Y$27="Muy Baja",'Administrativo '!$AA$27="Moderado"),CONCATENATE("R3C",'Administrativo '!$O$27),"")</f>
        <v/>
      </c>
      <c r="AB48" s="56" t="str">
        <f>IF(AND('Administrativo '!$Y$22="Muy Baja",'Administrativo '!$AA$22="Mayor"),CONCATENATE("R3C",'Administrativo '!$O$22),"")</f>
        <v/>
      </c>
      <c r="AC48" s="57" t="str">
        <f>IF(AND('Administrativo '!$Y$23="Muy Baja",'Administrativo '!$AA$23="Mayor"),CONCATENATE("R3C",'Administrativo '!$O$23),"")</f>
        <v/>
      </c>
      <c r="AD48" s="57" t="str">
        <f>IF(AND('Administrativo '!$Y$24="Muy Baja",'Administrativo '!$AA$24="Mayor"),CONCATENATE("R3C",'Administrativo '!$O$24),"")</f>
        <v/>
      </c>
      <c r="AE48" s="57" t="str">
        <f>IF(AND('Administrativo '!$Y$25="Muy Baja",'Administrativo '!$AA$25="Mayor"),CONCATENATE("R3C",'Administrativo '!$O$25),"")</f>
        <v/>
      </c>
      <c r="AF48" s="57" t="str">
        <f>IF(AND('Administrativo '!$Y$26="Muy Baja",'Administrativo '!$AA$26="Mayor"),CONCATENATE("R3C",'Administrativo '!$O$26),"")</f>
        <v/>
      </c>
      <c r="AG48" s="58" t="str">
        <f>IF(AND('Administrativo '!$Y$27="Muy Baja",'Administrativo '!$AA$27="Mayor"),CONCATENATE("R3C",'Administrativo '!$O$27),"")</f>
        <v/>
      </c>
      <c r="AH48" s="59" t="str">
        <f>IF(AND('Administrativo '!$Y$22="Muy Baja",'Administrativo '!$AA$22="Catastrófico"),CONCATENATE("R3C",'Administrativo '!$O$22),"")</f>
        <v/>
      </c>
      <c r="AI48" s="60" t="str">
        <f>IF(AND('Administrativo '!$Y$23="Muy Baja",'Administrativo '!$AA$23="Catastrófico"),CONCATENATE("R3C",'Administrativo '!$O$23),"")</f>
        <v/>
      </c>
      <c r="AJ48" s="60" t="str">
        <f>IF(AND('Administrativo '!$Y$24="Muy Baja",'Administrativo '!$AA$24="Catastrófico"),CONCATENATE("R3C",'Administrativo '!$O$24),"")</f>
        <v/>
      </c>
      <c r="AK48" s="60" t="str">
        <f>IF(AND('Administrativo '!$Y$25="Muy Baja",'Administrativo '!$AA$25="Catastrófico"),CONCATENATE("R3C",'Administrativo '!$O$25),"")</f>
        <v/>
      </c>
      <c r="AL48" s="60" t="str">
        <f>IF(AND('Administrativo '!$Y$26="Muy Baja",'Administrativo '!$AA$26="Catastrófico"),CONCATENATE("R3C",'Administrativo '!$O$26),"")</f>
        <v/>
      </c>
      <c r="AM48" s="61" t="str">
        <f>IF(AND('Administrativo '!$Y$27="Muy Baja",'Administrativo '!$AA$27="Catastrófico"),CONCATENATE("R3C",'Administrativo '!$O$27),"")</f>
        <v/>
      </c>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row>
    <row r="49" spans="1:80" ht="15" customHeight="1" x14ac:dyDescent="0.25">
      <c r="A49" s="87"/>
      <c r="B49" s="291"/>
      <c r="C49" s="291"/>
      <c r="D49" s="292"/>
      <c r="E49" s="332"/>
      <c r="F49" s="333"/>
      <c r="G49" s="333"/>
      <c r="H49" s="333"/>
      <c r="I49" s="334"/>
      <c r="J49" s="80" t="str">
        <f>IF(AND('Administrativo '!$Y$28="Muy Baja",'Administrativo '!$AA$28="Leve"),CONCATENATE("R4C",'Administrativo '!$O$28),"")</f>
        <v/>
      </c>
      <c r="K49" s="81" t="str">
        <f>IF(AND('Administrativo '!$Y$29="Muy Baja",'Administrativo '!$AA$29="Leve"),CONCATENATE("R4C",'Administrativo '!$O$29),"")</f>
        <v/>
      </c>
      <c r="L49" s="81" t="str">
        <f>IF(AND('Administrativo '!$Y$30="Muy Baja",'Administrativo '!$AA$30="Leve"),CONCATENATE("R4C",'Administrativo '!$O$30),"")</f>
        <v/>
      </c>
      <c r="M49" s="81" t="str">
        <f>IF(AND('Administrativo '!$Y$31="Muy Baja",'Administrativo '!$AA$31="Leve"),CONCATENATE("R4C",'Administrativo '!$O$31),"")</f>
        <v/>
      </c>
      <c r="N49" s="81" t="str">
        <f>IF(AND('Administrativo '!$Y$32="Muy Baja",'Administrativo '!$AA$32="Leve"),CONCATENATE("R4C",'Administrativo '!$O$32),"")</f>
        <v/>
      </c>
      <c r="O49" s="82" t="str">
        <f>IF(AND('Administrativo '!$Y$33="Muy Baja",'Administrativo '!$AA$33="Leve"),CONCATENATE("R4C",'Administrativo '!$O$33),"")</f>
        <v/>
      </c>
      <c r="P49" s="80" t="str">
        <f>IF(AND('Administrativo '!$Y$28="Muy Baja",'Administrativo '!$AA$28="Menor"),CONCATENATE("R4C",'Administrativo '!$O$28),"")</f>
        <v/>
      </c>
      <c r="Q49" s="81" t="str">
        <f>IF(AND('Administrativo '!$Y$29="Muy Baja",'Administrativo '!$AA$29="Menor"),CONCATENATE("R4C",'Administrativo '!$O$29),"")</f>
        <v/>
      </c>
      <c r="R49" s="81" t="str">
        <f>IF(AND('Administrativo '!$Y$30="Muy Baja",'Administrativo '!$AA$30="Menor"),CONCATENATE("R4C",'Administrativo '!$O$30),"")</f>
        <v/>
      </c>
      <c r="S49" s="81" t="str">
        <f>IF(AND('Administrativo '!$Y$31="Muy Baja",'Administrativo '!$AA$31="Menor"),CONCATENATE("R4C",'Administrativo '!$O$31),"")</f>
        <v/>
      </c>
      <c r="T49" s="81" t="str">
        <f>IF(AND('Administrativo '!$Y$32="Muy Baja",'Administrativo '!$AA$32="Menor"),CONCATENATE("R4C",'Administrativo '!$O$32),"")</f>
        <v/>
      </c>
      <c r="U49" s="82" t="str">
        <f>IF(AND('Administrativo '!$Y$33="Muy Baja",'Administrativo '!$AA$33="Menor"),CONCATENATE("R4C",'Administrativo '!$O$33),"")</f>
        <v/>
      </c>
      <c r="V49" s="71" t="str">
        <f>IF(AND('Administrativo '!$Y$28="Muy Baja",'Administrativo '!$AA$28="Moderado"),CONCATENATE("R4C",'Administrativo '!$O$28),"")</f>
        <v/>
      </c>
      <c r="W49" s="72" t="str">
        <f>IF(AND('Administrativo '!$Y$29="Muy Baja",'Administrativo '!$AA$29="Moderado"),CONCATENATE("R4C",'Administrativo '!$O$29),"")</f>
        <v/>
      </c>
      <c r="X49" s="72" t="str">
        <f>IF(AND('Administrativo '!$Y$30="Muy Baja",'Administrativo '!$AA$30="Moderado"),CONCATENATE("R4C",'Administrativo '!$O$30),"")</f>
        <v/>
      </c>
      <c r="Y49" s="72" t="str">
        <f>IF(AND('Administrativo '!$Y$31="Muy Baja",'Administrativo '!$AA$31="Moderado"),CONCATENATE("R4C",'Administrativo '!$O$31),"")</f>
        <v/>
      </c>
      <c r="Z49" s="72" t="str">
        <f>IF(AND('Administrativo '!$Y$32="Muy Baja",'Administrativo '!$AA$32="Moderado"),CONCATENATE("R4C",'Administrativo '!$O$32),"")</f>
        <v/>
      </c>
      <c r="AA49" s="73" t="str">
        <f>IF(AND('Administrativo '!$Y$33="Muy Baja",'Administrativo '!$AA$33="Moderado"),CONCATENATE("R4C",'Administrativo '!$O$33),"")</f>
        <v/>
      </c>
      <c r="AB49" s="56" t="str">
        <f>IF(AND('Administrativo '!$Y$28="Muy Baja",'Administrativo '!$AA$28="Mayor"),CONCATENATE("R4C",'Administrativo '!$O$28),"")</f>
        <v/>
      </c>
      <c r="AC49" s="57" t="str">
        <f>IF(AND('Administrativo '!$Y$29="Muy Baja",'Administrativo '!$AA$29="Mayor"),CONCATENATE("R4C",'Administrativo '!$O$29),"")</f>
        <v/>
      </c>
      <c r="AD49" s="57" t="str">
        <f>IF(AND('Administrativo '!$Y$30="Muy Baja",'Administrativo '!$AA$30="Mayor"),CONCATENATE("R4C",'Administrativo '!$O$30),"")</f>
        <v/>
      </c>
      <c r="AE49" s="57" t="str">
        <f>IF(AND('Administrativo '!$Y$31="Muy Baja",'Administrativo '!$AA$31="Mayor"),CONCATENATE("R4C",'Administrativo '!$O$31),"")</f>
        <v/>
      </c>
      <c r="AF49" s="57" t="str">
        <f>IF(AND('Administrativo '!$Y$32="Muy Baja",'Administrativo '!$AA$32="Mayor"),CONCATENATE("R4C",'Administrativo '!$O$32),"")</f>
        <v/>
      </c>
      <c r="AG49" s="58" t="str">
        <f>IF(AND('Administrativo '!$Y$33="Muy Baja",'Administrativo '!$AA$33="Mayor"),CONCATENATE("R4C",'Administrativo '!$O$33),"")</f>
        <v/>
      </c>
      <c r="AH49" s="59" t="str">
        <f>IF(AND('Administrativo '!$Y$28="Muy Baja",'Administrativo '!$AA$28="Catastrófico"),CONCATENATE("R4C",'Administrativo '!$O$28),"")</f>
        <v/>
      </c>
      <c r="AI49" s="60" t="str">
        <f>IF(AND('Administrativo '!$Y$29="Muy Baja",'Administrativo '!$AA$29="Catastrófico"),CONCATENATE("R4C",'Administrativo '!$O$29),"")</f>
        <v/>
      </c>
      <c r="AJ49" s="60" t="str">
        <f>IF(AND('Administrativo '!$Y$30="Muy Baja",'Administrativo '!$AA$30="Catastrófico"),CONCATENATE("R4C",'Administrativo '!$O$30),"")</f>
        <v/>
      </c>
      <c r="AK49" s="60" t="str">
        <f>IF(AND('Administrativo '!$Y$31="Muy Baja",'Administrativo '!$AA$31="Catastrófico"),CONCATENATE("R4C",'Administrativo '!$O$31),"")</f>
        <v/>
      </c>
      <c r="AL49" s="60" t="str">
        <f>IF(AND('Administrativo '!$Y$32="Muy Baja",'Administrativo '!$AA$32="Catastrófico"),CONCATENATE("R4C",'Administrativo '!$O$32),"")</f>
        <v/>
      </c>
      <c r="AM49" s="61" t="str">
        <f>IF(AND('Administrativo '!$Y$33="Muy Baja",'Administrativo '!$AA$33="Catastrófico"),CONCATENATE("R4C",'Administrativo '!$O$33),"")</f>
        <v/>
      </c>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row>
    <row r="50" spans="1:80" ht="15" customHeight="1" x14ac:dyDescent="0.25">
      <c r="A50" s="87"/>
      <c r="B50" s="291"/>
      <c r="C50" s="291"/>
      <c r="D50" s="292"/>
      <c r="E50" s="332"/>
      <c r="F50" s="333"/>
      <c r="G50" s="333"/>
      <c r="H50" s="333"/>
      <c r="I50" s="334"/>
      <c r="J50" s="80" t="str">
        <f>IF(AND('Administrativo '!$Y$34="Muy Baja",'Administrativo '!$AA$34="Leve"),CONCATENATE("R5C",'Administrativo '!$O$34),"")</f>
        <v/>
      </c>
      <c r="K50" s="81" t="str">
        <f>IF(AND('Administrativo '!$Y$35="Muy Baja",'Administrativo '!$AA$35="Leve"),CONCATENATE("R5C",'Administrativo '!$O$35),"")</f>
        <v/>
      </c>
      <c r="L50" s="81" t="str">
        <f>IF(AND('Administrativo '!$Y$36="Muy Baja",'Administrativo '!$AA$36="Leve"),CONCATENATE("R5C",'Administrativo '!$O$36),"")</f>
        <v/>
      </c>
      <c r="M50" s="81" t="str">
        <f>IF(AND('Administrativo '!$Y$37="Muy Baja",'Administrativo '!$AA$37="Leve"),CONCATENATE("R5C",'Administrativo '!$O$37),"")</f>
        <v/>
      </c>
      <c r="N50" s="81" t="str">
        <f>IF(AND('Administrativo '!$Y$38="Muy Baja",'Administrativo '!$AA$38="Leve"),CONCATENATE("R5C",'Administrativo '!$O$38),"")</f>
        <v/>
      </c>
      <c r="O50" s="82" t="str">
        <f>IF(AND('Administrativo '!$Y$39="Muy Baja",'Administrativo '!$AA$39="Leve"),CONCATENATE("R5C",'Administrativo '!$O$39),"")</f>
        <v/>
      </c>
      <c r="P50" s="80" t="str">
        <f>IF(AND('Administrativo '!$Y$34="Muy Baja",'Administrativo '!$AA$34="Menor"),CONCATENATE("R5C",'Administrativo '!$O$34),"")</f>
        <v/>
      </c>
      <c r="Q50" s="81" t="str">
        <f>IF(AND('Administrativo '!$Y$35="Muy Baja",'Administrativo '!$AA$35="Menor"),CONCATENATE("R5C",'Administrativo '!$O$35),"")</f>
        <v/>
      </c>
      <c r="R50" s="81" t="str">
        <f>IF(AND('Administrativo '!$Y$36="Muy Baja",'Administrativo '!$AA$36="Menor"),CONCATENATE("R5C",'Administrativo '!$O$36),"")</f>
        <v/>
      </c>
      <c r="S50" s="81" t="str">
        <f>IF(AND('Administrativo '!$Y$37="Muy Baja",'Administrativo '!$AA$37="Menor"),CONCATENATE("R5C",'Administrativo '!$O$37),"")</f>
        <v/>
      </c>
      <c r="T50" s="81" t="str">
        <f>IF(AND('Administrativo '!$Y$38="Muy Baja",'Administrativo '!$AA$38="Menor"),CONCATENATE("R5C",'Administrativo '!$O$38),"")</f>
        <v/>
      </c>
      <c r="U50" s="82" t="str">
        <f>IF(AND('Administrativo '!$Y$39="Muy Baja",'Administrativo '!$AA$39="Menor"),CONCATENATE("R5C",'Administrativo '!$O$39),"")</f>
        <v/>
      </c>
      <c r="V50" s="71" t="str">
        <f>IF(AND('Administrativo '!$Y$34="Muy Baja",'Administrativo '!$AA$34="Moderado"),CONCATENATE("R5C",'Administrativo '!$O$34),"")</f>
        <v/>
      </c>
      <c r="W50" s="72" t="str">
        <f>IF(AND('Administrativo '!$Y$35="Muy Baja",'Administrativo '!$AA$35="Moderado"),CONCATENATE("R5C",'Administrativo '!$O$35),"")</f>
        <v/>
      </c>
      <c r="X50" s="72" t="str">
        <f>IF(AND('Administrativo '!$Y$36="Muy Baja",'Administrativo '!$AA$36="Moderado"),CONCATENATE("R5C",'Administrativo '!$O$36),"")</f>
        <v/>
      </c>
      <c r="Y50" s="72" t="str">
        <f>IF(AND('Administrativo '!$Y$37="Muy Baja",'Administrativo '!$AA$37="Moderado"),CONCATENATE("R5C",'Administrativo '!$O$37),"")</f>
        <v/>
      </c>
      <c r="Z50" s="72" t="str">
        <f>IF(AND('Administrativo '!$Y$38="Muy Baja",'Administrativo '!$AA$38="Moderado"),CONCATENATE("R5C",'Administrativo '!$O$38),"")</f>
        <v/>
      </c>
      <c r="AA50" s="73" t="str">
        <f>IF(AND('Administrativo '!$Y$39="Muy Baja",'Administrativo '!$AA$39="Moderado"),CONCATENATE("R5C",'Administrativo '!$O$39),"")</f>
        <v/>
      </c>
      <c r="AB50" s="56" t="str">
        <f>IF(AND('Administrativo '!$Y$34="Muy Baja",'Administrativo '!$AA$34="Mayor"),CONCATENATE("R5C",'Administrativo '!$O$34),"")</f>
        <v/>
      </c>
      <c r="AC50" s="57" t="str">
        <f>IF(AND('Administrativo '!$Y$35="Muy Baja",'Administrativo '!$AA$35="Mayor"),CONCATENATE("R5C",'Administrativo '!$O$35),"")</f>
        <v/>
      </c>
      <c r="AD50" s="57" t="str">
        <f>IF(AND('Administrativo '!$Y$36="Muy Baja",'Administrativo '!$AA$36="Mayor"),CONCATENATE("R5C",'Administrativo '!$O$36),"")</f>
        <v/>
      </c>
      <c r="AE50" s="57" t="str">
        <f>IF(AND('Administrativo '!$Y$37="Muy Baja",'Administrativo '!$AA$37="Mayor"),CONCATENATE("R5C",'Administrativo '!$O$37),"")</f>
        <v/>
      </c>
      <c r="AF50" s="57" t="str">
        <f>IF(AND('Administrativo '!$Y$38="Muy Baja",'Administrativo '!$AA$38="Mayor"),CONCATENATE("R5C",'Administrativo '!$O$38),"")</f>
        <v/>
      </c>
      <c r="AG50" s="58" t="str">
        <f>IF(AND('Administrativo '!$Y$39="Muy Baja",'Administrativo '!$AA$39="Mayor"),CONCATENATE("R5C",'Administrativo '!$O$39),"")</f>
        <v/>
      </c>
      <c r="AH50" s="59" t="str">
        <f>IF(AND('Administrativo '!$Y$34="Muy Baja",'Administrativo '!$AA$34="Catastrófico"),CONCATENATE("R5C",'Administrativo '!$O$34),"")</f>
        <v/>
      </c>
      <c r="AI50" s="60" t="str">
        <f>IF(AND('Administrativo '!$Y$35="Muy Baja",'Administrativo '!$AA$35="Catastrófico"),CONCATENATE("R5C",'Administrativo '!$O$35),"")</f>
        <v/>
      </c>
      <c r="AJ50" s="60" t="str">
        <f>IF(AND('Administrativo '!$Y$36="Muy Baja",'Administrativo '!$AA$36="Catastrófico"),CONCATENATE("R5C",'Administrativo '!$O$36),"")</f>
        <v/>
      </c>
      <c r="AK50" s="60" t="str">
        <f>IF(AND('Administrativo '!$Y$37="Muy Baja",'Administrativo '!$AA$37="Catastrófico"),CONCATENATE("R5C",'Administrativo '!$O$37),"")</f>
        <v/>
      </c>
      <c r="AL50" s="60" t="str">
        <f>IF(AND('Administrativo '!$Y$38="Muy Baja",'Administrativo '!$AA$38="Catastrófico"),CONCATENATE("R5C",'Administrativo '!$O$38),"")</f>
        <v/>
      </c>
      <c r="AM50" s="61" t="str">
        <f>IF(AND('Administrativo '!$Y$39="Muy Baja",'Administrativo '!$AA$39="Catastrófico"),CONCATENATE("R5C",'Administrativo '!$O$39),"")</f>
        <v/>
      </c>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row>
    <row r="51" spans="1:80" ht="15" customHeight="1" x14ac:dyDescent="0.25">
      <c r="A51" s="87"/>
      <c r="B51" s="291"/>
      <c r="C51" s="291"/>
      <c r="D51" s="292"/>
      <c r="E51" s="332"/>
      <c r="F51" s="333"/>
      <c r="G51" s="333"/>
      <c r="H51" s="333"/>
      <c r="I51" s="334"/>
      <c r="J51" s="80" t="str">
        <f>IF(AND('Administrativo '!$Y$40="Muy Baja",'Administrativo '!$AA$40="Leve"),CONCATENATE("R6C",'Administrativo '!$O$40),"")</f>
        <v/>
      </c>
      <c r="K51" s="81" t="str">
        <f>IF(AND('Administrativo '!$Y$41="Muy Baja",'Administrativo '!$AA$41="Leve"),CONCATENATE("R6C",'Administrativo '!$O$41),"")</f>
        <v/>
      </c>
      <c r="L51" s="81" t="str">
        <f>IF(AND('Administrativo '!$Y$42="Muy Baja",'Administrativo '!$AA$42="Leve"),CONCATENATE("R6C",'Administrativo '!$O$42),"")</f>
        <v/>
      </c>
      <c r="M51" s="81" t="str">
        <f>IF(AND('Administrativo '!$Y$43="Muy Baja",'Administrativo '!$AA$43="Leve"),CONCATENATE("R6C",'Administrativo '!$O$43),"")</f>
        <v/>
      </c>
      <c r="N51" s="81" t="str">
        <f>IF(AND('Administrativo '!$Y$44="Muy Baja",'Administrativo '!$AA$44="Leve"),CONCATENATE("R6C",'Administrativo '!$O$44),"")</f>
        <v/>
      </c>
      <c r="O51" s="82" t="str">
        <f>IF(AND('Administrativo '!$Y$45="Muy Baja",'Administrativo '!$AA$45="Leve"),CONCATENATE("R6C",'Administrativo '!$O$45),"")</f>
        <v/>
      </c>
      <c r="P51" s="80" t="str">
        <f>IF(AND('Administrativo '!$Y$40="Muy Baja",'Administrativo '!$AA$40="Menor"),CONCATENATE("R6C",'Administrativo '!$O$40),"")</f>
        <v/>
      </c>
      <c r="Q51" s="81" t="str">
        <f>IF(AND('Administrativo '!$Y$41="Muy Baja",'Administrativo '!$AA$41="Menor"),CONCATENATE("R6C",'Administrativo '!$O$41),"")</f>
        <v/>
      </c>
      <c r="R51" s="81" t="str">
        <f>IF(AND('Administrativo '!$Y$42="Muy Baja",'Administrativo '!$AA$42="Menor"),CONCATENATE("R6C",'Administrativo '!$O$42),"")</f>
        <v/>
      </c>
      <c r="S51" s="81" t="str">
        <f>IF(AND('Administrativo '!$Y$43="Muy Baja",'Administrativo '!$AA$43="Menor"),CONCATENATE("R6C",'Administrativo '!$O$43),"")</f>
        <v/>
      </c>
      <c r="T51" s="81" t="str">
        <f>IF(AND('Administrativo '!$Y$44="Muy Baja",'Administrativo '!$AA$44="Menor"),CONCATENATE("R6C",'Administrativo '!$O$44),"")</f>
        <v/>
      </c>
      <c r="U51" s="82" t="str">
        <f>IF(AND('Administrativo '!$Y$45="Muy Baja",'Administrativo '!$AA$45="Menor"),CONCATENATE("R6C",'Administrativo '!$O$45),"")</f>
        <v/>
      </c>
      <c r="V51" s="71" t="str">
        <f>IF(AND('Administrativo '!$Y$40="Muy Baja",'Administrativo '!$AA$40="Moderado"),CONCATENATE("R6C",'Administrativo '!$O$40),"")</f>
        <v/>
      </c>
      <c r="W51" s="72" t="str">
        <f>IF(AND('Administrativo '!$Y$41="Muy Baja",'Administrativo '!$AA$41="Moderado"),CONCATENATE("R6C",'Administrativo '!$O$41),"")</f>
        <v/>
      </c>
      <c r="X51" s="72" t="str">
        <f>IF(AND('Administrativo '!$Y$42="Muy Baja",'Administrativo '!$AA$42="Moderado"),CONCATENATE("R6C",'Administrativo '!$O$42),"")</f>
        <v/>
      </c>
      <c r="Y51" s="72" t="str">
        <f>IF(AND('Administrativo '!$Y$43="Muy Baja",'Administrativo '!$AA$43="Moderado"),CONCATENATE("R6C",'Administrativo '!$O$43),"")</f>
        <v/>
      </c>
      <c r="Z51" s="72" t="str">
        <f>IF(AND('Administrativo '!$Y$44="Muy Baja",'Administrativo '!$AA$44="Moderado"),CONCATENATE("R6C",'Administrativo '!$O$44),"")</f>
        <v/>
      </c>
      <c r="AA51" s="73" t="str">
        <f>IF(AND('Administrativo '!$Y$45="Muy Baja",'Administrativo '!$AA$45="Moderado"),CONCATENATE("R6C",'Administrativo '!$O$45),"")</f>
        <v/>
      </c>
      <c r="AB51" s="56" t="str">
        <f>IF(AND('Administrativo '!$Y$40="Muy Baja",'Administrativo '!$AA$40="Mayor"),CONCATENATE("R6C",'Administrativo '!$O$40),"")</f>
        <v/>
      </c>
      <c r="AC51" s="57" t="str">
        <f>IF(AND('Administrativo '!$Y$41="Muy Baja",'Administrativo '!$AA$41="Mayor"),CONCATENATE("R6C",'Administrativo '!$O$41),"")</f>
        <v/>
      </c>
      <c r="AD51" s="57" t="str">
        <f>IF(AND('Administrativo '!$Y$42="Muy Baja",'Administrativo '!$AA$42="Mayor"),CONCATENATE("R6C",'Administrativo '!$O$42),"")</f>
        <v/>
      </c>
      <c r="AE51" s="57" t="str">
        <f>IF(AND('Administrativo '!$Y$43="Muy Baja",'Administrativo '!$AA$43="Mayor"),CONCATENATE("R6C",'Administrativo '!$O$43),"")</f>
        <v/>
      </c>
      <c r="AF51" s="57" t="str">
        <f>IF(AND('Administrativo '!$Y$44="Muy Baja",'Administrativo '!$AA$44="Mayor"),CONCATENATE("R6C",'Administrativo '!$O$44),"")</f>
        <v/>
      </c>
      <c r="AG51" s="58" t="str">
        <f>IF(AND('Administrativo '!$Y$45="Muy Baja",'Administrativo '!$AA$45="Mayor"),CONCATENATE("R6C",'Administrativo '!$O$45),"")</f>
        <v/>
      </c>
      <c r="AH51" s="59" t="str">
        <f>IF(AND('Administrativo '!$Y$40="Muy Baja",'Administrativo '!$AA$40="Catastrófico"),CONCATENATE("R6C",'Administrativo '!$O$40),"")</f>
        <v/>
      </c>
      <c r="AI51" s="60" t="str">
        <f>IF(AND('Administrativo '!$Y$41="Muy Baja",'Administrativo '!$AA$41="Catastrófico"),CONCATENATE("R6C",'Administrativo '!$O$41),"")</f>
        <v/>
      </c>
      <c r="AJ51" s="60" t="str">
        <f>IF(AND('Administrativo '!$Y$42="Muy Baja",'Administrativo '!$AA$42="Catastrófico"),CONCATENATE("R6C",'Administrativo '!$O$42),"")</f>
        <v/>
      </c>
      <c r="AK51" s="60" t="str">
        <f>IF(AND('Administrativo '!$Y$43="Muy Baja",'Administrativo '!$AA$43="Catastrófico"),CONCATENATE("R6C",'Administrativo '!$O$43),"")</f>
        <v/>
      </c>
      <c r="AL51" s="60" t="str">
        <f>IF(AND('Administrativo '!$Y$44="Muy Baja",'Administrativo '!$AA$44="Catastrófico"),CONCATENATE("R6C",'Administrativo '!$O$44),"")</f>
        <v/>
      </c>
      <c r="AM51" s="61" t="str">
        <f>IF(AND('Administrativo '!$Y$45="Muy Baja",'Administrativo '!$AA$45="Catastrófico"),CONCATENATE("R6C",'Administrativo '!$O$45),"")</f>
        <v/>
      </c>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row>
    <row r="52" spans="1:80" ht="15" customHeight="1" x14ac:dyDescent="0.25">
      <c r="A52" s="87"/>
      <c r="B52" s="291"/>
      <c r="C52" s="291"/>
      <c r="D52" s="292"/>
      <c r="E52" s="332"/>
      <c r="F52" s="333"/>
      <c r="G52" s="333"/>
      <c r="H52" s="333"/>
      <c r="I52" s="334"/>
      <c r="J52" s="80" t="str">
        <f>IF(AND('Administrativo '!$Y$46="Muy Baja",'Administrativo '!$AA$46="Leve"),CONCATENATE("R7C",'Administrativo '!$O$46),"")</f>
        <v/>
      </c>
      <c r="K52" s="81" t="str">
        <f>IF(AND('Administrativo '!$Y$47="Muy Baja",'Administrativo '!$AA$47="Leve"),CONCATENATE("R7C",'Administrativo '!$O$47),"")</f>
        <v/>
      </c>
      <c r="L52" s="81" t="str">
        <f>IF(AND('Administrativo '!$Y$48="Muy Baja",'Administrativo '!$AA$48="Leve"),CONCATENATE("R7C",'Administrativo '!$O$48),"")</f>
        <v/>
      </c>
      <c r="M52" s="81" t="str">
        <f>IF(AND('Administrativo '!$Y$49="Muy Baja",'Administrativo '!$AA$49="Leve"),CONCATENATE("R7C",'Administrativo '!$O$49),"")</f>
        <v/>
      </c>
      <c r="N52" s="81" t="str">
        <f>IF(AND('Administrativo '!$Y$50="Muy Baja",'Administrativo '!$AA$50="Leve"),CONCATENATE("R7C",'Administrativo '!$O$50),"")</f>
        <v/>
      </c>
      <c r="O52" s="82" t="str">
        <f>IF(AND('Administrativo '!$Y$51="Muy Baja",'Administrativo '!$AA$51="Leve"),CONCATENATE("R7C",'Administrativo '!$O$51),"")</f>
        <v/>
      </c>
      <c r="P52" s="80" t="str">
        <f>IF(AND('Administrativo '!$Y$46="Muy Baja",'Administrativo '!$AA$46="Menor"),CONCATENATE("R7C",'Administrativo '!$O$46),"")</f>
        <v/>
      </c>
      <c r="Q52" s="81" t="str">
        <f>IF(AND('Administrativo '!$Y$47="Muy Baja",'Administrativo '!$AA$47="Menor"),CONCATENATE("R7C",'Administrativo '!$O$47),"")</f>
        <v/>
      </c>
      <c r="R52" s="81" t="str">
        <f>IF(AND('Administrativo '!$Y$48="Muy Baja",'Administrativo '!$AA$48="Menor"),CONCATENATE("R7C",'Administrativo '!$O$48),"")</f>
        <v/>
      </c>
      <c r="S52" s="81" t="str">
        <f>IF(AND('Administrativo '!$Y$49="Muy Baja",'Administrativo '!$AA$49="Menor"),CONCATENATE("R7C",'Administrativo '!$O$49),"")</f>
        <v/>
      </c>
      <c r="T52" s="81" t="str">
        <f>IF(AND('Administrativo '!$Y$50="Muy Baja",'Administrativo '!$AA$50="Menor"),CONCATENATE("R7C",'Administrativo '!$O$50),"")</f>
        <v/>
      </c>
      <c r="U52" s="82" t="str">
        <f>IF(AND('Administrativo '!$Y$51="Muy Baja",'Administrativo '!$AA$51="Menor"),CONCATENATE("R7C",'Administrativo '!$O$51),"")</f>
        <v/>
      </c>
      <c r="V52" s="71" t="str">
        <f>IF(AND('Administrativo '!$Y$46="Muy Baja",'Administrativo '!$AA$46="Moderado"),CONCATENATE("R7C",'Administrativo '!$O$46),"")</f>
        <v/>
      </c>
      <c r="W52" s="72" t="str">
        <f>IF(AND('Administrativo '!$Y$47="Muy Baja",'Administrativo '!$AA$47="Moderado"),CONCATENATE("R7C",'Administrativo '!$O$47),"")</f>
        <v/>
      </c>
      <c r="X52" s="72" t="str">
        <f>IF(AND('Administrativo '!$Y$48="Muy Baja",'Administrativo '!$AA$48="Moderado"),CONCATENATE("R7C",'Administrativo '!$O$48),"")</f>
        <v/>
      </c>
      <c r="Y52" s="72" t="str">
        <f>IF(AND('Administrativo '!$Y$49="Muy Baja",'Administrativo '!$AA$49="Moderado"),CONCATENATE("R7C",'Administrativo '!$O$49),"")</f>
        <v/>
      </c>
      <c r="Z52" s="72" t="str">
        <f>IF(AND('Administrativo '!$Y$50="Muy Baja",'Administrativo '!$AA$50="Moderado"),CONCATENATE("R7C",'Administrativo '!$O$50),"")</f>
        <v/>
      </c>
      <c r="AA52" s="73" t="str">
        <f>IF(AND('Administrativo '!$Y$51="Muy Baja",'Administrativo '!$AA$51="Moderado"),CONCATENATE("R7C",'Administrativo '!$O$51),"")</f>
        <v/>
      </c>
      <c r="AB52" s="56" t="str">
        <f>IF(AND('Administrativo '!$Y$46="Muy Baja",'Administrativo '!$AA$46="Mayor"),CONCATENATE("R7C",'Administrativo '!$O$46),"")</f>
        <v/>
      </c>
      <c r="AC52" s="57" t="str">
        <f>IF(AND('Administrativo '!$Y$47="Muy Baja",'Administrativo '!$AA$47="Mayor"),CONCATENATE("R7C",'Administrativo '!$O$47),"")</f>
        <v/>
      </c>
      <c r="AD52" s="57" t="str">
        <f>IF(AND('Administrativo '!$Y$48="Muy Baja",'Administrativo '!$AA$48="Mayor"),CONCATENATE("R7C",'Administrativo '!$O$48),"")</f>
        <v/>
      </c>
      <c r="AE52" s="57" t="str">
        <f>IF(AND('Administrativo '!$Y$49="Muy Baja",'Administrativo '!$AA$49="Mayor"),CONCATENATE("R7C",'Administrativo '!$O$49),"")</f>
        <v/>
      </c>
      <c r="AF52" s="57" t="str">
        <f>IF(AND('Administrativo '!$Y$50="Muy Baja",'Administrativo '!$AA$50="Mayor"),CONCATENATE("R7C",'Administrativo '!$O$50),"")</f>
        <v/>
      </c>
      <c r="AG52" s="58" t="str">
        <f>IF(AND('Administrativo '!$Y$51="Muy Baja",'Administrativo '!$AA$51="Mayor"),CONCATENATE("R7C",'Administrativo '!$O$51),"")</f>
        <v/>
      </c>
      <c r="AH52" s="59" t="str">
        <f>IF(AND('Administrativo '!$Y$46="Muy Baja",'Administrativo '!$AA$46="Catastrófico"),CONCATENATE("R7C",'Administrativo '!$O$46),"")</f>
        <v/>
      </c>
      <c r="AI52" s="60" t="str">
        <f>IF(AND('Administrativo '!$Y$47="Muy Baja",'Administrativo '!$AA$47="Catastrófico"),CONCATENATE("R7C",'Administrativo '!$O$47),"")</f>
        <v/>
      </c>
      <c r="AJ52" s="60" t="str">
        <f>IF(AND('Administrativo '!$Y$48="Muy Baja",'Administrativo '!$AA$48="Catastrófico"),CONCATENATE("R7C",'Administrativo '!$O$48),"")</f>
        <v/>
      </c>
      <c r="AK52" s="60" t="str">
        <f>IF(AND('Administrativo '!$Y$49="Muy Baja",'Administrativo '!$AA$49="Catastrófico"),CONCATENATE("R7C",'Administrativo '!$O$49),"")</f>
        <v/>
      </c>
      <c r="AL52" s="60" t="str">
        <f>IF(AND('Administrativo '!$Y$50="Muy Baja",'Administrativo '!$AA$50="Catastrófico"),CONCATENATE("R7C",'Administrativo '!$O$50),"")</f>
        <v/>
      </c>
      <c r="AM52" s="61" t="str">
        <f>IF(AND('Administrativo '!$Y$51="Muy Baja",'Administrativo '!$AA$51="Catastrófico"),CONCATENATE("R7C",'Administrativo '!$O$51),"")</f>
        <v/>
      </c>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row>
    <row r="53" spans="1:80" ht="15" customHeight="1" x14ac:dyDescent="0.25">
      <c r="A53" s="87"/>
      <c r="B53" s="291"/>
      <c r="C53" s="291"/>
      <c r="D53" s="292"/>
      <c r="E53" s="332"/>
      <c r="F53" s="333"/>
      <c r="G53" s="333"/>
      <c r="H53" s="333"/>
      <c r="I53" s="334"/>
      <c r="J53" s="80" t="str">
        <f>IF(AND('Administrativo '!$Y$52="Muy Baja",'Administrativo '!$AA$52="Leve"),CONCATENATE("R8C",'Administrativo '!$O$52),"")</f>
        <v/>
      </c>
      <c r="K53" s="81" t="str">
        <f>IF(AND('Administrativo '!$Y$53="Muy Baja",'Administrativo '!$AA$53="Leve"),CONCATENATE("R8C",'Administrativo '!$O$53),"")</f>
        <v/>
      </c>
      <c r="L53" s="81" t="str">
        <f>IF(AND('Administrativo '!$Y$54="Muy Baja",'Administrativo '!$AA$54="Leve"),CONCATENATE("R8C",'Administrativo '!$O$54),"")</f>
        <v/>
      </c>
      <c r="M53" s="81" t="str">
        <f>IF(AND('Administrativo '!$Y$55="Muy Baja",'Administrativo '!$AA$55="Leve"),CONCATENATE("R8C",'Administrativo '!$O$55),"")</f>
        <v/>
      </c>
      <c r="N53" s="81" t="str">
        <f>IF(AND('Administrativo '!$Y$56="Muy Baja",'Administrativo '!$AA$56="Leve"),CONCATENATE("R8C",'Administrativo '!$O$56),"")</f>
        <v/>
      </c>
      <c r="O53" s="82" t="str">
        <f>IF(AND('Administrativo '!$Y$57="Muy Baja",'Administrativo '!$AA$57="Leve"),CONCATENATE("R8C",'Administrativo '!$O$57),"")</f>
        <v/>
      </c>
      <c r="P53" s="80" t="str">
        <f>IF(AND('Administrativo '!$Y$52="Muy Baja",'Administrativo '!$AA$52="Menor"),CONCATENATE("R8C",'Administrativo '!$O$52),"")</f>
        <v/>
      </c>
      <c r="Q53" s="81" t="str">
        <f>IF(AND('Administrativo '!$Y$53="Muy Baja",'Administrativo '!$AA$53="Menor"),CONCATENATE("R8C",'Administrativo '!$O$53),"")</f>
        <v/>
      </c>
      <c r="R53" s="81" t="str">
        <f>IF(AND('Administrativo '!$Y$54="Muy Baja",'Administrativo '!$AA$54="Menor"),CONCATENATE("R8C",'Administrativo '!$O$54),"")</f>
        <v/>
      </c>
      <c r="S53" s="81" t="str">
        <f>IF(AND('Administrativo '!$Y$55="Muy Baja",'Administrativo '!$AA$55="Menor"),CONCATENATE("R8C",'Administrativo '!$O$55),"")</f>
        <v/>
      </c>
      <c r="T53" s="81" t="str">
        <f>IF(AND('Administrativo '!$Y$56="Muy Baja",'Administrativo '!$AA$56="Menor"),CONCATENATE("R8C",'Administrativo '!$O$56),"")</f>
        <v/>
      </c>
      <c r="U53" s="82" t="str">
        <f>IF(AND('Administrativo '!$Y$57="Muy Baja",'Administrativo '!$AA$57="Menor"),CONCATENATE("R8C",'Administrativo '!$O$57),"")</f>
        <v/>
      </c>
      <c r="V53" s="71" t="str">
        <f>IF(AND('Administrativo '!$Y$52="Muy Baja",'Administrativo '!$AA$52="Moderado"),CONCATENATE("R8C",'Administrativo '!$O$52),"")</f>
        <v/>
      </c>
      <c r="W53" s="72" t="str">
        <f>IF(AND('Administrativo '!$Y$53="Muy Baja",'Administrativo '!$AA$53="Moderado"),CONCATENATE("R8C",'Administrativo '!$O$53),"")</f>
        <v/>
      </c>
      <c r="X53" s="72" t="str">
        <f>IF(AND('Administrativo '!$Y$54="Muy Baja",'Administrativo '!$AA$54="Moderado"),CONCATENATE("R8C",'Administrativo '!$O$54),"")</f>
        <v/>
      </c>
      <c r="Y53" s="72" t="str">
        <f>IF(AND('Administrativo '!$Y$55="Muy Baja",'Administrativo '!$AA$55="Moderado"),CONCATENATE("R8C",'Administrativo '!$O$55),"")</f>
        <v/>
      </c>
      <c r="Z53" s="72" t="str">
        <f>IF(AND('Administrativo '!$Y$56="Muy Baja",'Administrativo '!$AA$56="Moderado"),CONCATENATE("R8C",'Administrativo '!$O$56),"")</f>
        <v/>
      </c>
      <c r="AA53" s="73" t="str">
        <f>IF(AND('Administrativo '!$Y$57="Muy Baja",'Administrativo '!$AA$57="Moderado"),CONCATENATE("R8C",'Administrativo '!$O$57),"")</f>
        <v/>
      </c>
      <c r="AB53" s="56" t="str">
        <f>IF(AND('Administrativo '!$Y$52="Muy Baja",'Administrativo '!$AA$52="Mayor"),CONCATENATE("R8C",'Administrativo '!$O$52),"")</f>
        <v/>
      </c>
      <c r="AC53" s="57" t="str">
        <f>IF(AND('Administrativo '!$Y$53="Muy Baja",'Administrativo '!$AA$53="Mayor"),CONCATENATE("R8C",'Administrativo '!$O$53),"")</f>
        <v/>
      </c>
      <c r="AD53" s="57" t="str">
        <f>IF(AND('Administrativo '!$Y$54="Muy Baja",'Administrativo '!$AA$54="Mayor"),CONCATENATE("R8C",'Administrativo '!$O$54),"")</f>
        <v/>
      </c>
      <c r="AE53" s="57" t="str">
        <f>IF(AND('Administrativo '!$Y$55="Muy Baja",'Administrativo '!$AA$55="Mayor"),CONCATENATE("R8C",'Administrativo '!$O$55),"")</f>
        <v/>
      </c>
      <c r="AF53" s="57" t="str">
        <f>IF(AND('Administrativo '!$Y$56="Muy Baja",'Administrativo '!$AA$56="Mayor"),CONCATENATE("R8C",'Administrativo '!$O$56),"")</f>
        <v/>
      </c>
      <c r="AG53" s="58" t="str">
        <f>IF(AND('Administrativo '!$Y$57="Muy Baja",'Administrativo '!$AA$57="Mayor"),CONCATENATE("R8C",'Administrativo '!$O$57),"")</f>
        <v/>
      </c>
      <c r="AH53" s="59" t="str">
        <f>IF(AND('Administrativo '!$Y$52="Muy Baja",'Administrativo '!$AA$52="Catastrófico"),CONCATENATE("R8C",'Administrativo '!$O$52),"")</f>
        <v/>
      </c>
      <c r="AI53" s="60" t="str">
        <f>IF(AND('Administrativo '!$Y$53="Muy Baja",'Administrativo '!$AA$53="Catastrófico"),CONCATENATE("R8C",'Administrativo '!$O$53),"")</f>
        <v/>
      </c>
      <c r="AJ53" s="60" t="str">
        <f>IF(AND('Administrativo '!$Y$54="Muy Baja",'Administrativo '!$AA$54="Catastrófico"),CONCATENATE("R8C",'Administrativo '!$O$54),"")</f>
        <v/>
      </c>
      <c r="AK53" s="60" t="str">
        <f>IF(AND('Administrativo '!$Y$55="Muy Baja",'Administrativo '!$AA$55="Catastrófico"),CONCATENATE("R8C",'Administrativo '!$O$55),"")</f>
        <v/>
      </c>
      <c r="AL53" s="60" t="str">
        <f>IF(AND('Administrativo '!$Y$56="Muy Baja",'Administrativo '!$AA$56="Catastrófico"),CONCATENATE("R8C",'Administrativo '!$O$56),"")</f>
        <v/>
      </c>
      <c r="AM53" s="61" t="str">
        <f>IF(AND('Administrativo '!$Y$57="Muy Baja",'Administrativo '!$AA$57="Catastrófico"),CONCATENATE("R8C",'Administrativo '!$O$57),"")</f>
        <v/>
      </c>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row>
    <row r="54" spans="1:80" ht="15" customHeight="1" x14ac:dyDescent="0.25">
      <c r="A54" s="87"/>
      <c r="B54" s="291"/>
      <c r="C54" s="291"/>
      <c r="D54" s="292"/>
      <c r="E54" s="332"/>
      <c r="F54" s="333"/>
      <c r="G54" s="333"/>
      <c r="H54" s="333"/>
      <c r="I54" s="334"/>
      <c r="J54" s="80" t="str">
        <f>IF(AND('Administrativo '!$Y$58="Muy Baja",'Administrativo '!$AA$58="Leve"),CONCATENATE("R9C",'Administrativo '!$O$58),"")</f>
        <v/>
      </c>
      <c r="K54" s="81" t="str">
        <f>IF(AND('Administrativo '!$Y$59="Muy Baja",'Administrativo '!$AA$59="Leve"),CONCATENATE("R9C",'Administrativo '!$O$59),"")</f>
        <v/>
      </c>
      <c r="L54" s="81" t="str">
        <f>IF(AND('Administrativo '!$Y$60="Muy Baja",'Administrativo '!$AA$60="Leve"),CONCATENATE("R9C",'Administrativo '!$O$60),"")</f>
        <v/>
      </c>
      <c r="M54" s="81" t="str">
        <f>IF(AND('Administrativo '!$Y$61="Muy Baja",'Administrativo '!$AA$61="Leve"),CONCATENATE("R9C",'Administrativo '!$O$61),"")</f>
        <v/>
      </c>
      <c r="N54" s="81" t="str">
        <f>IF(AND('Administrativo '!$Y$62="Muy Baja",'Administrativo '!$AA$62="Leve"),CONCATENATE("R9C",'Administrativo '!$O$62),"")</f>
        <v/>
      </c>
      <c r="O54" s="82" t="str">
        <f>IF(AND('Administrativo '!$Y$63="Muy Baja",'Administrativo '!$AA$63="Leve"),CONCATENATE("R9C",'Administrativo '!$O$63),"")</f>
        <v/>
      </c>
      <c r="P54" s="80" t="str">
        <f>IF(AND('Administrativo '!$Y$58="Muy Baja",'Administrativo '!$AA$58="Menor"),CONCATENATE("R9C",'Administrativo '!$O$58),"")</f>
        <v/>
      </c>
      <c r="Q54" s="81" t="str">
        <f>IF(AND('Administrativo '!$Y$59="Muy Baja",'Administrativo '!$AA$59="Menor"),CONCATENATE("R9C",'Administrativo '!$O$59),"")</f>
        <v/>
      </c>
      <c r="R54" s="81" t="str">
        <f>IF(AND('Administrativo '!$Y$60="Muy Baja",'Administrativo '!$AA$60="Menor"),CONCATENATE("R9C",'Administrativo '!$O$60),"")</f>
        <v/>
      </c>
      <c r="S54" s="81" t="str">
        <f>IF(AND('Administrativo '!$Y$61="Muy Baja",'Administrativo '!$AA$61="Menor"),CONCATENATE("R9C",'Administrativo '!$O$61),"")</f>
        <v/>
      </c>
      <c r="T54" s="81" t="str">
        <f>IF(AND('Administrativo '!$Y$62="Muy Baja",'Administrativo '!$AA$62="Menor"),CONCATENATE("R9C",'Administrativo '!$O$62),"")</f>
        <v/>
      </c>
      <c r="U54" s="82" t="str">
        <f>IF(AND('Administrativo '!$Y$63="Muy Baja",'Administrativo '!$AA$63="Menor"),CONCATENATE("R9C",'Administrativo '!$O$63),"")</f>
        <v/>
      </c>
      <c r="V54" s="71" t="str">
        <f>IF(AND('Administrativo '!$Y$58="Muy Baja",'Administrativo '!$AA$58="Moderado"),CONCATENATE("R9C",'Administrativo '!$O$58),"")</f>
        <v/>
      </c>
      <c r="W54" s="72" t="str">
        <f>IF(AND('Administrativo '!$Y$59="Muy Baja",'Administrativo '!$AA$59="Moderado"),CONCATENATE("R9C",'Administrativo '!$O$59),"")</f>
        <v/>
      </c>
      <c r="X54" s="72" t="str">
        <f>IF(AND('Administrativo '!$Y$60="Muy Baja",'Administrativo '!$AA$60="Moderado"),CONCATENATE("R9C",'Administrativo '!$O$60),"")</f>
        <v/>
      </c>
      <c r="Y54" s="72" t="str">
        <f>IF(AND('Administrativo '!$Y$61="Muy Baja",'Administrativo '!$AA$61="Moderado"),CONCATENATE("R9C",'Administrativo '!$O$61),"")</f>
        <v/>
      </c>
      <c r="Z54" s="72" t="str">
        <f>IF(AND('Administrativo '!$Y$62="Muy Baja",'Administrativo '!$AA$62="Moderado"),CONCATENATE("R9C",'Administrativo '!$O$62),"")</f>
        <v/>
      </c>
      <c r="AA54" s="73" t="str">
        <f>IF(AND('Administrativo '!$Y$63="Muy Baja",'Administrativo '!$AA$63="Moderado"),CONCATENATE("R9C",'Administrativo '!$O$63),"")</f>
        <v/>
      </c>
      <c r="AB54" s="56" t="str">
        <f>IF(AND('Administrativo '!$Y$58="Muy Baja",'Administrativo '!$AA$58="Mayor"),CONCATENATE("R9C",'Administrativo '!$O$58),"")</f>
        <v/>
      </c>
      <c r="AC54" s="57" t="str">
        <f>IF(AND('Administrativo '!$Y$59="Muy Baja",'Administrativo '!$AA$59="Mayor"),CONCATENATE("R9C",'Administrativo '!$O$59),"")</f>
        <v/>
      </c>
      <c r="AD54" s="57" t="str">
        <f>IF(AND('Administrativo '!$Y$60="Muy Baja",'Administrativo '!$AA$60="Mayor"),CONCATENATE("R9C",'Administrativo '!$O$60),"")</f>
        <v/>
      </c>
      <c r="AE54" s="57" t="str">
        <f>IF(AND('Administrativo '!$Y$61="Muy Baja",'Administrativo '!$AA$61="Mayor"),CONCATENATE("R9C",'Administrativo '!$O$61),"")</f>
        <v/>
      </c>
      <c r="AF54" s="57" t="str">
        <f>IF(AND('Administrativo '!$Y$62="Muy Baja",'Administrativo '!$AA$62="Mayor"),CONCATENATE("R9C",'Administrativo '!$O$62),"")</f>
        <v/>
      </c>
      <c r="AG54" s="58" t="str">
        <f>IF(AND('Administrativo '!$Y$63="Muy Baja",'Administrativo '!$AA$63="Mayor"),CONCATENATE("R9C",'Administrativo '!$O$63),"")</f>
        <v/>
      </c>
      <c r="AH54" s="59" t="str">
        <f>IF(AND('Administrativo '!$Y$58="Muy Baja",'Administrativo '!$AA$58="Catastrófico"),CONCATENATE("R9C",'Administrativo '!$O$58),"")</f>
        <v/>
      </c>
      <c r="AI54" s="60" t="str">
        <f>IF(AND('Administrativo '!$Y$59="Muy Baja",'Administrativo '!$AA$59="Catastrófico"),CONCATENATE("R9C",'Administrativo '!$O$59),"")</f>
        <v/>
      </c>
      <c r="AJ54" s="60" t="str">
        <f>IF(AND('Administrativo '!$Y$60="Muy Baja",'Administrativo '!$AA$60="Catastrófico"),CONCATENATE("R9C",'Administrativo '!$O$60),"")</f>
        <v/>
      </c>
      <c r="AK54" s="60" t="str">
        <f>IF(AND('Administrativo '!$Y$61="Muy Baja",'Administrativo '!$AA$61="Catastrófico"),CONCATENATE("R9C",'Administrativo '!$O$61),"")</f>
        <v/>
      </c>
      <c r="AL54" s="60" t="str">
        <f>IF(AND('Administrativo '!$Y$62="Muy Baja",'Administrativo '!$AA$62="Catastrófico"),CONCATENATE("R9C",'Administrativo '!$O$62),"")</f>
        <v/>
      </c>
      <c r="AM54" s="61" t="str">
        <f>IF(AND('Administrativo '!$Y$63="Muy Baja",'Administrativo '!$AA$63="Catastrófico"),CONCATENATE("R9C",'Administrativo '!$O$63),"")</f>
        <v/>
      </c>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row>
    <row r="55" spans="1:80" ht="15.75" customHeight="1" thickBot="1" x14ac:dyDescent="0.3">
      <c r="A55" s="87"/>
      <c r="B55" s="291"/>
      <c r="C55" s="291"/>
      <c r="D55" s="292"/>
      <c r="E55" s="335"/>
      <c r="F55" s="336"/>
      <c r="G55" s="336"/>
      <c r="H55" s="336"/>
      <c r="I55" s="337"/>
      <c r="J55" s="83" t="str">
        <f>IF(AND('Administrativo '!$Y$64="Muy Baja",'Administrativo '!$AA$64="Leve"),CONCATENATE("R10C",'Administrativo '!$O$64),"")</f>
        <v/>
      </c>
      <c r="K55" s="84" t="str">
        <f>IF(AND('Administrativo '!$Y$65="Muy Baja",'Administrativo '!$AA$65="Leve"),CONCATENATE("R10C",'Administrativo '!$O$65),"")</f>
        <v/>
      </c>
      <c r="L55" s="84" t="str">
        <f>IF(AND('Administrativo '!$Y$66="Muy Baja",'Administrativo '!$AA$66="Leve"),CONCATENATE("R10C",'Administrativo '!$O$66),"")</f>
        <v/>
      </c>
      <c r="M55" s="84" t="str">
        <f>IF(AND('Administrativo '!$Y$67="Muy Baja",'Administrativo '!$AA$67="Leve"),CONCATENATE("R10C",'Administrativo '!$O$67),"")</f>
        <v/>
      </c>
      <c r="N55" s="84" t="str">
        <f>IF(AND('Administrativo '!$Y$68="Muy Baja",'Administrativo '!$AA$68="Leve"),CONCATENATE("R10C",'Administrativo '!$O$68),"")</f>
        <v/>
      </c>
      <c r="O55" s="85" t="str">
        <f>IF(AND('Administrativo '!$Y$69="Muy Baja",'Administrativo '!$AA$69="Leve"),CONCATENATE("R10C",'Administrativo '!$O$69),"")</f>
        <v/>
      </c>
      <c r="P55" s="83" t="str">
        <f>IF(AND('Administrativo '!$Y$64="Muy Baja",'Administrativo '!$AA$64="Menor"),CONCATENATE("R10C",'Administrativo '!$O$64),"")</f>
        <v/>
      </c>
      <c r="Q55" s="84" t="str">
        <f>IF(AND('Administrativo '!$Y$65="Muy Baja",'Administrativo '!$AA$65="Menor"),CONCATENATE("R10C",'Administrativo '!$O$65),"")</f>
        <v/>
      </c>
      <c r="R55" s="84" t="str">
        <f>IF(AND('Administrativo '!$Y$66="Muy Baja",'Administrativo '!$AA$66="Menor"),CONCATENATE("R10C",'Administrativo '!$O$66),"")</f>
        <v/>
      </c>
      <c r="S55" s="84" t="str">
        <f>IF(AND('Administrativo '!$Y$67="Muy Baja",'Administrativo '!$AA$67="Menor"),CONCATENATE("R10C",'Administrativo '!$O$67),"")</f>
        <v/>
      </c>
      <c r="T55" s="84" t="str">
        <f>IF(AND('Administrativo '!$Y$68="Muy Baja",'Administrativo '!$AA$68="Menor"),CONCATENATE("R10C",'Administrativo '!$O$68),"")</f>
        <v/>
      </c>
      <c r="U55" s="85" t="str">
        <f>IF(AND('Administrativo '!$Y$69="Muy Baja",'Administrativo '!$AA$69="Menor"),CONCATENATE("R10C",'Administrativo '!$O$69),"")</f>
        <v/>
      </c>
      <c r="V55" s="74" t="str">
        <f>IF(AND('Administrativo '!$Y$64="Muy Baja",'Administrativo '!$AA$64="Moderado"),CONCATENATE("R10C",'Administrativo '!$O$64),"")</f>
        <v/>
      </c>
      <c r="W55" s="75" t="str">
        <f>IF(AND('Administrativo '!$Y$65="Muy Baja",'Administrativo '!$AA$65="Moderado"),CONCATENATE("R10C",'Administrativo '!$O$65),"")</f>
        <v/>
      </c>
      <c r="X55" s="75" t="str">
        <f>IF(AND('Administrativo '!$Y$66="Muy Baja",'Administrativo '!$AA$66="Moderado"),CONCATENATE("R10C",'Administrativo '!$O$66),"")</f>
        <v/>
      </c>
      <c r="Y55" s="75" t="str">
        <f>IF(AND('Administrativo '!$Y$67="Muy Baja",'Administrativo '!$AA$67="Moderado"),CONCATENATE("R10C",'Administrativo '!$O$67),"")</f>
        <v/>
      </c>
      <c r="Z55" s="75" t="str">
        <f>IF(AND('Administrativo '!$Y$68="Muy Baja",'Administrativo '!$AA$68="Moderado"),CONCATENATE("R10C",'Administrativo '!$O$68),"")</f>
        <v/>
      </c>
      <c r="AA55" s="76" t="str">
        <f>IF(AND('Administrativo '!$Y$69="Muy Baja",'Administrativo '!$AA$69="Moderado"),CONCATENATE("R10C",'Administrativo '!$O$69),"")</f>
        <v/>
      </c>
      <c r="AB55" s="62" t="str">
        <f>IF(AND('Administrativo '!$Y$64="Muy Baja",'Administrativo '!$AA$64="Mayor"),CONCATENATE("R10C",'Administrativo '!$O$64),"")</f>
        <v/>
      </c>
      <c r="AC55" s="63" t="str">
        <f>IF(AND('Administrativo '!$Y$65="Muy Baja",'Administrativo '!$AA$65="Mayor"),CONCATENATE("R10C",'Administrativo '!$O$65),"")</f>
        <v/>
      </c>
      <c r="AD55" s="63" t="str">
        <f>IF(AND('Administrativo '!$Y$66="Muy Baja",'Administrativo '!$AA$66="Mayor"),CONCATENATE("R10C",'Administrativo '!$O$66),"")</f>
        <v/>
      </c>
      <c r="AE55" s="63" t="str">
        <f>IF(AND('Administrativo '!$Y$67="Muy Baja",'Administrativo '!$AA$67="Mayor"),CONCATENATE("R10C",'Administrativo '!$O$67),"")</f>
        <v/>
      </c>
      <c r="AF55" s="63" t="str">
        <f>IF(AND('Administrativo '!$Y$68="Muy Baja",'Administrativo '!$AA$68="Mayor"),CONCATENATE("R10C",'Administrativo '!$O$68),"")</f>
        <v/>
      </c>
      <c r="AG55" s="64" t="str">
        <f>IF(AND('Administrativo '!$Y$69="Muy Baja",'Administrativo '!$AA$69="Mayor"),CONCATENATE("R10C",'Administrativo '!$O$69),"")</f>
        <v/>
      </c>
      <c r="AH55" s="65" t="str">
        <f>IF(AND('Administrativo '!$Y$64="Muy Baja",'Administrativo '!$AA$64="Catastrófico"),CONCATENATE("R10C",'Administrativo '!$O$64),"")</f>
        <v/>
      </c>
      <c r="AI55" s="66" t="str">
        <f>IF(AND('Administrativo '!$Y$65="Muy Baja",'Administrativo '!$AA$65="Catastrófico"),CONCATENATE("R10C",'Administrativo '!$O$65),"")</f>
        <v/>
      </c>
      <c r="AJ55" s="66" t="str">
        <f>IF(AND('Administrativo '!$Y$66="Muy Baja",'Administrativo '!$AA$66="Catastrófico"),CONCATENATE("R10C",'Administrativo '!$O$66),"")</f>
        <v/>
      </c>
      <c r="AK55" s="66" t="str">
        <f>IF(AND('Administrativo '!$Y$67="Muy Baja",'Administrativo '!$AA$67="Catastrófico"),CONCATENATE("R10C",'Administrativo '!$O$67),"")</f>
        <v/>
      </c>
      <c r="AL55" s="66" t="str">
        <f>IF(AND('Administrativo '!$Y$68="Muy Baja",'Administrativo '!$AA$68="Catastrófico"),CONCATENATE("R10C",'Administrativo '!$O$68),"")</f>
        <v/>
      </c>
      <c r="AM55" s="67" t="str">
        <f>IF(AND('Administrativo '!$Y$69="Muy Baja",'Administrativo '!$AA$69="Catastrófico"),CONCATENATE("R10C",'Administrativo '!$O$69),"")</f>
        <v/>
      </c>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row>
    <row r="56" spans="1:80" x14ac:dyDescent="0.25">
      <c r="A56" s="87"/>
      <c r="B56" s="87"/>
      <c r="C56" s="87"/>
      <c r="D56" s="87"/>
      <c r="E56" s="87"/>
      <c r="F56" s="87"/>
      <c r="G56" s="87"/>
      <c r="H56" s="87"/>
      <c r="I56" s="87"/>
      <c r="J56" s="329" t="s">
        <v>127</v>
      </c>
      <c r="K56" s="330"/>
      <c r="L56" s="330"/>
      <c r="M56" s="330"/>
      <c r="N56" s="330"/>
      <c r="O56" s="331"/>
      <c r="P56" s="329" t="s">
        <v>128</v>
      </c>
      <c r="Q56" s="330"/>
      <c r="R56" s="330"/>
      <c r="S56" s="330"/>
      <c r="T56" s="330"/>
      <c r="U56" s="331"/>
      <c r="V56" s="329" t="s">
        <v>129</v>
      </c>
      <c r="W56" s="330"/>
      <c r="X56" s="330"/>
      <c r="Y56" s="330"/>
      <c r="Z56" s="330"/>
      <c r="AA56" s="331"/>
      <c r="AB56" s="329" t="s">
        <v>130</v>
      </c>
      <c r="AC56" s="338"/>
      <c r="AD56" s="330"/>
      <c r="AE56" s="330"/>
      <c r="AF56" s="330"/>
      <c r="AG56" s="331"/>
      <c r="AH56" s="329" t="s">
        <v>131</v>
      </c>
      <c r="AI56" s="330"/>
      <c r="AJ56" s="330"/>
      <c r="AK56" s="330"/>
      <c r="AL56" s="330"/>
      <c r="AM56" s="331"/>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row>
    <row r="57" spans="1:80" x14ac:dyDescent="0.25">
      <c r="A57" s="87"/>
      <c r="B57" s="87"/>
      <c r="C57" s="87"/>
      <c r="D57" s="87"/>
      <c r="E57" s="87"/>
      <c r="F57" s="87"/>
      <c r="G57" s="87"/>
      <c r="H57" s="87"/>
      <c r="I57" s="87"/>
      <c r="J57" s="332"/>
      <c r="K57" s="333"/>
      <c r="L57" s="333"/>
      <c r="M57" s="333"/>
      <c r="N57" s="333"/>
      <c r="O57" s="334"/>
      <c r="P57" s="332"/>
      <c r="Q57" s="333"/>
      <c r="R57" s="333"/>
      <c r="S57" s="333"/>
      <c r="T57" s="333"/>
      <c r="U57" s="334"/>
      <c r="V57" s="332"/>
      <c r="W57" s="333"/>
      <c r="X57" s="333"/>
      <c r="Y57" s="333"/>
      <c r="Z57" s="333"/>
      <c r="AA57" s="334"/>
      <c r="AB57" s="332"/>
      <c r="AC57" s="333"/>
      <c r="AD57" s="333"/>
      <c r="AE57" s="333"/>
      <c r="AF57" s="333"/>
      <c r="AG57" s="334"/>
      <c r="AH57" s="332"/>
      <c r="AI57" s="333"/>
      <c r="AJ57" s="333"/>
      <c r="AK57" s="333"/>
      <c r="AL57" s="333"/>
      <c r="AM57" s="334"/>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row>
    <row r="58" spans="1:80" x14ac:dyDescent="0.25">
      <c r="A58" s="87"/>
      <c r="B58" s="87"/>
      <c r="C58" s="87"/>
      <c r="D58" s="87"/>
      <c r="E58" s="87"/>
      <c r="F58" s="87"/>
      <c r="G58" s="87"/>
      <c r="H58" s="87"/>
      <c r="I58" s="87"/>
      <c r="J58" s="332"/>
      <c r="K58" s="333"/>
      <c r="L58" s="333"/>
      <c r="M58" s="333"/>
      <c r="N58" s="333"/>
      <c r="O58" s="334"/>
      <c r="P58" s="332"/>
      <c r="Q58" s="333"/>
      <c r="R58" s="333"/>
      <c r="S58" s="333"/>
      <c r="T58" s="333"/>
      <c r="U58" s="334"/>
      <c r="V58" s="332"/>
      <c r="W58" s="333"/>
      <c r="X58" s="333"/>
      <c r="Y58" s="333"/>
      <c r="Z58" s="333"/>
      <c r="AA58" s="334"/>
      <c r="AB58" s="332"/>
      <c r="AC58" s="333"/>
      <c r="AD58" s="333"/>
      <c r="AE58" s="333"/>
      <c r="AF58" s="333"/>
      <c r="AG58" s="334"/>
      <c r="AH58" s="332"/>
      <c r="AI58" s="333"/>
      <c r="AJ58" s="333"/>
      <c r="AK58" s="333"/>
      <c r="AL58" s="333"/>
      <c r="AM58" s="334"/>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row>
    <row r="59" spans="1:80" x14ac:dyDescent="0.25">
      <c r="A59" s="87"/>
      <c r="B59" s="87"/>
      <c r="C59" s="87"/>
      <c r="D59" s="87"/>
      <c r="E59" s="87"/>
      <c r="F59" s="87"/>
      <c r="G59" s="87"/>
      <c r="H59" s="87"/>
      <c r="I59" s="87"/>
      <c r="J59" s="332"/>
      <c r="K59" s="333"/>
      <c r="L59" s="333"/>
      <c r="M59" s="333"/>
      <c r="N59" s="333"/>
      <c r="O59" s="334"/>
      <c r="P59" s="332"/>
      <c r="Q59" s="333"/>
      <c r="R59" s="333"/>
      <c r="S59" s="333"/>
      <c r="T59" s="333"/>
      <c r="U59" s="334"/>
      <c r="V59" s="332"/>
      <c r="W59" s="333"/>
      <c r="X59" s="333"/>
      <c r="Y59" s="333"/>
      <c r="Z59" s="333"/>
      <c r="AA59" s="334"/>
      <c r="AB59" s="332"/>
      <c r="AC59" s="333"/>
      <c r="AD59" s="333"/>
      <c r="AE59" s="333"/>
      <c r="AF59" s="333"/>
      <c r="AG59" s="334"/>
      <c r="AH59" s="332"/>
      <c r="AI59" s="333"/>
      <c r="AJ59" s="333"/>
      <c r="AK59" s="333"/>
      <c r="AL59" s="333"/>
      <c r="AM59" s="334"/>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row>
    <row r="60" spans="1:80" x14ac:dyDescent="0.25">
      <c r="A60" s="87"/>
      <c r="B60" s="87"/>
      <c r="C60" s="87"/>
      <c r="D60" s="87"/>
      <c r="E60" s="87"/>
      <c r="F60" s="87"/>
      <c r="G60" s="87"/>
      <c r="H60" s="87"/>
      <c r="I60" s="87"/>
      <c r="J60" s="332"/>
      <c r="K60" s="333"/>
      <c r="L60" s="333"/>
      <c r="M60" s="333"/>
      <c r="N60" s="333"/>
      <c r="O60" s="334"/>
      <c r="P60" s="332"/>
      <c r="Q60" s="333"/>
      <c r="R60" s="333"/>
      <c r="S60" s="333"/>
      <c r="T60" s="333"/>
      <c r="U60" s="334"/>
      <c r="V60" s="332"/>
      <c r="W60" s="333"/>
      <c r="X60" s="333"/>
      <c r="Y60" s="333"/>
      <c r="Z60" s="333"/>
      <c r="AA60" s="334"/>
      <c r="AB60" s="332"/>
      <c r="AC60" s="333"/>
      <c r="AD60" s="333"/>
      <c r="AE60" s="333"/>
      <c r="AF60" s="333"/>
      <c r="AG60" s="334"/>
      <c r="AH60" s="332"/>
      <c r="AI60" s="333"/>
      <c r="AJ60" s="333"/>
      <c r="AK60" s="333"/>
      <c r="AL60" s="333"/>
      <c r="AM60" s="334"/>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row>
    <row r="61" spans="1:80" ht="15.75" thickBot="1" x14ac:dyDescent="0.3">
      <c r="A61" s="87"/>
      <c r="B61" s="87"/>
      <c r="C61" s="87"/>
      <c r="D61" s="87"/>
      <c r="E61" s="87"/>
      <c r="F61" s="87"/>
      <c r="G61" s="87"/>
      <c r="H61" s="87"/>
      <c r="I61" s="87"/>
      <c r="J61" s="335"/>
      <c r="K61" s="336"/>
      <c r="L61" s="336"/>
      <c r="M61" s="336"/>
      <c r="N61" s="336"/>
      <c r="O61" s="337"/>
      <c r="P61" s="335"/>
      <c r="Q61" s="336"/>
      <c r="R61" s="336"/>
      <c r="S61" s="336"/>
      <c r="T61" s="336"/>
      <c r="U61" s="337"/>
      <c r="V61" s="335"/>
      <c r="W61" s="336"/>
      <c r="X61" s="336"/>
      <c r="Y61" s="336"/>
      <c r="Z61" s="336"/>
      <c r="AA61" s="337"/>
      <c r="AB61" s="335"/>
      <c r="AC61" s="336"/>
      <c r="AD61" s="336"/>
      <c r="AE61" s="336"/>
      <c r="AF61" s="336"/>
      <c r="AG61" s="337"/>
      <c r="AH61" s="335"/>
      <c r="AI61" s="336"/>
      <c r="AJ61" s="336"/>
      <c r="AK61" s="336"/>
      <c r="AL61" s="336"/>
      <c r="AM61" s="33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row>
    <row r="62" spans="1:80" x14ac:dyDescent="0.25">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row>
    <row r="63" spans="1:80" ht="15" customHeight="1" x14ac:dyDescent="0.25">
      <c r="A63" s="87"/>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87"/>
      <c r="AV63" s="87"/>
      <c r="AW63" s="87"/>
      <c r="AX63" s="87"/>
      <c r="AY63" s="87"/>
      <c r="AZ63" s="87"/>
      <c r="BA63" s="87"/>
      <c r="BB63" s="87"/>
      <c r="BC63" s="87"/>
      <c r="BD63" s="87"/>
      <c r="BE63" s="87"/>
      <c r="BF63" s="87"/>
      <c r="BG63" s="87"/>
      <c r="BH63" s="87"/>
    </row>
    <row r="64" spans="1:80" ht="15" customHeight="1" x14ac:dyDescent="0.25">
      <c r="A64" s="87"/>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87"/>
      <c r="AV64" s="87"/>
      <c r="AW64" s="87"/>
      <c r="AX64" s="87"/>
      <c r="AY64" s="87"/>
      <c r="AZ64" s="87"/>
      <c r="BA64" s="87"/>
      <c r="BB64" s="87"/>
      <c r="BC64" s="87"/>
      <c r="BD64" s="87"/>
      <c r="BE64" s="87"/>
      <c r="BF64" s="87"/>
      <c r="BG64" s="87"/>
      <c r="BH64" s="87"/>
    </row>
    <row r="65" spans="1:60" x14ac:dyDescent="0.25">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row>
    <row r="66" spans="1:60" x14ac:dyDescent="0.25">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row>
    <row r="67" spans="1:60" x14ac:dyDescent="0.25">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row>
    <row r="68" spans="1:60" x14ac:dyDescent="0.25">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row>
    <row r="69" spans="1:60" x14ac:dyDescent="0.25">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row>
    <row r="70" spans="1:60" x14ac:dyDescent="0.25">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row>
    <row r="71" spans="1:60" x14ac:dyDescent="0.25">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row>
    <row r="72" spans="1:60" x14ac:dyDescent="0.25">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row>
    <row r="73" spans="1:60" x14ac:dyDescent="0.25">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row>
    <row r="74" spans="1:60" x14ac:dyDescent="0.25">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row>
    <row r="75" spans="1:60" x14ac:dyDescent="0.25">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row>
    <row r="76" spans="1:60" x14ac:dyDescent="0.25">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row>
    <row r="77" spans="1:60" x14ac:dyDescent="0.25">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row>
    <row r="78" spans="1:60" x14ac:dyDescent="0.25">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row>
    <row r="79" spans="1:60" x14ac:dyDescent="0.25">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row>
    <row r="80" spans="1:60" x14ac:dyDescent="0.25">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row>
    <row r="81" spans="1:60" x14ac:dyDescent="0.25">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row>
    <row r="82" spans="1:60" x14ac:dyDescent="0.25">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row>
    <row r="83" spans="1:60" x14ac:dyDescent="0.25">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row>
    <row r="84" spans="1:60" x14ac:dyDescent="0.25">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row>
    <row r="85" spans="1:60" x14ac:dyDescent="0.25">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row>
    <row r="86" spans="1:60" x14ac:dyDescent="0.25">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row>
    <row r="87" spans="1:60" x14ac:dyDescent="0.25">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row>
    <row r="88" spans="1:60" x14ac:dyDescent="0.25">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row>
    <row r="89" spans="1:60" x14ac:dyDescent="0.25">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row>
    <row r="90" spans="1:60" x14ac:dyDescent="0.25">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row>
    <row r="91" spans="1:60" x14ac:dyDescent="0.25">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row>
    <row r="92" spans="1:60" x14ac:dyDescent="0.25">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row>
    <row r="93" spans="1:60" x14ac:dyDescent="0.25">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row>
    <row r="94" spans="1:60" x14ac:dyDescent="0.25">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row>
    <row r="95" spans="1:60" x14ac:dyDescent="0.25">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row>
    <row r="96" spans="1:60" x14ac:dyDescent="0.25">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row>
    <row r="97" spans="1:60" x14ac:dyDescent="0.25">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row>
    <row r="98" spans="1:60" x14ac:dyDescent="0.25">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row>
    <row r="99" spans="1:60" x14ac:dyDescent="0.25">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row>
    <row r="100" spans="1:60" x14ac:dyDescent="0.25">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row>
    <row r="101" spans="1:60" x14ac:dyDescent="0.25">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row>
    <row r="102" spans="1:60" x14ac:dyDescent="0.25">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row>
    <row r="103" spans="1:60" x14ac:dyDescent="0.25">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row>
    <row r="104" spans="1:60" x14ac:dyDescent="0.25">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row>
    <row r="105" spans="1:60" x14ac:dyDescent="0.25">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row>
    <row r="106" spans="1:60" x14ac:dyDescent="0.25">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row>
    <row r="107" spans="1:60" x14ac:dyDescent="0.25">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row>
    <row r="108" spans="1:60" x14ac:dyDescent="0.25">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row>
    <row r="109" spans="1:60" x14ac:dyDescent="0.25">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row>
    <row r="110" spans="1:60" x14ac:dyDescent="0.25">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row>
    <row r="111" spans="1:60" x14ac:dyDescent="0.25">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row>
    <row r="112" spans="1:60" x14ac:dyDescent="0.25">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row>
    <row r="113" spans="1:60" x14ac:dyDescent="0.25">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row>
    <row r="114" spans="1:60" x14ac:dyDescent="0.25">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row>
    <row r="115" spans="1:60" x14ac:dyDescent="0.25">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row>
    <row r="116" spans="1:60" x14ac:dyDescent="0.25">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row>
    <row r="117" spans="1:60" x14ac:dyDescent="0.25">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row>
    <row r="118" spans="1:60" x14ac:dyDescent="0.25">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row>
    <row r="119" spans="1:60" x14ac:dyDescent="0.25">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row>
    <row r="120" spans="1:60" x14ac:dyDescent="0.25">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row>
    <row r="121" spans="1:60" x14ac:dyDescent="0.25">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row>
    <row r="122" spans="1:60" x14ac:dyDescent="0.25">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row>
    <row r="123" spans="1:60" x14ac:dyDescent="0.25">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row>
    <row r="124" spans="1:60" x14ac:dyDescent="0.25">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row>
    <row r="125" spans="1:60" x14ac:dyDescent="0.25">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row>
    <row r="126" spans="1:60" x14ac:dyDescent="0.25">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row>
    <row r="127" spans="1:60" x14ac:dyDescent="0.25">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row>
    <row r="128" spans="1:60" x14ac:dyDescent="0.25">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row>
    <row r="129" spans="1:60" x14ac:dyDescent="0.25">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row>
    <row r="130" spans="1:60" x14ac:dyDescent="0.25">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row>
    <row r="131" spans="1:60" x14ac:dyDescent="0.25">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row>
    <row r="132" spans="1:60" x14ac:dyDescent="0.25">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row>
    <row r="133" spans="1:60" x14ac:dyDescent="0.25">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row>
    <row r="134" spans="1:60" x14ac:dyDescent="0.25">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row>
    <row r="135" spans="1:60" x14ac:dyDescent="0.25">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row>
    <row r="136" spans="1:60" x14ac:dyDescent="0.25">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row>
    <row r="137" spans="1:60" x14ac:dyDescent="0.25">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c r="BF137" s="87"/>
      <c r="BG137" s="87"/>
      <c r="BH137" s="87"/>
    </row>
    <row r="138" spans="1:60" x14ac:dyDescent="0.25">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row>
    <row r="139" spans="1:60" x14ac:dyDescent="0.25">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row>
    <row r="140" spans="1:60" x14ac:dyDescent="0.25">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row>
    <row r="141" spans="1:60" x14ac:dyDescent="0.25">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c r="BF141" s="87"/>
      <c r="BG141" s="87"/>
      <c r="BH141" s="87"/>
    </row>
    <row r="142" spans="1:60" x14ac:dyDescent="0.25">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row>
    <row r="143" spans="1:60" x14ac:dyDescent="0.25">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row>
    <row r="144" spans="1:60" x14ac:dyDescent="0.25">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c r="BF144" s="87"/>
      <c r="BG144" s="87"/>
      <c r="BH144" s="87"/>
    </row>
    <row r="145" spans="1:60" x14ac:dyDescent="0.25">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row>
    <row r="146" spans="1:60" x14ac:dyDescent="0.25">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c r="BH146" s="87"/>
    </row>
    <row r="147" spans="1:60" x14ac:dyDescent="0.25">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c r="BH147" s="87"/>
    </row>
    <row r="148" spans="1:60" x14ac:dyDescent="0.25">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row>
    <row r="149" spans="1:60" x14ac:dyDescent="0.25">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row>
    <row r="150" spans="1:60" x14ac:dyDescent="0.25">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c r="AW150" s="87"/>
      <c r="AX150" s="87"/>
      <c r="AY150" s="87"/>
      <c r="AZ150" s="87"/>
      <c r="BA150" s="87"/>
      <c r="BB150" s="87"/>
      <c r="BC150" s="87"/>
      <c r="BD150" s="87"/>
      <c r="BE150" s="87"/>
      <c r="BF150" s="87"/>
      <c r="BG150" s="87"/>
      <c r="BH150" s="87"/>
    </row>
    <row r="151" spans="1:60" x14ac:dyDescent="0.25">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row>
    <row r="152" spans="1:60" x14ac:dyDescent="0.25">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row>
    <row r="153" spans="1:60" x14ac:dyDescent="0.25">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c r="AX153" s="87"/>
      <c r="AY153" s="87"/>
      <c r="AZ153" s="87"/>
      <c r="BA153" s="87"/>
      <c r="BB153" s="87"/>
      <c r="BC153" s="87"/>
      <c r="BD153" s="87"/>
      <c r="BE153" s="87"/>
      <c r="BF153" s="87"/>
      <c r="BG153" s="87"/>
      <c r="BH153" s="87"/>
    </row>
    <row r="154" spans="1:60" x14ac:dyDescent="0.25">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row>
    <row r="155" spans="1:60" x14ac:dyDescent="0.25">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row>
    <row r="156" spans="1:60" x14ac:dyDescent="0.25">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row>
    <row r="157" spans="1:60" x14ac:dyDescent="0.25">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row>
    <row r="158" spans="1:60" x14ac:dyDescent="0.25">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c r="AX158" s="87"/>
      <c r="AY158" s="87"/>
      <c r="AZ158" s="87"/>
      <c r="BA158" s="87"/>
      <c r="BB158" s="87"/>
      <c r="BC158" s="87"/>
      <c r="BD158" s="87"/>
      <c r="BE158" s="87"/>
      <c r="BF158" s="87"/>
      <c r="BG158" s="87"/>
      <c r="BH158" s="87"/>
    </row>
    <row r="159" spans="1:60" x14ac:dyDescent="0.25">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row>
    <row r="160" spans="1:60" x14ac:dyDescent="0.25">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row>
    <row r="161" spans="1:60" x14ac:dyDescent="0.25">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row>
    <row r="162" spans="1:60" x14ac:dyDescent="0.25">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row>
    <row r="163" spans="1:60" x14ac:dyDescent="0.25">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row>
    <row r="164" spans="1:60" x14ac:dyDescent="0.25">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c r="AX164" s="87"/>
      <c r="AY164" s="87"/>
      <c r="AZ164" s="87"/>
      <c r="BA164" s="87"/>
      <c r="BB164" s="87"/>
      <c r="BC164" s="87"/>
      <c r="BD164" s="87"/>
      <c r="BE164" s="87"/>
      <c r="BF164" s="87"/>
      <c r="BG164" s="87"/>
      <c r="BH164" s="87"/>
    </row>
    <row r="165" spans="1:60" x14ac:dyDescent="0.25">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row>
    <row r="166" spans="1:60" x14ac:dyDescent="0.25">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row>
    <row r="167" spans="1:60" x14ac:dyDescent="0.25">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row>
    <row r="168" spans="1:60" x14ac:dyDescent="0.25">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c r="BC168" s="87"/>
      <c r="BD168" s="87"/>
      <c r="BE168" s="87"/>
      <c r="BF168" s="87"/>
      <c r="BG168" s="87"/>
      <c r="BH168" s="87"/>
    </row>
    <row r="169" spans="1:60" x14ac:dyDescent="0.25">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row>
    <row r="170" spans="1:60" x14ac:dyDescent="0.25">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row>
    <row r="171" spans="1:60" x14ac:dyDescent="0.25">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row>
    <row r="172" spans="1:60" x14ac:dyDescent="0.25">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row>
    <row r="173" spans="1:60" x14ac:dyDescent="0.25">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row>
    <row r="174" spans="1:60" x14ac:dyDescent="0.25">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row>
    <row r="175" spans="1:60" x14ac:dyDescent="0.25">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row>
    <row r="176" spans="1:60" x14ac:dyDescent="0.25">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c r="AX176" s="87"/>
      <c r="AY176" s="87"/>
      <c r="AZ176" s="87"/>
      <c r="BA176" s="87"/>
      <c r="BB176" s="87"/>
      <c r="BC176" s="87"/>
      <c r="BD176" s="87"/>
      <c r="BE176" s="87"/>
      <c r="BF176" s="87"/>
      <c r="BG176" s="87"/>
      <c r="BH176" s="87"/>
    </row>
    <row r="177" spans="1:60" x14ac:dyDescent="0.25">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row>
    <row r="178" spans="1:60" x14ac:dyDescent="0.25">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row>
    <row r="179" spans="1:60" x14ac:dyDescent="0.25">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row>
    <row r="180" spans="1:60" x14ac:dyDescent="0.25">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row>
    <row r="181" spans="1:60" x14ac:dyDescent="0.25">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row>
    <row r="182" spans="1:60" x14ac:dyDescent="0.25">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row>
    <row r="183" spans="1:60" x14ac:dyDescent="0.25">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row>
    <row r="184" spans="1:60" x14ac:dyDescent="0.25">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row>
    <row r="185" spans="1:60" x14ac:dyDescent="0.25">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row>
    <row r="186" spans="1:60" x14ac:dyDescent="0.25">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c r="BC186" s="87"/>
      <c r="BD186" s="87"/>
      <c r="BE186" s="87"/>
      <c r="BF186" s="87"/>
      <c r="BG186" s="87"/>
      <c r="BH186" s="87"/>
    </row>
    <row r="187" spans="1:60" x14ac:dyDescent="0.25">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row>
    <row r="188" spans="1:60" x14ac:dyDescent="0.25">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row>
    <row r="189" spans="1:60" x14ac:dyDescent="0.25">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row>
    <row r="190" spans="1:60" x14ac:dyDescent="0.25">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row>
    <row r="191" spans="1:60" x14ac:dyDescent="0.25">
      <c r="A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row>
    <row r="192" spans="1:60" x14ac:dyDescent="0.25">
      <c r="A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c r="AW192" s="87"/>
      <c r="AX192" s="87"/>
      <c r="AY192" s="87"/>
      <c r="AZ192" s="87"/>
      <c r="BA192" s="87"/>
      <c r="BB192" s="87"/>
      <c r="BC192" s="87"/>
      <c r="BD192" s="87"/>
      <c r="BE192" s="87"/>
      <c r="BF192" s="87"/>
      <c r="BG192" s="87"/>
      <c r="BH192" s="87"/>
    </row>
    <row r="193" spans="1:60" x14ac:dyDescent="0.25">
      <c r="A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row>
    <row r="194" spans="1:60" x14ac:dyDescent="0.25">
      <c r="A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row>
    <row r="195" spans="1:60" x14ac:dyDescent="0.25">
      <c r="A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row>
    <row r="196" spans="1:60" x14ac:dyDescent="0.25">
      <c r="A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row>
    <row r="197" spans="1:60" x14ac:dyDescent="0.25">
      <c r="A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row>
    <row r="198" spans="1:60" x14ac:dyDescent="0.25">
      <c r="A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c r="AX198" s="87"/>
      <c r="AY198" s="87"/>
      <c r="AZ198" s="87"/>
      <c r="BA198" s="87"/>
      <c r="BB198" s="87"/>
      <c r="BC198" s="87"/>
      <c r="BD198" s="87"/>
      <c r="BE198" s="87"/>
      <c r="BF198" s="87"/>
      <c r="BG198" s="87"/>
      <c r="BH198" s="87"/>
    </row>
    <row r="199" spans="1:60" x14ac:dyDescent="0.25">
      <c r="A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row>
    <row r="200" spans="1:60" x14ac:dyDescent="0.25">
      <c r="A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c r="AL200" s="87"/>
      <c r="AM200" s="87"/>
      <c r="AN200" s="87"/>
      <c r="AO200" s="87"/>
      <c r="AP200" s="87"/>
      <c r="AQ200" s="87"/>
      <c r="AR200" s="87"/>
      <c r="AS200" s="87"/>
      <c r="AT200" s="87"/>
      <c r="AU200" s="87"/>
      <c r="AV200" s="87"/>
      <c r="AW200" s="87"/>
      <c r="AX200" s="87"/>
      <c r="AY200" s="87"/>
      <c r="AZ200" s="87"/>
      <c r="BA200" s="87"/>
      <c r="BB200" s="87"/>
      <c r="BC200" s="87"/>
      <c r="BD200" s="87"/>
      <c r="BE200" s="87"/>
      <c r="BF200" s="87"/>
      <c r="BG200" s="87"/>
      <c r="BH200" s="87"/>
    </row>
    <row r="201" spans="1:60" x14ac:dyDescent="0.25">
      <c r="A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row>
    <row r="202" spans="1:60" x14ac:dyDescent="0.25">
      <c r="A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row>
    <row r="203" spans="1:60" x14ac:dyDescent="0.25">
      <c r="A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row>
    <row r="204" spans="1:60" x14ac:dyDescent="0.25">
      <c r="A204" s="87"/>
      <c r="J204" s="87"/>
      <c r="K204" s="87"/>
      <c r="L204" s="87"/>
      <c r="M204" s="87"/>
      <c r="N204" s="87"/>
      <c r="O204" s="87"/>
      <c r="P204" s="87"/>
      <c r="Q204" s="87"/>
      <c r="R204" s="87"/>
      <c r="S204" s="87"/>
      <c r="T204" s="87"/>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row>
    <row r="205" spans="1:60" x14ac:dyDescent="0.25">
      <c r="A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row>
    <row r="206" spans="1:60" x14ac:dyDescent="0.25">
      <c r="A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row>
    <row r="207" spans="1:60" x14ac:dyDescent="0.25">
      <c r="A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row>
    <row r="208" spans="1:60" x14ac:dyDescent="0.25">
      <c r="A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row>
    <row r="209" spans="1:60" x14ac:dyDescent="0.25">
      <c r="A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c r="AJ209" s="87"/>
      <c r="AK209" s="87"/>
      <c r="AL209" s="87"/>
      <c r="AM209" s="87"/>
      <c r="AN209" s="87"/>
      <c r="AO209" s="87"/>
      <c r="AP209" s="87"/>
      <c r="AQ209" s="87"/>
      <c r="AR209" s="87"/>
      <c r="AS209" s="87"/>
      <c r="AT209" s="87"/>
      <c r="AU209" s="87"/>
      <c r="AV209" s="87"/>
      <c r="AW209" s="87"/>
      <c r="AX209" s="87"/>
      <c r="AY209" s="87"/>
      <c r="AZ209" s="87"/>
      <c r="BA209" s="87"/>
      <c r="BB209" s="87"/>
      <c r="BC209" s="87"/>
      <c r="BD209" s="87"/>
      <c r="BE209" s="87"/>
      <c r="BF209" s="87"/>
      <c r="BG209" s="87"/>
      <c r="BH209" s="87"/>
    </row>
    <row r="210" spans="1:60" x14ac:dyDescent="0.25">
      <c r="A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row>
    <row r="211" spans="1:60" x14ac:dyDescent="0.25">
      <c r="A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row>
    <row r="212" spans="1:60" x14ac:dyDescent="0.25">
      <c r="A212" s="87"/>
      <c r="J212" s="87"/>
      <c r="K212" s="87"/>
      <c r="L212" s="87"/>
      <c r="M212" s="87"/>
      <c r="N212" s="87"/>
      <c r="O212" s="87"/>
      <c r="P212" s="87"/>
      <c r="Q212" s="87"/>
      <c r="R212" s="87"/>
      <c r="S212" s="87"/>
      <c r="T212" s="87"/>
      <c r="U212" s="87"/>
      <c r="V212" s="87"/>
      <c r="W212" s="87"/>
      <c r="X212" s="87"/>
      <c r="Y212" s="87"/>
      <c r="Z212" s="87"/>
      <c r="AA212" s="87"/>
      <c r="AB212" s="87"/>
      <c r="AC212" s="87"/>
      <c r="AD212" s="87"/>
      <c r="AE212" s="87"/>
      <c r="AF212" s="87"/>
      <c r="AG212" s="87"/>
      <c r="AH212" s="87"/>
      <c r="AI212" s="87"/>
      <c r="AJ212" s="87"/>
      <c r="AK212" s="87"/>
      <c r="AL212" s="87"/>
      <c r="AM212" s="87"/>
      <c r="AN212" s="87"/>
      <c r="AO212" s="87"/>
      <c r="AP212" s="87"/>
      <c r="AQ212" s="87"/>
      <c r="AR212" s="87"/>
      <c r="AS212" s="87"/>
      <c r="AT212" s="87"/>
      <c r="AU212" s="87"/>
      <c r="AV212" s="87"/>
      <c r="AW212" s="87"/>
      <c r="AX212" s="87"/>
      <c r="AY212" s="87"/>
      <c r="AZ212" s="87"/>
      <c r="BA212" s="87"/>
      <c r="BB212" s="87"/>
      <c r="BC212" s="87"/>
      <c r="BD212" s="87"/>
      <c r="BE212" s="87"/>
      <c r="BF212" s="87"/>
      <c r="BG212" s="87"/>
      <c r="BH212" s="87"/>
    </row>
    <row r="213" spans="1:60" x14ac:dyDescent="0.25">
      <c r="A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c r="AX213" s="87"/>
      <c r="AY213" s="87"/>
      <c r="AZ213" s="87"/>
      <c r="BA213" s="87"/>
      <c r="BB213" s="87"/>
      <c r="BC213" s="87"/>
      <c r="BD213" s="87"/>
      <c r="BE213" s="87"/>
      <c r="BF213" s="87"/>
      <c r="BG213" s="87"/>
      <c r="BH213" s="87"/>
    </row>
    <row r="214" spans="1:60" x14ac:dyDescent="0.25">
      <c r="A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row>
    <row r="215" spans="1:60" x14ac:dyDescent="0.25">
      <c r="A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c r="AX215" s="87"/>
      <c r="AY215" s="87"/>
      <c r="AZ215" s="87"/>
      <c r="BA215" s="87"/>
      <c r="BB215" s="87"/>
      <c r="BC215" s="87"/>
      <c r="BD215" s="87"/>
      <c r="BE215" s="87"/>
      <c r="BF215" s="87"/>
      <c r="BG215" s="87"/>
      <c r="BH215" s="87"/>
    </row>
    <row r="216" spans="1:60" x14ac:dyDescent="0.25">
      <c r="A216" s="87"/>
      <c r="J216" s="87"/>
      <c r="K216" s="87"/>
      <c r="L216" s="87"/>
      <c r="M216" s="87"/>
      <c r="N216" s="87"/>
      <c r="O216" s="87"/>
      <c r="P216" s="87"/>
      <c r="Q216" s="87"/>
      <c r="R216" s="87"/>
      <c r="S216" s="87"/>
      <c r="T216" s="87"/>
      <c r="U216" s="87"/>
      <c r="V216" s="87"/>
      <c r="W216" s="87"/>
      <c r="X216" s="87"/>
      <c r="Y216" s="87"/>
      <c r="Z216" s="87"/>
      <c r="AA216" s="87"/>
      <c r="AB216" s="87"/>
      <c r="AC216" s="87"/>
      <c r="AD216" s="87"/>
      <c r="AE216" s="87"/>
      <c r="AF216" s="87"/>
      <c r="AG216" s="87"/>
      <c r="AH216" s="87"/>
      <c r="AI216" s="87"/>
      <c r="AJ216" s="87"/>
      <c r="AK216" s="87"/>
      <c r="AL216" s="87"/>
      <c r="AM216" s="87"/>
      <c r="AN216" s="87"/>
      <c r="AO216" s="87"/>
      <c r="AP216" s="87"/>
      <c r="AQ216" s="87"/>
      <c r="AR216" s="87"/>
      <c r="AS216" s="87"/>
      <c r="AT216" s="87"/>
      <c r="AU216" s="87"/>
      <c r="AV216" s="87"/>
      <c r="AW216" s="87"/>
      <c r="AX216" s="87"/>
      <c r="AY216" s="87"/>
      <c r="AZ216" s="87"/>
      <c r="BA216" s="87"/>
      <c r="BB216" s="87"/>
      <c r="BC216" s="87"/>
      <c r="BD216" s="87"/>
      <c r="BE216" s="87"/>
      <c r="BF216" s="87"/>
      <c r="BG216" s="87"/>
      <c r="BH216" s="87"/>
    </row>
    <row r="217" spans="1:60" x14ac:dyDescent="0.25">
      <c r="A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c r="AX217" s="87"/>
      <c r="AY217" s="87"/>
      <c r="AZ217" s="87"/>
      <c r="BA217" s="87"/>
      <c r="BB217" s="87"/>
      <c r="BC217" s="87"/>
      <c r="BD217" s="87"/>
      <c r="BE217" s="87"/>
      <c r="BF217" s="87"/>
      <c r="BG217" s="87"/>
      <c r="BH217" s="87"/>
    </row>
    <row r="218" spans="1:60" x14ac:dyDescent="0.25">
      <c r="A218" s="87"/>
      <c r="J218" s="87"/>
      <c r="K218" s="87"/>
      <c r="L218" s="87"/>
      <c r="M218" s="87"/>
      <c r="N218" s="87"/>
      <c r="O218" s="87"/>
      <c r="P218" s="87"/>
      <c r="Q218" s="87"/>
      <c r="R218" s="87"/>
      <c r="S218" s="87"/>
      <c r="T218" s="87"/>
      <c r="U218" s="87"/>
      <c r="V218" s="87"/>
      <c r="W218" s="87"/>
      <c r="X218" s="87"/>
      <c r="Y218" s="87"/>
      <c r="Z218" s="87"/>
      <c r="AA218" s="87"/>
      <c r="AB218" s="87"/>
      <c r="AC218" s="87"/>
      <c r="AD218" s="87"/>
      <c r="AE218" s="87"/>
      <c r="AF218" s="87"/>
      <c r="AG218" s="87"/>
      <c r="AH218" s="87"/>
      <c r="AI218" s="87"/>
      <c r="AJ218" s="87"/>
      <c r="AK218" s="87"/>
      <c r="AL218" s="87"/>
      <c r="AM218" s="87"/>
      <c r="AN218" s="87"/>
      <c r="AO218" s="87"/>
      <c r="AP218" s="87"/>
      <c r="AQ218" s="87"/>
      <c r="AR218" s="87"/>
      <c r="AS218" s="87"/>
      <c r="AT218" s="87"/>
      <c r="AU218" s="87"/>
      <c r="AV218" s="87"/>
      <c r="AW218" s="87"/>
      <c r="AX218" s="87"/>
      <c r="AY218" s="87"/>
      <c r="AZ218" s="87"/>
      <c r="BA218" s="87"/>
      <c r="BB218" s="87"/>
      <c r="BC218" s="87"/>
      <c r="BD218" s="87"/>
      <c r="BE218" s="87"/>
      <c r="BF218" s="87"/>
      <c r="BG218" s="87"/>
      <c r="BH218" s="87"/>
    </row>
    <row r="219" spans="1:60" x14ac:dyDescent="0.25">
      <c r="A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87"/>
      <c r="AY219" s="87"/>
      <c r="AZ219" s="87"/>
      <c r="BA219" s="87"/>
      <c r="BB219" s="87"/>
      <c r="BC219" s="87"/>
      <c r="BD219" s="87"/>
      <c r="BE219" s="87"/>
      <c r="BF219" s="87"/>
      <c r="BG219" s="87"/>
      <c r="BH219" s="87"/>
    </row>
    <row r="220" spans="1:60" x14ac:dyDescent="0.25">
      <c r="A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c r="AX220" s="87"/>
      <c r="AY220" s="87"/>
      <c r="AZ220" s="87"/>
      <c r="BA220" s="87"/>
      <c r="BB220" s="87"/>
      <c r="BC220" s="87"/>
      <c r="BD220" s="87"/>
      <c r="BE220" s="87"/>
      <c r="BF220" s="87"/>
      <c r="BG220" s="87"/>
      <c r="BH220" s="87"/>
    </row>
    <row r="221" spans="1:60" x14ac:dyDescent="0.25">
      <c r="A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87"/>
      <c r="AY221" s="87"/>
      <c r="AZ221" s="87"/>
      <c r="BA221" s="87"/>
      <c r="BB221" s="87"/>
      <c r="BC221" s="87"/>
      <c r="BD221" s="87"/>
      <c r="BE221" s="87"/>
      <c r="BF221" s="87"/>
      <c r="BG221" s="87"/>
      <c r="BH221" s="87"/>
    </row>
    <row r="222" spans="1:60" x14ac:dyDescent="0.25">
      <c r="A222" s="87"/>
      <c r="J222" s="87"/>
      <c r="K222" s="87"/>
      <c r="L222" s="87"/>
      <c r="M222" s="87"/>
      <c r="N222" s="87"/>
      <c r="O222" s="87"/>
      <c r="P222" s="87"/>
      <c r="Q222" s="87"/>
      <c r="R222" s="87"/>
      <c r="S222" s="87"/>
      <c r="T222" s="87"/>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row>
    <row r="223" spans="1:60" x14ac:dyDescent="0.25">
      <c r="A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87"/>
      <c r="AY223" s="87"/>
      <c r="AZ223" s="87"/>
      <c r="BA223" s="87"/>
      <c r="BB223" s="87"/>
      <c r="BC223" s="87"/>
      <c r="BD223" s="87"/>
      <c r="BE223" s="87"/>
      <c r="BF223" s="87"/>
      <c r="BG223" s="87"/>
      <c r="BH223" s="87"/>
    </row>
    <row r="224" spans="1:60" x14ac:dyDescent="0.25">
      <c r="A224" s="87"/>
      <c r="J224" s="87"/>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c r="AJ224" s="87"/>
      <c r="AK224" s="87"/>
      <c r="AL224" s="87"/>
      <c r="AM224" s="87"/>
      <c r="AN224" s="87"/>
      <c r="AO224" s="87"/>
      <c r="AP224" s="87"/>
      <c r="AQ224" s="87"/>
      <c r="AR224" s="87"/>
      <c r="AS224" s="87"/>
      <c r="AT224" s="87"/>
      <c r="AU224" s="87"/>
      <c r="AV224" s="87"/>
      <c r="AW224" s="87"/>
      <c r="AX224" s="87"/>
      <c r="AY224" s="87"/>
      <c r="AZ224" s="87"/>
      <c r="BA224" s="87"/>
      <c r="BB224" s="87"/>
      <c r="BC224" s="87"/>
      <c r="BD224" s="87"/>
      <c r="BE224" s="87"/>
      <c r="BF224" s="87"/>
      <c r="BG224" s="87"/>
      <c r="BH224" s="87"/>
    </row>
    <row r="225" spans="1:60" x14ac:dyDescent="0.25">
      <c r="A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87"/>
      <c r="AY225" s="87"/>
      <c r="AZ225" s="87"/>
      <c r="BA225" s="87"/>
      <c r="BB225" s="87"/>
      <c r="BC225" s="87"/>
      <c r="BD225" s="87"/>
      <c r="BE225" s="87"/>
      <c r="BF225" s="87"/>
      <c r="BG225" s="87"/>
      <c r="BH225" s="87"/>
    </row>
    <row r="226" spans="1:60" x14ac:dyDescent="0.25">
      <c r="A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c r="AX226" s="87"/>
      <c r="AY226" s="87"/>
      <c r="AZ226" s="87"/>
      <c r="BA226" s="87"/>
      <c r="BB226" s="87"/>
      <c r="BC226" s="87"/>
      <c r="BD226" s="87"/>
      <c r="BE226" s="87"/>
      <c r="BF226" s="87"/>
      <c r="BG226" s="87"/>
      <c r="BH226" s="87"/>
    </row>
    <row r="227" spans="1:60" x14ac:dyDescent="0.25">
      <c r="A227" s="87"/>
      <c r="J227" s="87"/>
      <c r="K227" s="87"/>
      <c r="L227" s="87"/>
      <c r="M227" s="87"/>
      <c r="N227" s="87"/>
      <c r="O227" s="87"/>
      <c r="P227" s="87"/>
      <c r="Q227" s="87"/>
      <c r="R227" s="87"/>
      <c r="S227" s="87"/>
      <c r="T227" s="87"/>
      <c r="U227" s="87"/>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row>
    <row r="228" spans="1:60" x14ac:dyDescent="0.25">
      <c r="A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row>
    <row r="229" spans="1:60" x14ac:dyDescent="0.25">
      <c r="A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7"/>
      <c r="AY229" s="87"/>
      <c r="AZ229" s="87"/>
      <c r="BA229" s="87"/>
      <c r="BB229" s="87"/>
      <c r="BC229" s="87"/>
      <c r="BD229" s="87"/>
      <c r="BE229" s="87"/>
      <c r="BF229" s="87"/>
      <c r="BG229" s="87"/>
      <c r="BH229" s="87"/>
    </row>
    <row r="230" spans="1:60" x14ac:dyDescent="0.25">
      <c r="A230" s="87"/>
      <c r="J230" s="87"/>
      <c r="K230" s="87"/>
      <c r="L230" s="87"/>
      <c r="M230" s="87"/>
      <c r="N230" s="87"/>
      <c r="O230" s="87"/>
      <c r="P230" s="87"/>
      <c r="Q230" s="87"/>
      <c r="R230" s="87"/>
      <c r="S230" s="87"/>
      <c r="T230" s="87"/>
      <c r="U230" s="87"/>
      <c r="V230" s="87"/>
      <c r="W230" s="87"/>
      <c r="X230" s="87"/>
      <c r="Y230" s="87"/>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c r="AX230" s="87"/>
      <c r="AY230" s="87"/>
      <c r="AZ230" s="87"/>
      <c r="BA230" s="87"/>
      <c r="BB230" s="87"/>
      <c r="BC230" s="87"/>
      <c r="BD230" s="87"/>
      <c r="BE230" s="87"/>
      <c r="BF230" s="87"/>
      <c r="BG230" s="87"/>
      <c r="BH230" s="87"/>
    </row>
    <row r="231" spans="1:60" x14ac:dyDescent="0.25">
      <c r="A231" s="87"/>
      <c r="J231" s="87"/>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c r="AX231" s="87"/>
      <c r="AY231" s="87"/>
      <c r="AZ231" s="87"/>
      <c r="BA231" s="87"/>
      <c r="BB231" s="87"/>
      <c r="BC231" s="87"/>
      <c r="BD231" s="87"/>
      <c r="BE231" s="87"/>
      <c r="BF231" s="87"/>
      <c r="BG231" s="87"/>
      <c r="BH231" s="87"/>
    </row>
    <row r="232" spans="1:60" x14ac:dyDescent="0.25">
      <c r="A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row>
    <row r="233" spans="1:60" x14ac:dyDescent="0.25">
      <c r="A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row>
    <row r="234" spans="1:60" x14ac:dyDescent="0.25">
      <c r="A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row>
    <row r="235" spans="1:60" x14ac:dyDescent="0.25">
      <c r="A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row>
    <row r="236" spans="1:60" x14ac:dyDescent="0.25">
      <c r="A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row>
    <row r="237" spans="1:60" x14ac:dyDescent="0.25">
      <c r="A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c r="AX237" s="87"/>
      <c r="AY237" s="87"/>
      <c r="AZ237" s="87"/>
      <c r="BA237" s="87"/>
      <c r="BB237" s="87"/>
      <c r="BC237" s="87"/>
      <c r="BD237" s="87"/>
      <c r="BE237" s="87"/>
      <c r="BF237" s="87"/>
      <c r="BG237" s="87"/>
      <c r="BH237" s="87"/>
    </row>
    <row r="238" spans="1:60" x14ac:dyDescent="0.25">
      <c r="A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row>
    <row r="239" spans="1:60" x14ac:dyDescent="0.25">
      <c r="A239" s="87"/>
      <c r="J239" s="87"/>
      <c r="K239" s="87"/>
      <c r="L239" s="87"/>
      <c r="M239" s="87"/>
      <c r="N239" s="87"/>
      <c r="O239" s="87"/>
      <c r="P239" s="87"/>
      <c r="Q239" s="87"/>
      <c r="R239" s="87"/>
      <c r="S239" s="87"/>
      <c r="T239" s="87"/>
      <c r="U239" s="87"/>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row>
    <row r="240" spans="1:60" x14ac:dyDescent="0.25">
      <c r="A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row>
    <row r="241" spans="1:60" x14ac:dyDescent="0.25">
      <c r="A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row>
    <row r="242" spans="1:60" x14ac:dyDescent="0.25">
      <c r="A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row>
    <row r="243" spans="1:60" x14ac:dyDescent="0.25">
      <c r="A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87"/>
      <c r="BC243" s="87"/>
      <c r="BD243" s="87"/>
      <c r="BE243" s="87"/>
      <c r="BF243" s="87"/>
      <c r="BG243" s="87"/>
      <c r="BH243" s="87"/>
    </row>
    <row r="244" spans="1:60" x14ac:dyDescent="0.25">
      <c r="A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row>
    <row r="245" spans="1:60" x14ac:dyDescent="0.25">
      <c r="A245" s="87"/>
    </row>
    <row r="246" spans="1:60" x14ac:dyDescent="0.25">
      <c r="A246" s="87"/>
    </row>
    <row r="247" spans="1:60" x14ac:dyDescent="0.25">
      <c r="A247" s="87"/>
    </row>
    <row r="248" spans="1:60" x14ac:dyDescent="0.25">
      <c r="A248" s="87"/>
    </row>
  </sheetData>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K55"/>
  <sheetViews>
    <sheetView zoomScale="90" zoomScaleNormal="90" workbookViewId="0">
      <selection activeCell="B3" sqref="B3:D8"/>
    </sheetView>
  </sheetViews>
  <sheetFormatPr baseColWidth="10" defaultColWidth="11.42578125" defaultRowHeight="15" x14ac:dyDescent="0.25"/>
  <cols>
    <col min="2" max="2" width="24.140625" customWidth="1"/>
    <col min="3" max="3" width="70.140625" customWidth="1"/>
    <col min="4" max="4" width="29.85546875" customWidth="1"/>
  </cols>
  <sheetData>
    <row r="1" spans="1:37" ht="23.25" x14ac:dyDescent="0.25">
      <c r="A1" s="87"/>
      <c r="B1" s="378" t="s">
        <v>133</v>
      </c>
      <c r="C1" s="378"/>
      <c r="D1" s="378"/>
      <c r="E1" s="87"/>
      <c r="F1" s="87"/>
      <c r="G1" s="87"/>
      <c r="H1" s="87"/>
      <c r="I1" s="87"/>
      <c r="J1" s="87"/>
      <c r="K1" s="87"/>
      <c r="L1" s="87"/>
      <c r="M1" s="87"/>
      <c r="N1" s="87"/>
      <c r="O1" s="87"/>
      <c r="P1" s="87"/>
      <c r="Q1" s="87"/>
      <c r="R1" s="87"/>
      <c r="S1" s="87"/>
      <c r="T1" s="87"/>
      <c r="U1" s="87"/>
      <c r="V1" s="87"/>
      <c r="W1" s="87"/>
      <c r="X1" s="87"/>
      <c r="Y1" s="87"/>
      <c r="Z1" s="87"/>
      <c r="AA1" s="87"/>
      <c r="AB1" s="87"/>
      <c r="AC1" s="87"/>
      <c r="AD1" s="87"/>
      <c r="AE1" s="87"/>
    </row>
    <row r="2" spans="1:37" x14ac:dyDescent="0.25">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row>
    <row r="3" spans="1:37" ht="25.5" x14ac:dyDescent="0.25">
      <c r="A3" s="87"/>
      <c r="B3" s="11"/>
      <c r="C3" s="12" t="s">
        <v>134</v>
      </c>
      <c r="D3" s="12" t="s">
        <v>117</v>
      </c>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1:37" ht="51" x14ac:dyDescent="0.25">
      <c r="A4" s="87"/>
      <c r="B4" s="13" t="s">
        <v>135</v>
      </c>
      <c r="C4" s="14" t="s">
        <v>136</v>
      </c>
      <c r="D4" s="15">
        <v>0.2</v>
      </c>
      <c r="E4" s="87"/>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1:37" ht="51" x14ac:dyDescent="0.25">
      <c r="A5" s="87"/>
      <c r="B5" s="16" t="s">
        <v>137</v>
      </c>
      <c r="C5" s="17" t="s">
        <v>138</v>
      </c>
      <c r="D5" s="18">
        <v>0.4</v>
      </c>
      <c r="E5" s="87"/>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1:37" ht="51" x14ac:dyDescent="0.25">
      <c r="A6" s="87"/>
      <c r="B6" s="19" t="s">
        <v>139</v>
      </c>
      <c r="C6" s="17" t="s">
        <v>140</v>
      </c>
      <c r="D6" s="18">
        <v>0.6</v>
      </c>
      <c r="E6" s="87"/>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1:37" ht="76.5" x14ac:dyDescent="0.25">
      <c r="A7" s="87"/>
      <c r="B7" s="20" t="s">
        <v>141</v>
      </c>
      <c r="C7" s="17" t="s">
        <v>142</v>
      </c>
      <c r="D7" s="18">
        <v>0.8</v>
      </c>
      <c r="E7" s="87"/>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1:37" ht="51" x14ac:dyDescent="0.25">
      <c r="A8" s="87"/>
      <c r="B8" s="21" t="s">
        <v>143</v>
      </c>
      <c r="C8" s="17" t="s">
        <v>144</v>
      </c>
      <c r="D8" s="18">
        <v>1</v>
      </c>
      <c r="E8" s="87"/>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1:37" x14ac:dyDescent="0.25">
      <c r="A9" s="87"/>
      <c r="B9" s="110"/>
      <c r="C9" s="110"/>
      <c r="D9" s="110"/>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row>
    <row r="10" spans="1:37" ht="16.5" x14ac:dyDescent="0.25">
      <c r="A10" s="87"/>
      <c r="B10" s="111"/>
      <c r="C10" s="110"/>
      <c r="D10" s="110"/>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row>
    <row r="11" spans="1:37" x14ac:dyDescent="0.25">
      <c r="A11" s="87"/>
      <c r="B11" s="110"/>
      <c r="C11" s="110"/>
      <c r="D11" s="110"/>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row>
    <row r="12" spans="1:37" x14ac:dyDescent="0.25">
      <c r="A12" s="87"/>
      <c r="B12" s="110"/>
      <c r="C12" s="110"/>
      <c r="D12" s="110"/>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row>
    <row r="13" spans="1:37" x14ac:dyDescent="0.25">
      <c r="A13" s="87"/>
      <c r="B13" s="110"/>
      <c r="C13" s="110"/>
      <c r="D13" s="110"/>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row>
    <row r="14" spans="1:37" x14ac:dyDescent="0.25">
      <c r="A14" s="87"/>
      <c r="B14" s="110"/>
      <c r="C14" s="110"/>
      <c r="D14" s="110"/>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row>
    <row r="15" spans="1:37" x14ac:dyDescent="0.25">
      <c r="A15" s="87"/>
      <c r="B15" s="110"/>
      <c r="C15" s="110"/>
      <c r="D15" s="110"/>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row>
    <row r="16" spans="1:37" x14ac:dyDescent="0.25">
      <c r="A16" s="87"/>
      <c r="B16" s="110"/>
      <c r="C16" s="110"/>
      <c r="D16" s="110"/>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row>
    <row r="17" spans="1:37" x14ac:dyDescent="0.25">
      <c r="A17" s="87"/>
      <c r="B17" s="110"/>
      <c r="C17" s="110"/>
      <c r="D17" s="110"/>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row>
    <row r="18" spans="1:37" x14ac:dyDescent="0.25">
      <c r="A18" s="87"/>
      <c r="B18" s="110"/>
      <c r="C18" s="110"/>
      <c r="D18" s="110"/>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row>
    <row r="19" spans="1:37" x14ac:dyDescent="0.25">
      <c r="A19" s="87"/>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row>
    <row r="20" spans="1:37" x14ac:dyDescent="0.25">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row>
    <row r="21" spans="1:37" x14ac:dyDescent="0.25">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row>
    <row r="22" spans="1:37" x14ac:dyDescent="0.25">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row>
    <row r="23" spans="1:37" x14ac:dyDescent="0.25">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row>
    <row r="24" spans="1:37" x14ac:dyDescent="0.25">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row>
    <row r="25" spans="1:37" x14ac:dyDescent="0.25">
      <c r="A25" s="87"/>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row>
    <row r="26" spans="1:37" x14ac:dyDescent="0.25">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row>
    <row r="27" spans="1:37" x14ac:dyDescent="0.25">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row>
    <row r="28" spans="1:37" x14ac:dyDescent="0.25">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row>
    <row r="29" spans="1:37" x14ac:dyDescent="0.25">
      <c r="A29" s="87"/>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row>
    <row r="30" spans="1:37" x14ac:dyDescent="0.25">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row>
    <row r="31" spans="1:37" x14ac:dyDescent="0.25">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row>
    <row r="32" spans="1:37" x14ac:dyDescent="0.25">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row>
    <row r="33" spans="1:31" x14ac:dyDescent="0.25">
      <c r="A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row>
    <row r="34" spans="1:31" x14ac:dyDescent="0.25">
      <c r="A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row>
    <row r="35" spans="1:31" x14ac:dyDescent="0.25">
      <c r="A35" s="87"/>
    </row>
    <row r="36" spans="1:31" x14ac:dyDescent="0.25">
      <c r="A36" s="87"/>
    </row>
    <row r="37" spans="1:31" x14ac:dyDescent="0.25">
      <c r="A37" s="87"/>
    </row>
    <row r="38" spans="1:31" x14ac:dyDescent="0.25">
      <c r="A38" s="87"/>
    </row>
    <row r="39" spans="1:31" x14ac:dyDescent="0.25">
      <c r="A39" s="87"/>
    </row>
    <row r="40" spans="1:31" x14ac:dyDescent="0.25">
      <c r="A40" s="87"/>
    </row>
    <row r="41" spans="1:31" x14ac:dyDescent="0.25">
      <c r="A41" s="87"/>
    </row>
    <row r="42" spans="1:31" x14ac:dyDescent="0.25">
      <c r="A42" s="87"/>
    </row>
    <row r="43" spans="1:31" x14ac:dyDescent="0.25">
      <c r="A43" s="87"/>
    </row>
    <row r="44" spans="1:31" x14ac:dyDescent="0.25">
      <c r="A44" s="87"/>
    </row>
    <row r="45" spans="1:31" x14ac:dyDescent="0.25">
      <c r="A45" s="87"/>
    </row>
    <row r="46" spans="1:31" x14ac:dyDescent="0.25">
      <c r="A46" s="87"/>
    </row>
    <row r="47" spans="1:31" x14ac:dyDescent="0.25">
      <c r="A47" s="87"/>
    </row>
    <row r="48" spans="1:31" x14ac:dyDescent="0.25">
      <c r="A48" s="87"/>
    </row>
    <row r="49" spans="1:1" x14ac:dyDescent="0.25">
      <c r="A49" s="87"/>
    </row>
    <row r="50" spans="1:1" x14ac:dyDescent="0.25">
      <c r="A50" s="87"/>
    </row>
    <row r="51" spans="1:1" x14ac:dyDescent="0.25">
      <c r="A51" s="87"/>
    </row>
    <row r="52" spans="1:1" x14ac:dyDescent="0.25">
      <c r="A52" s="87"/>
    </row>
    <row r="53" spans="1:1" x14ac:dyDescent="0.25">
      <c r="A53" s="87"/>
    </row>
    <row r="54" spans="1:1" x14ac:dyDescent="0.25">
      <c r="A54" s="87"/>
    </row>
    <row r="55" spans="1:1" x14ac:dyDescent="0.25">
      <c r="A55" s="87"/>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99626-7F99-412A-901D-D664B2E45501}">
  <sheetPr>
    <tabColor rgb="FF002060"/>
  </sheetPr>
  <dimension ref="A1:BP72"/>
  <sheetViews>
    <sheetView zoomScale="40" zoomScaleNormal="40" workbookViewId="0">
      <pane xSplit="14" ySplit="9" topLeftCell="O10" activePane="bottomRight" state="frozen"/>
      <selection pane="topRight" activeCell="O1" sqref="O1"/>
      <selection pane="bottomLeft" activeCell="A10" sqref="A10"/>
      <selection pane="bottomRight" activeCell="P15" sqref="P15"/>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262</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261</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260</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259</v>
      </c>
      <c r="D10" s="186" t="s">
        <v>258</v>
      </c>
      <c r="E10" s="189" t="s">
        <v>257</v>
      </c>
      <c r="F10" s="186" t="s">
        <v>93</v>
      </c>
      <c r="G10" s="192">
        <v>20</v>
      </c>
      <c r="H10" s="195" t="str">
        <f>IF(G10&lt;=0,"",IF(G10&lt;=2,"Muy Baja",IF(G10&lt;=24,"Baja",IF(G10&lt;=500,"Media",IF(G10&lt;=5000,"Alta","Muy Alta")))))</f>
        <v>Baja</v>
      </c>
      <c r="I10" s="180">
        <f>IF(H10="","",IF(H10="Muy Baja",0.2,IF(H10="Baja",0.4,IF(H10="Media",0.6,IF(H10="Alta",0.8,IF(H10="Muy Alta",1,))))))</f>
        <v>0.4</v>
      </c>
      <c r="J10" s="198" t="s">
        <v>94</v>
      </c>
      <c r="K10" s="180" t="str">
        <f>IF(NOT(ISERROR(MATCH(J10,'[2]Tabla Impacto'!$B$221:$B$223,0))),'[2]Tabla Impacto'!$F$223&amp;"Por favor no seleccionar los criterios de impacto(Afectación Económica o presupuestal y Pérdida Reputacional)",J10)</f>
        <v xml:space="preserve">     El riesgo afecta la imagen de la entidad con algunos usuarios de relevancia frente al logro de los objetivos</v>
      </c>
      <c r="L10" s="195" t="str">
        <f>IF(OR(K10='[2]Tabla Impacto'!$C$11,K10='[2]Tabla Impacto'!$D$11),"Leve",IF(OR(K10='[2]Tabla Impacto'!$C$12,K10='[2]Tabla Impacto'!$D$12),"Menor",IF(OR(K10='[2]Tabla Impacto'!$C$13,K10='[2]Tabla Impacto'!$D$13),"Moderado",IF(OR(K10='[2]Tabla Impacto'!$C$14,K10='[2]Tabla Impacto'!$D$14),"Mayor",IF(OR(K10='[2]Tabla Impacto'!$C$15,K10='[2]Tabla Impacto'!$D$15),"Catastrófico","")))))</f>
        <v>Moderado</v>
      </c>
      <c r="M10" s="180">
        <f>IF(L10="","",IF(L10="Leve",0.2,IF(L10="Menor",0.4,IF(L10="Moderado",0.6,IF(L10="Mayor",0.8,IF(L10="Catastrófico",1,))))))</f>
        <v>0.6</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8" t="s">
        <v>256</v>
      </c>
      <c r="Q10" s="41" t="str">
        <f t="shared" ref="Q10:Q41" si="0">IF(OR(R10="Preventivo",R10="Detectivo"),"Probabilidad",IF(R10="Correctivo","Impacto",""))</f>
        <v>Probabilidad</v>
      </c>
      <c r="R10" s="42" t="s">
        <v>95</v>
      </c>
      <c r="S10" s="42" t="s">
        <v>96</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0.24</v>
      </c>
      <c r="Y10" s="44" t="str">
        <f t="shared" ref="Y10:Y41" si="2">IFERROR(IF(X10="","",IF(X10&lt;=0.2,"Muy Baja",IF(X10&lt;=0.4,"Baja",IF(X10&lt;=0.6,"Media",IF(X10&lt;=0.8,"Alta","Muy Alta"))))),"")</f>
        <v>Baja</v>
      </c>
      <c r="Z10" s="45">
        <f t="shared" ref="Z10:Z41" si="3">+X10</f>
        <v>0.24</v>
      </c>
      <c r="AA10" s="44" t="str">
        <f t="shared" ref="AA10:AA41" si="4">IFERROR(IF(AB10="","",IF(AB10&lt;=0.2,"Leve",IF(AB10&lt;=0.4,"Menor",IF(AB10&lt;=0.6,"Moderado",IF(AB10&lt;=0.8,"Mayor","Catastrófico"))))),"")</f>
        <v>Moderado</v>
      </c>
      <c r="AB10" s="45">
        <f>IFERROR(IF(Q10="Impacto",(M10-(+M10*T10)),IF(Q10="Probabilidad",M10,"")),"")</f>
        <v>0.6</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8" t="s">
        <v>255</v>
      </c>
      <c r="AF10" s="48" t="s">
        <v>254</v>
      </c>
      <c r="AG10" s="48" t="s">
        <v>225</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8" t="s">
        <v>253</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0.14399999999999999</v>
      </c>
      <c r="Y11" s="44" t="str">
        <f t="shared" si="2"/>
        <v>Muy Baja</v>
      </c>
      <c r="Z11" s="45">
        <f t="shared" si="3"/>
        <v>0.14399999999999999</v>
      </c>
      <c r="AA11" s="44" t="str">
        <f t="shared" si="4"/>
        <v>Moderado</v>
      </c>
      <c r="AB11" s="45">
        <f>IFERROR(IF(AND(Q10="Impacto",Q11="Impacto"),(AB10-(+AB10*T11)),IF(Q11="Impacto",($M$10-(+$M$10*T11)),IF(Q11="Probabilidad",AB10,""))),"")</f>
        <v>0.6</v>
      </c>
      <c r="AC11" s="46" t="str">
        <f t="shared" si="5"/>
        <v>Moderado</v>
      </c>
      <c r="AD11" s="47"/>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IF(NOT(ISERROR(MATCH(J16,'[2]Tabla Impacto'!$B$221:$B$223,0))),'[2]Tabla Impacto'!$F$223&amp;"Por favor no seleccionar los criterios de impacto(Afectación Económica o presupuestal y Pérdida Reputacional)",J16)</f>
        <v>0</v>
      </c>
      <c r="L16" s="195" t="str">
        <f>IF(OR(K16='[2]Tabla Impacto'!$C$11,K16='[2]Tabla Impacto'!$D$11),"Leve",IF(OR(K16='[2]Tabla Impacto'!$C$12,K16='[2]Tabla Impacto'!$D$12),"Menor",IF(OR(K16='[2]Tabla Impacto'!$C$13,K16='[2]Tabla Impacto'!$D$13),"Moderado",IF(OR(K16='[2]Tabla Impacto'!$C$14,K16='[2]Tabla Impacto'!$D$14),"Mayor",IF(OR(K16='[2]Tabla Impacto'!$C$15,K16='[2]Tabla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IF(NOT(ISERROR(MATCH(J22,'[2]Tabla Impacto'!$B$221:$B$223,0))),'[2]Tabla Impacto'!$F$223&amp;"Por favor no seleccionar los criterios de impacto(Afectación Económica o presupuestal y Pérdida Reputacional)",J22)</f>
        <v>0</v>
      </c>
      <c r="L22" s="195" t="str">
        <f>IF(OR(K22='[2]Tabla Impacto'!$C$11,K22='[2]Tabla Impacto'!$D$11),"Leve",IF(OR(K22='[2]Tabla Impacto'!$C$12,K22='[2]Tabla Impacto'!$D$12),"Menor",IF(OR(K22='[2]Tabla Impacto'!$C$13,K22='[2]Tabla Impacto'!$D$13),"Moderado",IF(OR(K22='[2]Tabla Impacto'!$C$14,K22='[2]Tabla Impacto'!$D$14),"Mayor",IF(OR(K22='[2]Tabla Impacto'!$C$15,K22='[2]Tabla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IF(NOT(ISERROR(MATCH(J28,'[2]Tabla Impacto'!$B$221:$B$223,0))),'[2]Tabla Impacto'!$F$223&amp;"Por favor no seleccionar los criterios de impacto(Afectación Económica o presupuestal y Pérdida Reputacional)",J28)</f>
        <v>0</v>
      </c>
      <c r="L28" s="195" t="str">
        <f>IF(OR(K28='[2]Tabla Impacto'!$C$11,K28='[2]Tabla Impacto'!$D$11),"Leve",IF(OR(K28='[2]Tabla Impacto'!$C$12,K28='[2]Tabla Impacto'!$D$12),"Menor",IF(OR(K28='[2]Tabla Impacto'!$C$13,K28='[2]Tabla Impacto'!$D$13),"Moderado",IF(OR(K28='[2]Tabla Impacto'!$C$14,K28='[2]Tabla Impacto'!$D$14),"Mayor",IF(OR(K28='[2]Tabla Impacto'!$C$15,K28='[2]Tabla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IF(NOT(ISERROR(MATCH(J34,'[2]Tabla Impacto'!$B$221:$B$223,0))),'[2]Tabla Impacto'!$F$223&amp;"Por favor no seleccionar los criterios de impacto(Afectación Económica o presupuestal y Pérdida Reputacional)",J34)</f>
        <v>0</v>
      </c>
      <c r="L34" s="195" t="str">
        <f>IF(OR(K34='[2]Tabla Impacto'!$C$11,K34='[2]Tabla Impacto'!$D$11),"Leve",IF(OR(K34='[2]Tabla Impacto'!$C$12,K34='[2]Tabla Impacto'!$D$12),"Menor",IF(OR(K34='[2]Tabla Impacto'!$C$13,K34='[2]Tabla Impacto'!$D$13),"Moderado",IF(OR(K34='[2]Tabla Impacto'!$C$14,K34='[2]Tabla Impacto'!$D$14),"Mayor",IF(OR(K34='[2]Tabla Impacto'!$C$15,K34='[2]Tabla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IF(NOT(ISERROR(MATCH(J40,'[2]Tabla Impacto'!$B$221:$B$223,0))),'[2]Tabla Impacto'!$F$223&amp;"Por favor no seleccionar los criterios de impacto(Afectación Económica o presupuestal y Pérdida Reputacional)",J40)</f>
        <v>0</v>
      </c>
      <c r="L40" s="195" t="str">
        <f>IF(OR(K40='[2]Tabla Impacto'!$C$11,K40='[2]Tabla Impacto'!$D$11),"Leve",IF(OR(K40='[2]Tabla Impacto'!$C$12,K40='[2]Tabla Impacto'!$D$12),"Menor",IF(OR(K40='[2]Tabla Impacto'!$C$13,K40='[2]Tabla Impacto'!$D$13),"Moderado",IF(OR(K40='[2]Tabla Impacto'!$C$14,K40='[2]Tabla Impacto'!$D$14),"Mayor",IF(OR(K40='[2]Tabla Impacto'!$C$15,K40='[2]Tabla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IF(NOT(ISERROR(MATCH(J46,'[2]Tabla Impacto'!$B$221:$B$223,0))),'[2]Tabla Impacto'!$F$223&amp;"Por favor no seleccionar los criterios de impacto(Afectación Económica o presupuestal y Pérdida Reputacional)",J46)</f>
        <v>0</v>
      </c>
      <c r="L46" s="195" t="str">
        <f>IF(OR(K46='[2]Tabla Impacto'!$C$11,K46='[2]Tabla Impacto'!$D$11),"Leve",IF(OR(K46='[2]Tabla Impacto'!$C$12,K46='[2]Tabla Impacto'!$D$12),"Menor",IF(OR(K46='[2]Tabla Impacto'!$C$13,K46='[2]Tabla Impacto'!$D$13),"Moderado",IF(OR(K46='[2]Tabla Impacto'!$C$14,K46='[2]Tabla Impacto'!$D$14),"Mayor",IF(OR(K46='[2]Tabla Impacto'!$C$15,K46='[2]Tabla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IF(NOT(ISERROR(MATCH(J52,'[2]Tabla Impacto'!$B$221:$B$223,0))),'[2]Tabla Impacto'!$F$223&amp;"Por favor no seleccionar los criterios de impacto(Afectación Económica o presupuestal y Pérdida Reputacional)",J52)</f>
        <v>0</v>
      </c>
      <c r="L52" s="195" t="str">
        <f>IF(OR(K52='[2]Tabla Impacto'!$C$11,K52='[2]Tabla Impacto'!$D$11),"Leve",IF(OR(K52='[2]Tabla Impacto'!$C$12,K52='[2]Tabla Impacto'!$D$12),"Menor",IF(OR(K52='[2]Tabla Impacto'!$C$13,K52='[2]Tabla Impacto'!$D$13),"Moderado",IF(OR(K52='[2]Tabla Impacto'!$C$14,K52='[2]Tabla Impacto'!$D$14),"Mayor",IF(OR(K52='[2]Tabla Impacto'!$C$15,K52='[2]Tabla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IF(NOT(ISERROR(MATCH(J58,'[2]Tabla Impacto'!$B$221:$B$223,0))),'[2]Tabla Impacto'!$F$223&amp;"Por favor no seleccionar los criterios de impacto(Afectación Económica o presupuestal y Pérdida Reputacional)",J58)</f>
        <v>0</v>
      </c>
      <c r="L58" s="195" t="str">
        <f>IF(OR(K58='[2]Tabla Impacto'!$C$11,K58='[2]Tabla Impacto'!$D$11),"Leve",IF(OR(K58='[2]Tabla Impacto'!$C$12,K58='[2]Tabla Impacto'!$D$12),"Menor",IF(OR(K58='[2]Tabla Impacto'!$C$13,K58='[2]Tabla Impacto'!$D$13),"Moderado",IF(OR(K58='[2]Tabla Impacto'!$C$14,K58='[2]Tabla Impacto'!$D$14),"Mayor",IF(OR(K58='[2]Tabla Impacto'!$C$15,K58='[2]Tabla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IF(NOT(ISERROR(MATCH(J64,'[2]Tabla Impacto'!$B$221:$B$223,0))),'[2]Tabla Impacto'!$F$223&amp;"Por favor no seleccionar los criterios de impacto(Afectación Económica o presupuestal y Pérdida Reputacional)",J64)</f>
        <v>0</v>
      </c>
      <c r="L64" s="195" t="str">
        <f>IF(OR(K64='[2]Tabla Impacto'!$C$11,K64='[2]Tabla Impacto'!$D$11),"Leve",IF(OR(K64='[2]Tabla Impacto'!$C$12,K64='[2]Tabla Impacto'!$D$12),"Menor",IF(OR(K64='[2]Tabla Impacto'!$C$13,K64='[2]Tabla Impacto'!$D$13),"Moderado",IF(OR(K64='[2]Tabla Impacto'!$C$14,K64='[2]Tabla Impacto'!$D$14),"Mayor",IF(OR(K64='[2]Tabla Impacto'!$C$15,K64='[2]Tabla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N10:N15"/>
    <mergeCell ref="Z8:Z9"/>
    <mergeCell ref="G8:G9"/>
    <mergeCell ref="H8:H9"/>
    <mergeCell ref="I8:I9"/>
    <mergeCell ref="L8:L9"/>
    <mergeCell ref="M8:M9"/>
    <mergeCell ref="N8:N9"/>
    <mergeCell ref="J8:J9"/>
    <mergeCell ref="K8:K9"/>
    <mergeCell ref="Q8:Q9"/>
    <mergeCell ref="I10:I15"/>
    <mergeCell ref="J10:J15"/>
    <mergeCell ref="K10:K15"/>
    <mergeCell ref="L10:L15"/>
    <mergeCell ref="M10:M15"/>
    <mergeCell ref="R8:W8"/>
    <mergeCell ref="G10:G15"/>
    <mergeCell ref="H10:H15"/>
    <mergeCell ref="AE8:AE9"/>
    <mergeCell ref="AJ8:AJ9"/>
    <mergeCell ref="AI8:AI9"/>
    <mergeCell ref="AH8:AH9"/>
    <mergeCell ref="AG8:AG9"/>
    <mergeCell ref="AF8:AF9"/>
    <mergeCell ref="AD8:AD9"/>
    <mergeCell ref="C5:N5"/>
    <mergeCell ref="C6:N6"/>
    <mergeCell ref="O8:O9"/>
    <mergeCell ref="AC8:AC9"/>
    <mergeCell ref="AB8:AB9"/>
    <mergeCell ref="X8:X9"/>
    <mergeCell ref="P8:P9"/>
    <mergeCell ref="AA8:AA9"/>
    <mergeCell ref="Y8:Y9"/>
    <mergeCell ref="A16:A21"/>
    <mergeCell ref="B16:B21"/>
    <mergeCell ref="C16:C21"/>
    <mergeCell ref="D16:D21"/>
    <mergeCell ref="E16:E21"/>
    <mergeCell ref="A6:B6"/>
    <mergeCell ref="A8:A9"/>
    <mergeCell ref="F8:F9"/>
    <mergeCell ref="E8:E9"/>
    <mergeCell ref="D8:D9"/>
    <mergeCell ref="C8:C9"/>
    <mergeCell ref="B8:B9"/>
    <mergeCell ref="A10:A15"/>
    <mergeCell ref="B10:B15"/>
    <mergeCell ref="C10:C15"/>
    <mergeCell ref="D10:D15"/>
    <mergeCell ref="E10:E15"/>
    <mergeCell ref="F10:F15"/>
    <mergeCell ref="H22:H27"/>
    <mergeCell ref="I22:I27"/>
    <mergeCell ref="J22:J27"/>
    <mergeCell ref="K22:K27"/>
    <mergeCell ref="L22:L27"/>
    <mergeCell ref="K16:K21"/>
    <mergeCell ref="L16:L21"/>
    <mergeCell ref="M16:M21"/>
    <mergeCell ref="F16:F21"/>
    <mergeCell ref="G16:G21"/>
    <mergeCell ref="H16:H21"/>
    <mergeCell ref="I16:I21"/>
    <mergeCell ref="J16:J21"/>
    <mergeCell ref="N16:N21"/>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A34:A39"/>
    <mergeCell ref="B34:B39"/>
    <mergeCell ref="C34:C39"/>
    <mergeCell ref="A40:A45"/>
    <mergeCell ref="B40:B45"/>
    <mergeCell ref="C40:C45"/>
    <mergeCell ref="N34:N39"/>
    <mergeCell ref="M40:M45"/>
    <mergeCell ref="N40:N45"/>
    <mergeCell ref="D40:D45"/>
    <mergeCell ref="E40:E45"/>
    <mergeCell ref="F40:F45"/>
    <mergeCell ref="D34:D39"/>
    <mergeCell ref="E34:E39"/>
    <mergeCell ref="J40:J45"/>
    <mergeCell ref="F34:F39"/>
    <mergeCell ref="G34:G39"/>
    <mergeCell ref="H34:H39"/>
    <mergeCell ref="I34:I39"/>
    <mergeCell ref="J34:J39"/>
    <mergeCell ref="G40:G45"/>
    <mergeCell ref="H40:H45"/>
    <mergeCell ref="I40:I45"/>
    <mergeCell ref="K34:K39"/>
    <mergeCell ref="A52:A57"/>
    <mergeCell ref="B52:B57"/>
    <mergeCell ref="C52:C57"/>
    <mergeCell ref="D52:D57"/>
    <mergeCell ref="E52:E57"/>
    <mergeCell ref="A46:A51"/>
    <mergeCell ref="B46:B51"/>
    <mergeCell ref="C46:C51"/>
    <mergeCell ref="D46:D51"/>
    <mergeCell ref="E46:E51"/>
    <mergeCell ref="L34:L39"/>
    <mergeCell ref="M34:M39"/>
    <mergeCell ref="G46:G51"/>
    <mergeCell ref="H46:H51"/>
    <mergeCell ref="I46:I51"/>
    <mergeCell ref="J46:J51"/>
    <mergeCell ref="K46:K51"/>
    <mergeCell ref="L46:L51"/>
    <mergeCell ref="K40:K45"/>
    <mergeCell ref="L40:L45"/>
    <mergeCell ref="L64:L69"/>
    <mergeCell ref="M64:M69"/>
    <mergeCell ref="G58:G63"/>
    <mergeCell ref="H58:H63"/>
    <mergeCell ref="I58:I63"/>
    <mergeCell ref="M46:M51"/>
    <mergeCell ref="N46:N51"/>
    <mergeCell ref="F52:F57"/>
    <mergeCell ref="G52:G57"/>
    <mergeCell ref="H52:H57"/>
    <mergeCell ref="I52:I57"/>
    <mergeCell ref="J52:J57"/>
    <mergeCell ref="M52:M57"/>
    <mergeCell ref="N52:N57"/>
    <mergeCell ref="K52:K57"/>
    <mergeCell ref="L52:L57"/>
    <mergeCell ref="F46:F51"/>
    <mergeCell ref="B70:AJ70"/>
    <mergeCell ref="M58:M63"/>
    <mergeCell ref="N58:N63"/>
    <mergeCell ref="A64:A69"/>
    <mergeCell ref="B64:B69"/>
    <mergeCell ref="C64:C69"/>
    <mergeCell ref="D64:D69"/>
    <mergeCell ref="E64:E69"/>
    <mergeCell ref="F64:F69"/>
    <mergeCell ref="G64:G69"/>
    <mergeCell ref="N64:N69"/>
    <mergeCell ref="J58:J63"/>
    <mergeCell ref="K58:K63"/>
    <mergeCell ref="L58:L63"/>
    <mergeCell ref="A58:A63"/>
    <mergeCell ref="B58:B63"/>
    <mergeCell ref="C58:C63"/>
    <mergeCell ref="D58:D63"/>
    <mergeCell ref="E58:E63"/>
    <mergeCell ref="F58:F63"/>
    <mergeCell ref="H64:H69"/>
    <mergeCell ref="I64:I69"/>
    <mergeCell ref="J64:J69"/>
    <mergeCell ref="K64:K69"/>
    <mergeCell ref="C4:N4"/>
    <mergeCell ref="O4:Q4"/>
    <mergeCell ref="A1:AJ2"/>
    <mergeCell ref="A7:G7"/>
    <mergeCell ref="H7:N7"/>
    <mergeCell ref="O7:W7"/>
    <mergeCell ref="X7:AD7"/>
    <mergeCell ref="AE7:AJ7"/>
    <mergeCell ref="A4:B4"/>
    <mergeCell ref="A5:B5"/>
  </mergeCells>
  <conditionalFormatting sqref="H10 H16">
    <cfRule type="cellIs" dxfId="3237" priority="227" operator="equal">
      <formula>"Muy Alta"</formula>
    </cfRule>
    <cfRule type="cellIs" dxfId="3236" priority="228" operator="equal">
      <formula>"Alta"</formula>
    </cfRule>
    <cfRule type="cellIs" dxfId="3235" priority="229" operator="equal">
      <formula>"Media"</formula>
    </cfRule>
    <cfRule type="cellIs" dxfId="3234" priority="230" operator="equal">
      <formula>"Baja"</formula>
    </cfRule>
    <cfRule type="cellIs" dxfId="3233" priority="231" operator="equal">
      <formula>"Muy Baja"</formula>
    </cfRule>
  </conditionalFormatting>
  <conditionalFormatting sqref="L10 L16 L22 L28 L34 L40 L46 L52 L58 L64">
    <cfRule type="cellIs" dxfId="3232" priority="222" operator="equal">
      <formula>"Catastrófico"</formula>
    </cfRule>
    <cfRule type="cellIs" dxfId="3231" priority="223" operator="equal">
      <formula>"Mayor"</formula>
    </cfRule>
    <cfRule type="cellIs" dxfId="3230" priority="224" operator="equal">
      <formula>"Moderado"</formula>
    </cfRule>
    <cfRule type="cellIs" dxfId="3229" priority="225" operator="equal">
      <formula>"Menor"</formula>
    </cfRule>
    <cfRule type="cellIs" dxfId="3228" priority="226" operator="equal">
      <formula>"Leve"</formula>
    </cfRule>
  </conditionalFormatting>
  <conditionalFormatting sqref="N10">
    <cfRule type="cellIs" dxfId="3227" priority="218" operator="equal">
      <formula>"Extremo"</formula>
    </cfRule>
    <cfRule type="cellIs" dxfId="3226" priority="219" operator="equal">
      <formula>"Alto"</formula>
    </cfRule>
    <cfRule type="cellIs" dxfId="3225" priority="220" operator="equal">
      <formula>"Moderado"</formula>
    </cfRule>
    <cfRule type="cellIs" dxfId="3224" priority="221" operator="equal">
      <formula>"Bajo"</formula>
    </cfRule>
  </conditionalFormatting>
  <conditionalFormatting sqref="Y10:Y15">
    <cfRule type="cellIs" dxfId="3223" priority="213" operator="equal">
      <formula>"Muy Alta"</formula>
    </cfRule>
    <cfRule type="cellIs" dxfId="3222" priority="214" operator="equal">
      <formula>"Alta"</formula>
    </cfRule>
    <cfRule type="cellIs" dxfId="3221" priority="215" operator="equal">
      <formula>"Media"</formula>
    </cfRule>
    <cfRule type="cellIs" dxfId="3220" priority="216" operator="equal">
      <formula>"Baja"</formula>
    </cfRule>
    <cfRule type="cellIs" dxfId="3219" priority="217" operator="equal">
      <formula>"Muy Baja"</formula>
    </cfRule>
  </conditionalFormatting>
  <conditionalFormatting sqref="AA10:AA15">
    <cfRule type="cellIs" dxfId="3218" priority="208" operator="equal">
      <formula>"Catastrófico"</formula>
    </cfRule>
    <cfRule type="cellIs" dxfId="3217" priority="209" operator="equal">
      <formula>"Mayor"</formula>
    </cfRule>
    <cfRule type="cellIs" dxfId="3216" priority="210" operator="equal">
      <formula>"Moderado"</formula>
    </cfRule>
    <cfRule type="cellIs" dxfId="3215" priority="211" operator="equal">
      <formula>"Menor"</formula>
    </cfRule>
    <cfRule type="cellIs" dxfId="3214" priority="212" operator="equal">
      <formula>"Leve"</formula>
    </cfRule>
  </conditionalFormatting>
  <conditionalFormatting sqref="AC10:AC15">
    <cfRule type="cellIs" dxfId="3213" priority="204" operator="equal">
      <formula>"Extremo"</formula>
    </cfRule>
    <cfRule type="cellIs" dxfId="3212" priority="205" operator="equal">
      <formula>"Alto"</formula>
    </cfRule>
    <cfRule type="cellIs" dxfId="3211" priority="206" operator="equal">
      <formula>"Moderado"</formula>
    </cfRule>
    <cfRule type="cellIs" dxfId="3210" priority="207" operator="equal">
      <formula>"Bajo"</formula>
    </cfRule>
  </conditionalFormatting>
  <conditionalFormatting sqref="H58">
    <cfRule type="cellIs" dxfId="3209" priority="43" operator="equal">
      <formula>"Muy Alta"</formula>
    </cfRule>
    <cfRule type="cellIs" dxfId="3208" priority="44" operator="equal">
      <formula>"Alta"</formula>
    </cfRule>
    <cfRule type="cellIs" dxfId="3207" priority="45" operator="equal">
      <formula>"Media"</formula>
    </cfRule>
    <cfRule type="cellIs" dxfId="3206" priority="46" operator="equal">
      <formula>"Baja"</formula>
    </cfRule>
    <cfRule type="cellIs" dxfId="3205" priority="47" operator="equal">
      <formula>"Muy Baja"</formula>
    </cfRule>
  </conditionalFormatting>
  <conditionalFormatting sqref="N16">
    <cfRule type="cellIs" dxfId="3204" priority="200" operator="equal">
      <formula>"Extremo"</formula>
    </cfRule>
    <cfRule type="cellIs" dxfId="3203" priority="201" operator="equal">
      <formula>"Alto"</formula>
    </cfRule>
    <cfRule type="cellIs" dxfId="3202" priority="202" operator="equal">
      <formula>"Moderado"</formula>
    </cfRule>
    <cfRule type="cellIs" dxfId="3201" priority="203" operator="equal">
      <formula>"Bajo"</formula>
    </cfRule>
  </conditionalFormatting>
  <conditionalFormatting sqref="Y16:Y21">
    <cfRule type="cellIs" dxfId="3200" priority="195" operator="equal">
      <formula>"Muy Alta"</formula>
    </cfRule>
    <cfRule type="cellIs" dxfId="3199" priority="196" operator="equal">
      <formula>"Alta"</formula>
    </cfRule>
    <cfRule type="cellIs" dxfId="3198" priority="197" operator="equal">
      <formula>"Media"</formula>
    </cfRule>
    <cfRule type="cellIs" dxfId="3197" priority="198" operator="equal">
      <formula>"Baja"</formula>
    </cfRule>
    <cfRule type="cellIs" dxfId="3196" priority="199" operator="equal">
      <formula>"Muy Baja"</formula>
    </cfRule>
  </conditionalFormatting>
  <conditionalFormatting sqref="AA16:AA21">
    <cfRule type="cellIs" dxfId="3195" priority="190" operator="equal">
      <formula>"Catastrófico"</formula>
    </cfRule>
    <cfRule type="cellIs" dxfId="3194" priority="191" operator="equal">
      <formula>"Mayor"</formula>
    </cfRule>
    <cfRule type="cellIs" dxfId="3193" priority="192" operator="equal">
      <formula>"Moderado"</formula>
    </cfRule>
    <cfRule type="cellIs" dxfId="3192" priority="193" operator="equal">
      <formula>"Menor"</formula>
    </cfRule>
    <cfRule type="cellIs" dxfId="3191" priority="194" operator="equal">
      <formula>"Leve"</formula>
    </cfRule>
  </conditionalFormatting>
  <conditionalFormatting sqref="AC16:AC21">
    <cfRule type="cellIs" dxfId="3190" priority="186" operator="equal">
      <formula>"Extremo"</formula>
    </cfRule>
    <cfRule type="cellIs" dxfId="3189" priority="187" operator="equal">
      <formula>"Alto"</formula>
    </cfRule>
    <cfRule type="cellIs" dxfId="3188" priority="188" operator="equal">
      <formula>"Moderado"</formula>
    </cfRule>
    <cfRule type="cellIs" dxfId="3187" priority="189" operator="equal">
      <formula>"Bajo"</formula>
    </cfRule>
  </conditionalFormatting>
  <conditionalFormatting sqref="H22">
    <cfRule type="cellIs" dxfId="3186" priority="181" operator="equal">
      <formula>"Muy Alta"</formula>
    </cfRule>
    <cfRule type="cellIs" dxfId="3185" priority="182" operator="equal">
      <formula>"Alta"</formula>
    </cfRule>
    <cfRule type="cellIs" dxfId="3184" priority="183" operator="equal">
      <formula>"Media"</formula>
    </cfRule>
    <cfRule type="cellIs" dxfId="3183" priority="184" operator="equal">
      <formula>"Baja"</formula>
    </cfRule>
    <cfRule type="cellIs" dxfId="3182" priority="185" operator="equal">
      <formula>"Muy Baja"</formula>
    </cfRule>
  </conditionalFormatting>
  <conditionalFormatting sqref="N22">
    <cfRule type="cellIs" dxfId="3181" priority="177" operator="equal">
      <formula>"Extremo"</formula>
    </cfRule>
    <cfRule type="cellIs" dxfId="3180" priority="178" operator="equal">
      <formula>"Alto"</formula>
    </cfRule>
    <cfRule type="cellIs" dxfId="3179" priority="179" operator="equal">
      <formula>"Moderado"</formula>
    </cfRule>
    <cfRule type="cellIs" dxfId="3178" priority="180" operator="equal">
      <formula>"Bajo"</formula>
    </cfRule>
  </conditionalFormatting>
  <conditionalFormatting sqref="Y22:Y27">
    <cfRule type="cellIs" dxfId="3177" priority="172" operator="equal">
      <formula>"Muy Alta"</formula>
    </cfRule>
    <cfRule type="cellIs" dxfId="3176" priority="173" operator="equal">
      <formula>"Alta"</formula>
    </cfRule>
    <cfRule type="cellIs" dxfId="3175" priority="174" operator="equal">
      <formula>"Media"</formula>
    </cfRule>
    <cfRule type="cellIs" dxfId="3174" priority="175" operator="equal">
      <formula>"Baja"</formula>
    </cfRule>
    <cfRule type="cellIs" dxfId="3173" priority="176" operator="equal">
      <formula>"Muy Baja"</formula>
    </cfRule>
  </conditionalFormatting>
  <conditionalFormatting sqref="AA22:AA27">
    <cfRule type="cellIs" dxfId="3172" priority="167" operator="equal">
      <formula>"Catastrófico"</formula>
    </cfRule>
    <cfRule type="cellIs" dxfId="3171" priority="168" operator="equal">
      <formula>"Mayor"</formula>
    </cfRule>
    <cfRule type="cellIs" dxfId="3170" priority="169" operator="equal">
      <formula>"Moderado"</formula>
    </cfRule>
    <cfRule type="cellIs" dxfId="3169" priority="170" operator="equal">
      <formula>"Menor"</formula>
    </cfRule>
    <cfRule type="cellIs" dxfId="3168" priority="171" operator="equal">
      <formula>"Leve"</formula>
    </cfRule>
  </conditionalFormatting>
  <conditionalFormatting sqref="AC22:AC27">
    <cfRule type="cellIs" dxfId="3167" priority="163" operator="equal">
      <formula>"Extremo"</formula>
    </cfRule>
    <cfRule type="cellIs" dxfId="3166" priority="164" operator="equal">
      <formula>"Alto"</formula>
    </cfRule>
    <cfRule type="cellIs" dxfId="3165" priority="165" operator="equal">
      <formula>"Moderado"</formula>
    </cfRule>
    <cfRule type="cellIs" dxfId="3164" priority="166" operator="equal">
      <formula>"Bajo"</formula>
    </cfRule>
  </conditionalFormatting>
  <conditionalFormatting sqref="H28">
    <cfRule type="cellIs" dxfId="3163" priority="158" operator="equal">
      <formula>"Muy Alta"</formula>
    </cfRule>
    <cfRule type="cellIs" dxfId="3162" priority="159" operator="equal">
      <formula>"Alta"</formula>
    </cfRule>
    <cfRule type="cellIs" dxfId="3161" priority="160" operator="equal">
      <formula>"Media"</formula>
    </cfRule>
    <cfRule type="cellIs" dxfId="3160" priority="161" operator="equal">
      <formula>"Baja"</formula>
    </cfRule>
    <cfRule type="cellIs" dxfId="3159" priority="162" operator="equal">
      <formula>"Muy Baja"</formula>
    </cfRule>
  </conditionalFormatting>
  <conditionalFormatting sqref="N28">
    <cfRule type="cellIs" dxfId="3158" priority="154" operator="equal">
      <formula>"Extremo"</formula>
    </cfRule>
    <cfRule type="cellIs" dxfId="3157" priority="155" operator="equal">
      <formula>"Alto"</formula>
    </cfRule>
    <cfRule type="cellIs" dxfId="3156" priority="156" operator="equal">
      <formula>"Moderado"</formula>
    </cfRule>
    <cfRule type="cellIs" dxfId="3155" priority="157" operator="equal">
      <formula>"Bajo"</formula>
    </cfRule>
  </conditionalFormatting>
  <conditionalFormatting sqref="Y28:Y33">
    <cfRule type="cellIs" dxfId="3154" priority="149" operator="equal">
      <formula>"Muy Alta"</formula>
    </cfRule>
    <cfRule type="cellIs" dxfId="3153" priority="150" operator="equal">
      <formula>"Alta"</formula>
    </cfRule>
    <cfRule type="cellIs" dxfId="3152" priority="151" operator="equal">
      <formula>"Media"</formula>
    </cfRule>
    <cfRule type="cellIs" dxfId="3151" priority="152" operator="equal">
      <formula>"Baja"</formula>
    </cfRule>
    <cfRule type="cellIs" dxfId="3150" priority="153" operator="equal">
      <formula>"Muy Baja"</formula>
    </cfRule>
  </conditionalFormatting>
  <conditionalFormatting sqref="AA28:AA33">
    <cfRule type="cellIs" dxfId="3149" priority="144" operator="equal">
      <formula>"Catastrófico"</formula>
    </cfRule>
    <cfRule type="cellIs" dxfId="3148" priority="145" operator="equal">
      <formula>"Mayor"</formula>
    </cfRule>
    <cfRule type="cellIs" dxfId="3147" priority="146" operator="equal">
      <formula>"Moderado"</formula>
    </cfRule>
    <cfRule type="cellIs" dxfId="3146" priority="147" operator="equal">
      <formula>"Menor"</formula>
    </cfRule>
    <cfRule type="cellIs" dxfId="3145" priority="148" operator="equal">
      <formula>"Leve"</formula>
    </cfRule>
  </conditionalFormatting>
  <conditionalFormatting sqref="AC28:AC33">
    <cfRule type="cellIs" dxfId="3144" priority="140" operator="equal">
      <formula>"Extremo"</formula>
    </cfRule>
    <cfRule type="cellIs" dxfId="3143" priority="141" operator="equal">
      <formula>"Alto"</formula>
    </cfRule>
    <cfRule type="cellIs" dxfId="3142" priority="142" operator="equal">
      <formula>"Moderado"</formula>
    </cfRule>
    <cfRule type="cellIs" dxfId="3141" priority="143" operator="equal">
      <formula>"Bajo"</formula>
    </cfRule>
  </conditionalFormatting>
  <conditionalFormatting sqref="H34">
    <cfRule type="cellIs" dxfId="3140" priority="135" operator="equal">
      <formula>"Muy Alta"</formula>
    </cfRule>
    <cfRule type="cellIs" dxfId="3139" priority="136" operator="equal">
      <formula>"Alta"</formula>
    </cfRule>
    <cfRule type="cellIs" dxfId="3138" priority="137" operator="equal">
      <formula>"Media"</formula>
    </cfRule>
    <cfRule type="cellIs" dxfId="3137" priority="138" operator="equal">
      <formula>"Baja"</formula>
    </cfRule>
    <cfRule type="cellIs" dxfId="3136" priority="139" operator="equal">
      <formula>"Muy Baja"</formula>
    </cfRule>
  </conditionalFormatting>
  <conditionalFormatting sqref="N34">
    <cfRule type="cellIs" dxfId="3135" priority="131" operator="equal">
      <formula>"Extremo"</formula>
    </cfRule>
    <cfRule type="cellIs" dxfId="3134" priority="132" operator="equal">
      <formula>"Alto"</formula>
    </cfRule>
    <cfRule type="cellIs" dxfId="3133" priority="133" operator="equal">
      <formula>"Moderado"</formula>
    </cfRule>
    <cfRule type="cellIs" dxfId="3132" priority="134" operator="equal">
      <formula>"Bajo"</formula>
    </cfRule>
  </conditionalFormatting>
  <conditionalFormatting sqref="Y34:Y39">
    <cfRule type="cellIs" dxfId="3131" priority="126" operator="equal">
      <formula>"Muy Alta"</formula>
    </cfRule>
    <cfRule type="cellIs" dxfId="3130" priority="127" operator="equal">
      <formula>"Alta"</formula>
    </cfRule>
    <cfRule type="cellIs" dxfId="3129" priority="128" operator="equal">
      <formula>"Media"</formula>
    </cfRule>
    <cfRule type="cellIs" dxfId="3128" priority="129" operator="equal">
      <formula>"Baja"</formula>
    </cfRule>
    <cfRule type="cellIs" dxfId="3127" priority="130" operator="equal">
      <formula>"Muy Baja"</formula>
    </cfRule>
  </conditionalFormatting>
  <conditionalFormatting sqref="AA34:AA39">
    <cfRule type="cellIs" dxfId="3126" priority="121" operator="equal">
      <formula>"Catastrófico"</formula>
    </cfRule>
    <cfRule type="cellIs" dxfId="3125" priority="122" operator="equal">
      <formula>"Mayor"</formula>
    </cfRule>
    <cfRule type="cellIs" dxfId="3124" priority="123" operator="equal">
      <formula>"Moderado"</formula>
    </cfRule>
    <cfRule type="cellIs" dxfId="3123" priority="124" operator="equal">
      <formula>"Menor"</formula>
    </cfRule>
    <cfRule type="cellIs" dxfId="3122" priority="125" operator="equal">
      <formula>"Leve"</formula>
    </cfRule>
  </conditionalFormatting>
  <conditionalFormatting sqref="AC34:AC39">
    <cfRule type="cellIs" dxfId="3121" priority="117" operator="equal">
      <formula>"Extremo"</formula>
    </cfRule>
    <cfRule type="cellIs" dxfId="3120" priority="118" operator="equal">
      <formula>"Alto"</formula>
    </cfRule>
    <cfRule type="cellIs" dxfId="3119" priority="119" operator="equal">
      <formula>"Moderado"</formula>
    </cfRule>
    <cfRule type="cellIs" dxfId="3118" priority="120" operator="equal">
      <formula>"Bajo"</formula>
    </cfRule>
  </conditionalFormatting>
  <conditionalFormatting sqref="H40">
    <cfRule type="cellIs" dxfId="3117" priority="112" operator="equal">
      <formula>"Muy Alta"</formula>
    </cfRule>
    <cfRule type="cellIs" dxfId="3116" priority="113" operator="equal">
      <formula>"Alta"</formula>
    </cfRule>
    <cfRule type="cellIs" dxfId="3115" priority="114" operator="equal">
      <formula>"Media"</formula>
    </cfRule>
    <cfRule type="cellIs" dxfId="3114" priority="115" operator="equal">
      <formula>"Baja"</formula>
    </cfRule>
    <cfRule type="cellIs" dxfId="3113" priority="116" operator="equal">
      <formula>"Muy Baja"</formula>
    </cfRule>
  </conditionalFormatting>
  <conditionalFormatting sqref="N40">
    <cfRule type="cellIs" dxfId="3112" priority="108" operator="equal">
      <formula>"Extremo"</formula>
    </cfRule>
    <cfRule type="cellIs" dxfId="3111" priority="109" operator="equal">
      <formula>"Alto"</formula>
    </cfRule>
    <cfRule type="cellIs" dxfId="3110" priority="110" operator="equal">
      <formula>"Moderado"</formula>
    </cfRule>
    <cfRule type="cellIs" dxfId="3109" priority="111" operator="equal">
      <formula>"Bajo"</formula>
    </cfRule>
  </conditionalFormatting>
  <conditionalFormatting sqref="Y40:Y45">
    <cfRule type="cellIs" dxfId="3108" priority="103" operator="equal">
      <formula>"Muy Alta"</formula>
    </cfRule>
    <cfRule type="cellIs" dxfId="3107" priority="104" operator="equal">
      <formula>"Alta"</formula>
    </cfRule>
    <cfRule type="cellIs" dxfId="3106" priority="105" operator="equal">
      <formula>"Media"</formula>
    </cfRule>
    <cfRule type="cellIs" dxfId="3105" priority="106" operator="equal">
      <formula>"Baja"</formula>
    </cfRule>
    <cfRule type="cellIs" dxfId="3104" priority="107" operator="equal">
      <formula>"Muy Baja"</formula>
    </cfRule>
  </conditionalFormatting>
  <conditionalFormatting sqref="AA40:AA45">
    <cfRule type="cellIs" dxfId="3103" priority="98" operator="equal">
      <formula>"Catastrófico"</formula>
    </cfRule>
    <cfRule type="cellIs" dxfId="3102" priority="99" operator="equal">
      <formula>"Mayor"</formula>
    </cfRule>
    <cfRule type="cellIs" dxfId="3101" priority="100" operator="equal">
      <formula>"Moderado"</formula>
    </cfRule>
    <cfRule type="cellIs" dxfId="3100" priority="101" operator="equal">
      <formula>"Menor"</formula>
    </cfRule>
    <cfRule type="cellIs" dxfId="3099" priority="102" operator="equal">
      <formula>"Leve"</formula>
    </cfRule>
  </conditionalFormatting>
  <conditionalFormatting sqref="AC40:AC45">
    <cfRule type="cellIs" dxfId="3098" priority="94" operator="equal">
      <formula>"Extremo"</formula>
    </cfRule>
    <cfRule type="cellIs" dxfId="3097" priority="95" operator="equal">
      <formula>"Alto"</formula>
    </cfRule>
    <cfRule type="cellIs" dxfId="3096" priority="96" operator="equal">
      <formula>"Moderado"</formula>
    </cfRule>
    <cfRule type="cellIs" dxfId="3095" priority="97" operator="equal">
      <formula>"Bajo"</formula>
    </cfRule>
  </conditionalFormatting>
  <conditionalFormatting sqref="H46">
    <cfRule type="cellIs" dxfId="3094" priority="89" operator="equal">
      <formula>"Muy Alta"</formula>
    </cfRule>
    <cfRule type="cellIs" dxfId="3093" priority="90" operator="equal">
      <formula>"Alta"</formula>
    </cfRule>
    <cfRule type="cellIs" dxfId="3092" priority="91" operator="equal">
      <formula>"Media"</formula>
    </cfRule>
    <cfRule type="cellIs" dxfId="3091" priority="92" operator="equal">
      <formula>"Baja"</formula>
    </cfRule>
    <cfRule type="cellIs" dxfId="3090" priority="93" operator="equal">
      <formula>"Muy Baja"</formula>
    </cfRule>
  </conditionalFormatting>
  <conditionalFormatting sqref="N46">
    <cfRule type="cellIs" dxfId="3089" priority="85" operator="equal">
      <formula>"Extremo"</formula>
    </cfRule>
    <cfRule type="cellIs" dxfId="3088" priority="86" operator="equal">
      <formula>"Alto"</formula>
    </cfRule>
    <cfRule type="cellIs" dxfId="3087" priority="87" operator="equal">
      <formula>"Moderado"</formula>
    </cfRule>
    <cfRule type="cellIs" dxfId="3086" priority="88" operator="equal">
      <formula>"Bajo"</formula>
    </cfRule>
  </conditionalFormatting>
  <conditionalFormatting sqref="Y46:Y51">
    <cfRule type="cellIs" dxfId="3085" priority="80" operator="equal">
      <formula>"Muy Alta"</formula>
    </cfRule>
    <cfRule type="cellIs" dxfId="3084" priority="81" operator="equal">
      <formula>"Alta"</formula>
    </cfRule>
    <cfRule type="cellIs" dxfId="3083" priority="82" operator="equal">
      <formula>"Media"</formula>
    </cfRule>
    <cfRule type="cellIs" dxfId="3082" priority="83" operator="equal">
      <formula>"Baja"</formula>
    </cfRule>
    <cfRule type="cellIs" dxfId="3081" priority="84" operator="equal">
      <formula>"Muy Baja"</formula>
    </cfRule>
  </conditionalFormatting>
  <conditionalFormatting sqref="AA46:AA51">
    <cfRule type="cellIs" dxfId="3080" priority="75" operator="equal">
      <formula>"Catastrófico"</formula>
    </cfRule>
    <cfRule type="cellIs" dxfId="3079" priority="76" operator="equal">
      <formula>"Mayor"</formula>
    </cfRule>
    <cfRule type="cellIs" dxfId="3078" priority="77" operator="equal">
      <formula>"Moderado"</formula>
    </cfRule>
    <cfRule type="cellIs" dxfId="3077" priority="78" operator="equal">
      <formula>"Menor"</formula>
    </cfRule>
    <cfRule type="cellIs" dxfId="3076" priority="79" operator="equal">
      <formula>"Leve"</formula>
    </cfRule>
  </conditionalFormatting>
  <conditionalFormatting sqref="AC46:AC51">
    <cfRule type="cellIs" dxfId="3075" priority="71" operator="equal">
      <formula>"Extremo"</formula>
    </cfRule>
    <cfRule type="cellIs" dxfId="3074" priority="72" operator="equal">
      <formula>"Alto"</formula>
    </cfRule>
    <cfRule type="cellIs" dxfId="3073" priority="73" operator="equal">
      <formula>"Moderado"</formula>
    </cfRule>
    <cfRule type="cellIs" dxfId="3072" priority="74" operator="equal">
      <formula>"Bajo"</formula>
    </cfRule>
  </conditionalFormatting>
  <conditionalFormatting sqref="H52">
    <cfRule type="cellIs" dxfId="3071" priority="66" operator="equal">
      <formula>"Muy Alta"</formula>
    </cfRule>
    <cfRule type="cellIs" dxfId="3070" priority="67" operator="equal">
      <formula>"Alta"</formula>
    </cfRule>
    <cfRule type="cellIs" dxfId="3069" priority="68" operator="equal">
      <formula>"Media"</formula>
    </cfRule>
    <cfRule type="cellIs" dxfId="3068" priority="69" operator="equal">
      <formula>"Baja"</formula>
    </cfRule>
    <cfRule type="cellIs" dxfId="3067" priority="70" operator="equal">
      <formula>"Muy Baja"</formula>
    </cfRule>
  </conditionalFormatting>
  <conditionalFormatting sqref="N52">
    <cfRule type="cellIs" dxfId="3066" priority="62" operator="equal">
      <formula>"Extremo"</formula>
    </cfRule>
    <cfRule type="cellIs" dxfId="3065" priority="63" operator="equal">
      <formula>"Alto"</formula>
    </cfRule>
    <cfRule type="cellIs" dxfId="3064" priority="64" operator="equal">
      <formula>"Moderado"</formula>
    </cfRule>
    <cfRule type="cellIs" dxfId="3063" priority="65" operator="equal">
      <formula>"Bajo"</formula>
    </cfRule>
  </conditionalFormatting>
  <conditionalFormatting sqref="Y52:Y57">
    <cfRule type="cellIs" dxfId="3062" priority="57" operator="equal">
      <formula>"Muy Alta"</formula>
    </cfRule>
    <cfRule type="cellIs" dxfId="3061" priority="58" operator="equal">
      <formula>"Alta"</formula>
    </cfRule>
    <cfRule type="cellIs" dxfId="3060" priority="59" operator="equal">
      <formula>"Media"</formula>
    </cfRule>
    <cfRule type="cellIs" dxfId="3059" priority="60" operator="equal">
      <formula>"Baja"</formula>
    </cfRule>
    <cfRule type="cellIs" dxfId="3058" priority="61" operator="equal">
      <formula>"Muy Baja"</formula>
    </cfRule>
  </conditionalFormatting>
  <conditionalFormatting sqref="AA52:AA57">
    <cfRule type="cellIs" dxfId="3057" priority="52" operator="equal">
      <formula>"Catastrófico"</formula>
    </cfRule>
    <cfRule type="cellIs" dxfId="3056" priority="53" operator="equal">
      <formula>"Mayor"</formula>
    </cfRule>
    <cfRule type="cellIs" dxfId="3055" priority="54" operator="equal">
      <formula>"Moderado"</formula>
    </cfRule>
    <cfRule type="cellIs" dxfId="3054" priority="55" operator="equal">
      <formula>"Menor"</formula>
    </cfRule>
    <cfRule type="cellIs" dxfId="3053" priority="56" operator="equal">
      <formula>"Leve"</formula>
    </cfRule>
  </conditionalFormatting>
  <conditionalFormatting sqref="AC52:AC57">
    <cfRule type="cellIs" dxfId="3052" priority="48" operator="equal">
      <formula>"Extremo"</formula>
    </cfRule>
    <cfRule type="cellIs" dxfId="3051" priority="49" operator="equal">
      <formula>"Alto"</formula>
    </cfRule>
    <cfRule type="cellIs" dxfId="3050" priority="50" operator="equal">
      <formula>"Moderado"</formula>
    </cfRule>
    <cfRule type="cellIs" dxfId="3049" priority="51" operator="equal">
      <formula>"Bajo"</formula>
    </cfRule>
  </conditionalFormatting>
  <conditionalFormatting sqref="N58">
    <cfRule type="cellIs" dxfId="3048" priority="39" operator="equal">
      <formula>"Extremo"</formula>
    </cfRule>
    <cfRule type="cellIs" dxfId="3047" priority="40" operator="equal">
      <formula>"Alto"</formula>
    </cfRule>
    <cfRule type="cellIs" dxfId="3046" priority="41" operator="equal">
      <formula>"Moderado"</formula>
    </cfRule>
    <cfRule type="cellIs" dxfId="3045" priority="42" operator="equal">
      <formula>"Bajo"</formula>
    </cfRule>
  </conditionalFormatting>
  <conditionalFormatting sqref="Y58:Y63">
    <cfRule type="cellIs" dxfId="3044" priority="34" operator="equal">
      <formula>"Muy Alta"</formula>
    </cfRule>
    <cfRule type="cellIs" dxfId="3043" priority="35" operator="equal">
      <formula>"Alta"</formula>
    </cfRule>
    <cfRule type="cellIs" dxfId="3042" priority="36" operator="equal">
      <formula>"Media"</formula>
    </cfRule>
    <cfRule type="cellIs" dxfId="3041" priority="37" operator="equal">
      <formula>"Baja"</formula>
    </cfRule>
    <cfRule type="cellIs" dxfId="3040" priority="38" operator="equal">
      <formula>"Muy Baja"</formula>
    </cfRule>
  </conditionalFormatting>
  <conditionalFormatting sqref="AA58:AA63">
    <cfRule type="cellIs" dxfId="3039" priority="29" operator="equal">
      <formula>"Catastrófico"</formula>
    </cfRule>
    <cfRule type="cellIs" dxfId="3038" priority="30" operator="equal">
      <formula>"Mayor"</formula>
    </cfRule>
    <cfRule type="cellIs" dxfId="3037" priority="31" operator="equal">
      <formula>"Moderado"</formula>
    </cfRule>
    <cfRule type="cellIs" dxfId="3036" priority="32" operator="equal">
      <formula>"Menor"</formula>
    </cfRule>
    <cfRule type="cellIs" dxfId="3035" priority="33" operator="equal">
      <formula>"Leve"</formula>
    </cfRule>
  </conditionalFormatting>
  <conditionalFormatting sqref="AC58:AC63">
    <cfRule type="cellIs" dxfId="3034" priority="25" operator="equal">
      <formula>"Extremo"</formula>
    </cfRule>
    <cfRule type="cellIs" dxfId="3033" priority="26" operator="equal">
      <formula>"Alto"</formula>
    </cfRule>
    <cfRule type="cellIs" dxfId="3032" priority="27" operator="equal">
      <formula>"Moderado"</formula>
    </cfRule>
    <cfRule type="cellIs" dxfId="3031" priority="28" operator="equal">
      <formula>"Bajo"</formula>
    </cfRule>
  </conditionalFormatting>
  <conditionalFormatting sqref="H64">
    <cfRule type="cellIs" dxfId="3030" priority="20" operator="equal">
      <formula>"Muy Alta"</formula>
    </cfRule>
    <cfRule type="cellIs" dxfId="3029" priority="21" operator="equal">
      <formula>"Alta"</formula>
    </cfRule>
    <cfRule type="cellIs" dxfId="3028" priority="22" operator="equal">
      <formula>"Media"</formula>
    </cfRule>
    <cfRule type="cellIs" dxfId="3027" priority="23" operator="equal">
      <formula>"Baja"</formula>
    </cfRule>
    <cfRule type="cellIs" dxfId="3026" priority="24" operator="equal">
      <formula>"Muy Baja"</formula>
    </cfRule>
  </conditionalFormatting>
  <conditionalFormatting sqref="N64">
    <cfRule type="cellIs" dxfId="3025" priority="16" operator="equal">
      <formula>"Extremo"</formula>
    </cfRule>
    <cfRule type="cellIs" dxfId="3024" priority="17" operator="equal">
      <formula>"Alto"</formula>
    </cfRule>
    <cfRule type="cellIs" dxfId="3023" priority="18" operator="equal">
      <formula>"Moderado"</formula>
    </cfRule>
    <cfRule type="cellIs" dxfId="3022" priority="19" operator="equal">
      <formula>"Bajo"</formula>
    </cfRule>
  </conditionalFormatting>
  <conditionalFormatting sqref="Y64:Y69">
    <cfRule type="cellIs" dxfId="3021" priority="11" operator="equal">
      <formula>"Muy Alta"</formula>
    </cfRule>
    <cfRule type="cellIs" dxfId="3020" priority="12" operator="equal">
      <formula>"Alta"</formula>
    </cfRule>
    <cfRule type="cellIs" dxfId="3019" priority="13" operator="equal">
      <formula>"Media"</formula>
    </cfRule>
    <cfRule type="cellIs" dxfId="3018" priority="14" operator="equal">
      <formula>"Baja"</formula>
    </cfRule>
    <cfRule type="cellIs" dxfId="3017" priority="15" operator="equal">
      <formula>"Muy Baja"</formula>
    </cfRule>
  </conditionalFormatting>
  <conditionalFormatting sqref="AA64:AA69">
    <cfRule type="cellIs" dxfId="3016" priority="6" operator="equal">
      <formula>"Catastrófico"</formula>
    </cfRule>
    <cfRule type="cellIs" dxfId="3015" priority="7" operator="equal">
      <formula>"Mayor"</formula>
    </cfRule>
    <cfRule type="cellIs" dxfId="3014" priority="8" operator="equal">
      <formula>"Moderado"</formula>
    </cfRule>
    <cfRule type="cellIs" dxfId="3013" priority="9" operator="equal">
      <formula>"Menor"</formula>
    </cfRule>
    <cfRule type="cellIs" dxfId="3012" priority="10" operator="equal">
      <formula>"Leve"</formula>
    </cfRule>
  </conditionalFormatting>
  <conditionalFormatting sqref="AC64:AC69">
    <cfRule type="cellIs" dxfId="3011" priority="2" operator="equal">
      <formula>"Extremo"</formula>
    </cfRule>
    <cfRule type="cellIs" dxfId="3010" priority="3" operator="equal">
      <formula>"Alto"</formula>
    </cfRule>
    <cfRule type="cellIs" dxfId="3009" priority="4" operator="equal">
      <formula>"Moderado"</formula>
    </cfRule>
    <cfRule type="cellIs" dxfId="3008" priority="5" operator="equal">
      <formula>"Bajo"</formula>
    </cfRule>
  </conditionalFormatting>
  <conditionalFormatting sqref="K10:K69">
    <cfRule type="containsText" dxfId="3007" priority="1" operator="containsText" text="❌">
      <formula>NOT(ISERROR(SEARCH("❌",K10)))</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249977111117893"/>
  </sheetPr>
  <dimension ref="A1:U232"/>
  <sheetViews>
    <sheetView zoomScale="60" zoomScaleNormal="60" workbookViewId="0">
      <selection activeCell="E8" sqref="E8"/>
    </sheetView>
  </sheetViews>
  <sheetFormatPr baseColWidth="10" defaultColWidth="11.42578125" defaultRowHeight="15" x14ac:dyDescent="0.25"/>
  <cols>
    <col min="2" max="2" width="26.85546875" customWidth="1"/>
    <col min="3" max="3" width="26.140625" customWidth="1"/>
    <col min="4" max="4" width="31.85546875" customWidth="1"/>
    <col min="5" max="5" width="144.85546875" bestFit="1" customWidth="1"/>
  </cols>
  <sheetData>
    <row r="1" spans="1:21" ht="33.75" x14ac:dyDescent="0.25">
      <c r="A1" s="87"/>
      <c r="B1" s="379" t="s">
        <v>145</v>
      </c>
      <c r="C1" s="379"/>
      <c r="D1" s="379"/>
      <c r="E1" s="87"/>
      <c r="F1" s="87"/>
      <c r="G1" s="87"/>
      <c r="H1" s="87"/>
      <c r="I1" s="87"/>
      <c r="J1" s="87"/>
      <c r="K1" s="87"/>
      <c r="L1" s="87"/>
      <c r="M1" s="87"/>
      <c r="N1" s="87"/>
      <c r="O1" s="87"/>
      <c r="P1" s="87"/>
      <c r="Q1" s="87"/>
      <c r="R1" s="87"/>
      <c r="S1" s="87"/>
      <c r="T1" s="87"/>
      <c r="U1" s="87"/>
    </row>
    <row r="2" spans="1:21" x14ac:dyDescent="0.25">
      <c r="A2" s="87"/>
      <c r="B2" s="87"/>
      <c r="C2" s="87"/>
      <c r="D2" s="87"/>
      <c r="E2" s="87"/>
      <c r="F2" s="87"/>
      <c r="G2" s="87"/>
      <c r="H2" s="87"/>
      <c r="I2" s="87"/>
      <c r="J2" s="87"/>
      <c r="K2" s="87"/>
      <c r="L2" s="87"/>
      <c r="M2" s="87"/>
      <c r="N2" s="87"/>
      <c r="O2" s="87"/>
      <c r="P2" s="87"/>
      <c r="Q2" s="87"/>
      <c r="R2" s="87"/>
      <c r="S2" s="87"/>
      <c r="T2" s="87"/>
      <c r="U2" s="87"/>
    </row>
    <row r="3" spans="1:21" ht="71.099999999999994" customHeight="1" x14ac:dyDescent="0.25">
      <c r="A3" s="87"/>
      <c r="B3" s="129"/>
      <c r="C3" s="130" t="s">
        <v>146</v>
      </c>
      <c r="D3" s="130" t="s">
        <v>147</v>
      </c>
      <c r="E3" s="87"/>
      <c r="F3" s="87"/>
      <c r="G3" s="87"/>
      <c r="H3" s="87"/>
      <c r="I3" s="87"/>
      <c r="J3" s="87"/>
      <c r="K3" s="87"/>
      <c r="L3" s="87"/>
      <c r="M3" s="87"/>
      <c r="N3" s="87"/>
      <c r="O3" s="87"/>
      <c r="P3" s="87"/>
      <c r="Q3" s="87"/>
      <c r="R3" s="87"/>
      <c r="S3" s="87"/>
      <c r="T3" s="87"/>
      <c r="U3" s="87"/>
    </row>
    <row r="4" spans="1:21" ht="66.599999999999994" customHeight="1" x14ac:dyDescent="0.25">
      <c r="A4" s="107" t="s">
        <v>148</v>
      </c>
      <c r="B4" s="131" t="s">
        <v>149</v>
      </c>
      <c r="C4" s="132" t="s">
        <v>150</v>
      </c>
      <c r="D4" s="133" t="s">
        <v>151</v>
      </c>
      <c r="E4" s="87"/>
      <c r="F4" s="87"/>
      <c r="G4" s="87"/>
      <c r="H4" s="87"/>
      <c r="I4" s="87"/>
      <c r="J4" s="87"/>
      <c r="K4" s="87"/>
      <c r="L4" s="87"/>
      <c r="M4" s="87"/>
      <c r="N4" s="87"/>
      <c r="O4" s="87"/>
      <c r="P4" s="87"/>
      <c r="Q4" s="87"/>
      <c r="R4" s="87"/>
      <c r="S4" s="87"/>
      <c r="T4" s="87"/>
      <c r="U4" s="87"/>
    </row>
    <row r="5" spans="1:21" ht="125.1" customHeight="1" x14ac:dyDescent="0.25">
      <c r="A5" s="107" t="s">
        <v>152</v>
      </c>
      <c r="B5" s="134" t="s">
        <v>153</v>
      </c>
      <c r="C5" s="135" t="s">
        <v>154</v>
      </c>
      <c r="D5" s="136" t="s">
        <v>155</v>
      </c>
      <c r="E5" s="87"/>
      <c r="F5" s="87"/>
      <c r="G5" s="87"/>
      <c r="H5" s="87"/>
      <c r="I5" s="87"/>
      <c r="J5" s="87"/>
      <c r="K5" s="87"/>
      <c r="L5" s="87"/>
      <c r="M5" s="87"/>
      <c r="N5" s="87"/>
      <c r="O5" s="87"/>
      <c r="P5" s="87"/>
      <c r="Q5" s="87"/>
      <c r="R5" s="87"/>
      <c r="S5" s="87"/>
      <c r="T5" s="87"/>
      <c r="U5" s="87"/>
    </row>
    <row r="6" spans="1:21" ht="101.1" customHeight="1" x14ac:dyDescent="0.25">
      <c r="A6" s="107" t="s">
        <v>123</v>
      </c>
      <c r="B6" s="137" t="s">
        <v>156</v>
      </c>
      <c r="C6" s="135" t="s">
        <v>157</v>
      </c>
      <c r="D6" s="136" t="s">
        <v>158</v>
      </c>
      <c r="E6" s="87"/>
      <c r="F6" s="87"/>
      <c r="G6" s="87"/>
      <c r="H6" s="87"/>
      <c r="I6" s="87"/>
      <c r="J6" s="87"/>
      <c r="K6" s="87"/>
      <c r="L6" s="87"/>
      <c r="M6" s="87"/>
      <c r="N6" s="87"/>
      <c r="O6" s="87"/>
      <c r="P6" s="87"/>
      <c r="Q6" s="87"/>
      <c r="R6" s="87"/>
      <c r="S6" s="87"/>
      <c r="T6" s="87"/>
      <c r="U6" s="87"/>
    </row>
    <row r="7" spans="1:21" ht="122.1" customHeight="1" x14ac:dyDescent="0.25">
      <c r="A7" s="107" t="s">
        <v>159</v>
      </c>
      <c r="B7" s="138" t="s">
        <v>160</v>
      </c>
      <c r="C7" s="135" t="s">
        <v>161</v>
      </c>
      <c r="D7" s="136" t="s">
        <v>162</v>
      </c>
      <c r="E7" s="87"/>
      <c r="F7" s="87"/>
      <c r="G7" s="87"/>
      <c r="H7" s="87"/>
      <c r="I7" s="87"/>
      <c r="J7" s="87"/>
      <c r="K7" s="87"/>
      <c r="L7" s="87"/>
      <c r="M7" s="87"/>
      <c r="N7" s="87"/>
      <c r="O7" s="87"/>
      <c r="P7" s="87"/>
      <c r="Q7" s="87"/>
      <c r="R7" s="87"/>
      <c r="S7" s="87"/>
      <c r="T7" s="87"/>
      <c r="U7" s="87"/>
    </row>
    <row r="8" spans="1:21" ht="93" customHeight="1" x14ac:dyDescent="0.25">
      <c r="A8" s="107" t="s">
        <v>163</v>
      </c>
      <c r="B8" s="139" t="s">
        <v>164</v>
      </c>
      <c r="C8" s="135" t="s">
        <v>165</v>
      </c>
      <c r="D8" s="136" t="s">
        <v>166</v>
      </c>
      <c r="E8" s="87"/>
      <c r="F8" s="87"/>
      <c r="G8" s="87"/>
      <c r="H8" s="87"/>
      <c r="I8" s="87"/>
      <c r="J8" s="87"/>
      <c r="K8" s="87"/>
      <c r="L8" s="87"/>
      <c r="M8" s="87"/>
      <c r="N8" s="87"/>
      <c r="O8" s="87"/>
      <c r="P8" s="87"/>
      <c r="Q8" s="87"/>
      <c r="R8" s="87"/>
      <c r="S8" s="87"/>
      <c r="T8" s="87"/>
      <c r="U8" s="87"/>
    </row>
    <row r="9" spans="1:21" ht="20.25" x14ac:dyDescent="0.25">
      <c r="A9" s="107"/>
      <c r="B9" s="107"/>
      <c r="C9" s="108"/>
      <c r="D9" s="108"/>
      <c r="E9" s="87"/>
      <c r="F9" s="87"/>
      <c r="G9" s="87"/>
      <c r="H9" s="87"/>
      <c r="I9" s="87"/>
      <c r="J9" s="87"/>
      <c r="K9" s="87"/>
      <c r="L9" s="87"/>
      <c r="M9" s="87"/>
      <c r="N9" s="87"/>
      <c r="O9" s="87"/>
      <c r="P9" s="87"/>
      <c r="Q9" s="87"/>
      <c r="R9" s="87"/>
      <c r="S9" s="87"/>
      <c r="T9" s="87"/>
      <c r="U9" s="87"/>
    </row>
    <row r="10" spans="1:21" ht="16.5" x14ac:dyDescent="0.25">
      <c r="A10" s="107"/>
      <c r="B10" s="109"/>
      <c r="C10" s="109"/>
      <c r="D10" s="109"/>
      <c r="E10" s="87"/>
      <c r="F10" s="87"/>
      <c r="G10" s="87"/>
      <c r="H10" s="87"/>
      <c r="I10" s="87"/>
      <c r="J10" s="87"/>
      <c r="K10" s="87"/>
      <c r="L10" s="87"/>
      <c r="M10" s="87"/>
      <c r="N10" s="87"/>
      <c r="O10" s="87"/>
      <c r="P10" s="87"/>
      <c r="Q10" s="87"/>
      <c r="R10" s="87"/>
      <c r="S10" s="87"/>
      <c r="T10" s="87"/>
      <c r="U10" s="87"/>
    </row>
    <row r="11" spans="1:21" x14ac:dyDescent="0.25">
      <c r="A11" s="107"/>
      <c r="B11" s="107" t="s">
        <v>167</v>
      </c>
      <c r="C11" s="107" t="s">
        <v>168</v>
      </c>
      <c r="D11" s="107" t="s">
        <v>110</v>
      </c>
      <c r="E11" s="87"/>
      <c r="F11" s="87"/>
      <c r="G11" s="87"/>
      <c r="H11" s="87"/>
      <c r="I11" s="87"/>
      <c r="J11" s="87"/>
      <c r="K11" s="87"/>
      <c r="L11" s="87"/>
      <c r="M11" s="87"/>
      <c r="N11" s="87"/>
      <c r="O11" s="87"/>
      <c r="P11" s="87"/>
      <c r="Q11" s="87"/>
      <c r="R11" s="87"/>
      <c r="S11" s="87"/>
      <c r="T11" s="87"/>
      <c r="U11" s="87"/>
    </row>
    <row r="12" spans="1:21" x14ac:dyDescent="0.25">
      <c r="A12" s="107"/>
      <c r="B12" s="107" t="s">
        <v>169</v>
      </c>
      <c r="C12" s="107" t="s">
        <v>113</v>
      </c>
      <c r="D12" s="107" t="s">
        <v>170</v>
      </c>
      <c r="E12" s="87"/>
      <c r="F12" s="87"/>
      <c r="G12" s="87"/>
      <c r="H12" s="87"/>
      <c r="I12" s="87"/>
      <c r="J12" s="87"/>
      <c r="K12" s="87"/>
      <c r="L12" s="87"/>
      <c r="M12" s="87"/>
      <c r="N12" s="87"/>
      <c r="O12" s="87"/>
      <c r="P12" s="87"/>
      <c r="Q12" s="87"/>
      <c r="R12" s="87"/>
      <c r="S12" s="87"/>
      <c r="T12" s="87"/>
      <c r="U12" s="87"/>
    </row>
    <row r="13" spans="1:21" x14ac:dyDescent="0.25">
      <c r="A13" s="107"/>
      <c r="B13" s="107"/>
      <c r="C13" s="107" t="s">
        <v>171</v>
      </c>
      <c r="D13" s="107" t="s">
        <v>94</v>
      </c>
      <c r="E13" s="87"/>
      <c r="F13" s="87"/>
      <c r="G13" s="87"/>
      <c r="H13" s="87"/>
      <c r="I13" s="87"/>
      <c r="J13" s="87"/>
      <c r="K13" s="87"/>
      <c r="L13" s="87"/>
      <c r="M13" s="87"/>
      <c r="N13" s="87"/>
      <c r="O13" s="87"/>
      <c r="P13" s="87"/>
      <c r="Q13" s="87"/>
      <c r="R13" s="87"/>
      <c r="S13" s="87"/>
      <c r="T13" s="87"/>
      <c r="U13" s="87"/>
    </row>
    <row r="14" spans="1:21" x14ac:dyDescent="0.25">
      <c r="A14" s="107"/>
      <c r="B14" s="107"/>
      <c r="C14" s="107" t="s">
        <v>172</v>
      </c>
      <c r="D14" s="107" t="s">
        <v>107</v>
      </c>
      <c r="E14" s="87"/>
      <c r="F14" s="87"/>
      <c r="G14" s="87"/>
      <c r="H14" s="87"/>
      <c r="I14" s="87"/>
      <c r="J14" s="87"/>
      <c r="K14" s="87"/>
      <c r="L14" s="87"/>
      <c r="M14" s="87"/>
      <c r="N14" s="87"/>
      <c r="O14" s="87"/>
      <c r="P14" s="87"/>
      <c r="Q14" s="87"/>
      <c r="R14" s="87"/>
      <c r="S14" s="87"/>
      <c r="T14" s="87"/>
      <c r="U14" s="87"/>
    </row>
    <row r="15" spans="1:21" x14ac:dyDescent="0.25">
      <c r="A15" s="107"/>
      <c r="B15" s="107"/>
      <c r="C15" s="107" t="s">
        <v>173</v>
      </c>
      <c r="D15" s="107" t="s">
        <v>104</v>
      </c>
      <c r="E15" s="87"/>
      <c r="F15" s="87"/>
      <c r="G15" s="87"/>
      <c r="H15" s="87"/>
      <c r="I15" s="87"/>
      <c r="J15" s="87"/>
      <c r="K15" s="87"/>
      <c r="L15" s="87"/>
      <c r="M15" s="87"/>
      <c r="N15" s="87"/>
      <c r="O15" s="87"/>
      <c r="P15" s="87"/>
      <c r="Q15" s="87"/>
      <c r="R15" s="87"/>
      <c r="S15" s="87"/>
      <c r="T15" s="87"/>
      <c r="U15" s="87"/>
    </row>
    <row r="16" spans="1:21" x14ac:dyDescent="0.25">
      <c r="A16" s="107"/>
      <c r="B16" s="107"/>
      <c r="C16" s="107"/>
      <c r="D16" s="107"/>
      <c r="E16" s="87"/>
      <c r="F16" s="87"/>
      <c r="G16" s="87"/>
      <c r="H16" s="87"/>
      <c r="I16" s="87"/>
      <c r="J16" s="87"/>
      <c r="K16" s="87"/>
      <c r="L16" s="87"/>
      <c r="M16" s="87"/>
      <c r="N16" s="87"/>
      <c r="O16" s="87"/>
    </row>
    <row r="17" spans="1:15" x14ac:dyDescent="0.25">
      <c r="A17" s="107"/>
      <c r="B17" s="107"/>
      <c r="C17" s="107"/>
      <c r="D17" s="107"/>
      <c r="E17" s="87"/>
      <c r="F17" s="87"/>
      <c r="G17" s="87"/>
      <c r="H17" s="87"/>
      <c r="I17" s="87"/>
      <c r="J17" s="87"/>
      <c r="K17" s="87"/>
      <c r="L17" s="87"/>
      <c r="M17" s="87"/>
      <c r="N17" s="87"/>
      <c r="O17" s="87"/>
    </row>
    <row r="18" spans="1:15" x14ac:dyDescent="0.25">
      <c r="A18" s="107"/>
      <c r="B18" s="110"/>
      <c r="C18" s="110"/>
      <c r="D18" s="110"/>
      <c r="E18" s="87"/>
      <c r="F18" s="87"/>
      <c r="G18" s="87"/>
      <c r="H18" s="87"/>
      <c r="I18" s="87"/>
      <c r="J18" s="87"/>
      <c r="K18" s="87"/>
      <c r="L18" s="87"/>
      <c r="M18" s="87"/>
      <c r="N18" s="87"/>
      <c r="O18" s="87"/>
    </row>
    <row r="19" spans="1:15" x14ac:dyDescent="0.25">
      <c r="A19" s="107"/>
      <c r="B19" s="110"/>
      <c r="C19" s="110"/>
      <c r="D19" s="110"/>
      <c r="E19" s="87"/>
      <c r="F19" s="87"/>
      <c r="G19" s="87"/>
      <c r="H19" s="87"/>
      <c r="I19" s="87"/>
      <c r="J19" s="87"/>
      <c r="K19" s="87"/>
      <c r="L19" s="87"/>
      <c r="M19" s="87"/>
      <c r="N19" s="87"/>
      <c r="O19" s="87"/>
    </row>
    <row r="20" spans="1:15" x14ac:dyDescent="0.25">
      <c r="A20" s="107"/>
      <c r="B20" s="110"/>
      <c r="C20" s="110"/>
      <c r="D20" s="110"/>
      <c r="E20" s="87"/>
      <c r="F20" s="87"/>
      <c r="G20" s="87"/>
      <c r="H20" s="87"/>
      <c r="I20" s="87"/>
      <c r="J20" s="87"/>
      <c r="K20" s="87"/>
      <c r="L20" s="87"/>
      <c r="M20" s="87"/>
      <c r="N20" s="87"/>
      <c r="O20" s="87"/>
    </row>
    <row r="21" spans="1:15" x14ac:dyDescent="0.25">
      <c r="A21" s="107"/>
      <c r="B21" s="110"/>
      <c r="C21" s="110"/>
      <c r="D21" s="110"/>
      <c r="E21" s="87"/>
      <c r="F21" s="87"/>
      <c r="G21" s="87"/>
      <c r="H21" s="87"/>
      <c r="I21" s="87"/>
      <c r="J21" s="87"/>
      <c r="K21" s="87"/>
      <c r="L21" s="87"/>
      <c r="M21" s="87"/>
      <c r="N21" s="87"/>
      <c r="O21" s="87"/>
    </row>
    <row r="22" spans="1:15" ht="20.25" x14ac:dyDescent="0.25">
      <c r="A22" s="107"/>
      <c r="B22" s="107"/>
      <c r="C22" s="108"/>
      <c r="D22" s="108"/>
      <c r="E22" s="87"/>
      <c r="F22" s="87"/>
      <c r="G22" s="87"/>
      <c r="H22" s="87"/>
      <c r="I22" s="87"/>
      <c r="J22" s="87"/>
      <c r="K22" s="87"/>
      <c r="L22" s="87"/>
      <c r="M22" s="87"/>
      <c r="N22" s="87"/>
      <c r="O22" s="87"/>
    </row>
    <row r="23" spans="1:15" ht="20.25" x14ac:dyDescent="0.25">
      <c r="A23" s="107"/>
      <c r="B23" s="107"/>
      <c r="C23" s="108"/>
      <c r="D23" s="108"/>
      <c r="E23" s="87"/>
      <c r="F23" s="87"/>
      <c r="G23" s="87"/>
      <c r="H23" s="87"/>
      <c r="I23" s="87"/>
      <c r="J23" s="87"/>
      <c r="K23" s="87"/>
      <c r="L23" s="87"/>
      <c r="M23" s="87"/>
      <c r="N23" s="87"/>
      <c r="O23" s="87"/>
    </row>
    <row r="24" spans="1:15" ht="20.25" x14ac:dyDescent="0.25">
      <c r="A24" s="107"/>
      <c r="B24" s="107"/>
      <c r="C24" s="108"/>
      <c r="D24" s="108"/>
      <c r="E24" s="87"/>
      <c r="F24" s="87"/>
      <c r="G24" s="87"/>
      <c r="H24" s="87"/>
      <c r="I24" s="87"/>
      <c r="J24" s="87"/>
      <c r="K24" s="87"/>
      <c r="L24" s="87"/>
      <c r="M24" s="87"/>
      <c r="N24" s="87"/>
      <c r="O24" s="87"/>
    </row>
    <row r="25" spans="1:15" ht="20.25" x14ac:dyDescent="0.25">
      <c r="A25" s="107"/>
      <c r="B25" s="107"/>
      <c r="C25" s="108"/>
      <c r="D25" s="108"/>
      <c r="E25" s="87"/>
      <c r="F25" s="87"/>
      <c r="G25" s="87"/>
      <c r="H25" s="87"/>
      <c r="I25" s="87"/>
      <c r="J25" s="87"/>
      <c r="K25" s="87"/>
      <c r="L25" s="87"/>
      <c r="M25" s="87"/>
      <c r="N25" s="87"/>
      <c r="O25" s="87"/>
    </row>
    <row r="26" spans="1:15" ht="20.25" x14ac:dyDescent="0.25">
      <c r="A26" s="107"/>
      <c r="B26" s="107"/>
      <c r="C26" s="108"/>
      <c r="D26" s="108"/>
      <c r="E26" s="87"/>
      <c r="F26" s="87"/>
      <c r="G26" s="87"/>
      <c r="H26" s="87"/>
      <c r="I26" s="87"/>
      <c r="J26" s="87"/>
      <c r="K26" s="87"/>
      <c r="L26" s="87"/>
      <c r="M26" s="87"/>
      <c r="N26" s="87"/>
      <c r="O26" s="87"/>
    </row>
    <row r="27" spans="1:15" ht="20.25" x14ac:dyDescent="0.25">
      <c r="A27" s="107"/>
      <c r="B27" s="107"/>
      <c r="C27" s="108"/>
      <c r="D27" s="108"/>
      <c r="E27" s="87"/>
      <c r="F27" s="87"/>
      <c r="G27" s="87"/>
      <c r="H27" s="87"/>
      <c r="I27" s="87"/>
      <c r="J27" s="87"/>
      <c r="K27" s="87"/>
      <c r="L27" s="87"/>
      <c r="M27" s="87"/>
      <c r="N27" s="87"/>
      <c r="O27" s="87"/>
    </row>
    <row r="28" spans="1:15" ht="20.25" x14ac:dyDescent="0.25">
      <c r="A28" s="107"/>
      <c r="B28" s="107"/>
      <c r="C28" s="108"/>
      <c r="D28" s="108"/>
      <c r="E28" s="87"/>
      <c r="F28" s="87"/>
      <c r="G28" s="87"/>
      <c r="H28" s="87"/>
      <c r="I28" s="87"/>
      <c r="J28" s="87"/>
      <c r="K28" s="87"/>
      <c r="L28" s="87"/>
      <c r="M28" s="87"/>
      <c r="N28" s="87"/>
      <c r="O28" s="87"/>
    </row>
    <row r="29" spans="1:15" ht="20.25" x14ac:dyDescent="0.25">
      <c r="A29" s="107"/>
      <c r="B29" s="107"/>
      <c r="C29" s="108"/>
      <c r="D29" s="108"/>
      <c r="E29" s="87"/>
      <c r="F29" s="87"/>
      <c r="G29" s="87"/>
      <c r="H29" s="87"/>
      <c r="I29" s="87"/>
      <c r="J29" s="87"/>
      <c r="K29" s="87"/>
      <c r="L29" s="87"/>
      <c r="M29" s="87"/>
      <c r="N29" s="87"/>
      <c r="O29" s="87"/>
    </row>
    <row r="30" spans="1:15" ht="20.25" x14ac:dyDescent="0.25">
      <c r="A30" s="107"/>
      <c r="B30" s="107"/>
      <c r="C30" s="108"/>
      <c r="D30" s="108"/>
      <c r="E30" s="87"/>
      <c r="F30" s="87"/>
      <c r="G30" s="87"/>
      <c r="H30" s="87"/>
      <c r="I30" s="87"/>
      <c r="J30" s="87"/>
      <c r="K30" s="87"/>
      <c r="L30" s="87"/>
      <c r="M30" s="87"/>
      <c r="N30" s="87"/>
      <c r="O30" s="87"/>
    </row>
    <row r="31" spans="1:15" ht="20.25" x14ac:dyDescent="0.25">
      <c r="A31" s="107"/>
      <c r="B31" s="107"/>
      <c r="C31" s="108"/>
      <c r="D31" s="108"/>
      <c r="E31" s="87"/>
      <c r="F31" s="87"/>
      <c r="G31" s="87"/>
      <c r="H31" s="87"/>
      <c r="I31" s="87"/>
      <c r="J31" s="87"/>
      <c r="K31" s="87"/>
      <c r="L31" s="87"/>
      <c r="M31" s="87"/>
      <c r="N31" s="87"/>
      <c r="O31" s="87"/>
    </row>
    <row r="32" spans="1:15" ht="20.25" x14ac:dyDescent="0.25">
      <c r="A32" s="107"/>
      <c r="B32" s="107"/>
      <c r="C32" s="108"/>
      <c r="D32" s="108"/>
      <c r="E32" s="87"/>
      <c r="F32" s="87"/>
      <c r="G32" s="87"/>
      <c r="H32" s="87"/>
      <c r="I32" s="87"/>
      <c r="J32" s="87"/>
      <c r="K32" s="87"/>
      <c r="L32" s="87"/>
      <c r="M32" s="87"/>
      <c r="N32" s="87"/>
      <c r="O32" s="87"/>
    </row>
    <row r="33" spans="1:15" ht="20.25" x14ac:dyDescent="0.25">
      <c r="A33" s="107"/>
      <c r="B33" s="107"/>
      <c r="C33" s="108"/>
      <c r="D33" s="108"/>
      <c r="E33" s="87"/>
      <c r="F33" s="87"/>
      <c r="G33" s="87"/>
      <c r="H33" s="87"/>
      <c r="I33" s="87"/>
      <c r="J33" s="87"/>
      <c r="K33" s="87"/>
      <c r="L33" s="87"/>
      <c r="M33" s="87"/>
      <c r="N33" s="87"/>
      <c r="O33" s="87"/>
    </row>
    <row r="34" spans="1:15" ht="20.25" x14ac:dyDescent="0.25">
      <c r="A34" s="107"/>
      <c r="B34" s="107"/>
      <c r="C34" s="108"/>
      <c r="D34" s="108"/>
      <c r="E34" s="87"/>
      <c r="F34" s="87"/>
      <c r="G34" s="87"/>
      <c r="H34" s="87"/>
      <c r="I34" s="87"/>
      <c r="J34" s="87"/>
      <c r="K34" s="87"/>
      <c r="L34" s="87"/>
      <c r="M34" s="87"/>
      <c r="N34" s="87"/>
      <c r="O34" s="87"/>
    </row>
    <row r="35" spans="1:15" ht="20.25" x14ac:dyDescent="0.25">
      <c r="A35" s="107"/>
      <c r="B35" s="107"/>
      <c r="C35" s="108"/>
      <c r="D35" s="108"/>
      <c r="E35" s="87"/>
      <c r="F35" s="87"/>
      <c r="G35" s="87"/>
      <c r="H35" s="87"/>
      <c r="I35" s="87"/>
      <c r="J35" s="87"/>
      <c r="K35" s="87"/>
      <c r="L35" s="87"/>
      <c r="M35" s="87"/>
      <c r="N35" s="87"/>
      <c r="O35" s="87"/>
    </row>
    <row r="36" spans="1:15" ht="20.25" x14ac:dyDescent="0.25">
      <c r="A36" s="107"/>
      <c r="B36" s="107"/>
      <c r="C36" s="108"/>
      <c r="D36" s="108"/>
      <c r="E36" s="87"/>
      <c r="F36" s="87"/>
      <c r="G36" s="87"/>
      <c r="H36" s="87"/>
      <c r="I36" s="87"/>
      <c r="J36" s="87"/>
      <c r="K36" s="87"/>
      <c r="L36" s="87"/>
      <c r="M36" s="87"/>
      <c r="N36" s="87"/>
      <c r="O36" s="87"/>
    </row>
    <row r="37" spans="1:15" ht="20.25" x14ac:dyDescent="0.25">
      <c r="A37" s="107"/>
      <c r="B37" s="107"/>
      <c r="C37" s="108"/>
      <c r="D37" s="108"/>
      <c r="E37" s="87"/>
      <c r="F37" s="87"/>
      <c r="G37" s="87"/>
      <c r="H37" s="87"/>
      <c r="I37" s="87"/>
      <c r="J37" s="87"/>
      <c r="K37" s="87"/>
      <c r="L37" s="87"/>
      <c r="M37" s="87"/>
      <c r="N37" s="87"/>
      <c r="O37" s="87"/>
    </row>
    <row r="38" spans="1:15" ht="20.25" x14ac:dyDescent="0.25">
      <c r="A38" s="107"/>
      <c r="B38" s="107"/>
      <c r="C38" s="108"/>
      <c r="D38" s="108"/>
      <c r="E38" s="87"/>
      <c r="F38" s="87"/>
      <c r="G38" s="87"/>
      <c r="H38" s="87"/>
      <c r="I38" s="87"/>
      <c r="J38" s="87"/>
      <c r="K38" s="87"/>
      <c r="L38" s="87"/>
      <c r="M38" s="87"/>
      <c r="N38" s="87"/>
      <c r="O38" s="87"/>
    </row>
    <row r="39" spans="1:15" ht="20.25" x14ac:dyDescent="0.25">
      <c r="A39" s="107"/>
      <c r="B39" s="107"/>
      <c r="C39" s="108"/>
      <c r="D39" s="108"/>
      <c r="E39" s="87"/>
      <c r="F39" s="87"/>
      <c r="G39" s="87"/>
      <c r="H39" s="87"/>
      <c r="I39" s="87"/>
      <c r="J39" s="87"/>
      <c r="K39" s="87"/>
      <c r="L39" s="87"/>
      <c r="M39" s="87"/>
      <c r="N39" s="87"/>
      <c r="O39" s="87"/>
    </row>
    <row r="40" spans="1:15" ht="20.25" x14ac:dyDescent="0.25">
      <c r="A40" s="107"/>
      <c r="B40" s="107"/>
      <c r="C40" s="108"/>
      <c r="D40" s="108"/>
      <c r="E40" s="87"/>
      <c r="F40" s="87"/>
      <c r="G40" s="87"/>
      <c r="H40" s="87"/>
      <c r="I40" s="87"/>
      <c r="J40" s="87"/>
      <c r="K40" s="87"/>
      <c r="L40" s="87"/>
      <c r="M40" s="87"/>
      <c r="N40" s="87"/>
      <c r="O40" s="87"/>
    </row>
    <row r="41" spans="1:15" ht="20.25" x14ac:dyDescent="0.25">
      <c r="A41" s="107"/>
      <c r="B41" s="107"/>
      <c r="C41" s="108"/>
      <c r="D41" s="108"/>
      <c r="E41" s="87"/>
      <c r="F41" s="87"/>
      <c r="G41" s="87"/>
      <c r="H41" s="87"/>
      <c r="I41" s="87"/>
      <c r="J41" s="87"/>
      <c r="K41" s="87"/>
      <c r="L41" s="87"/>
      <c r="M41" s="87"/>
      <c r="N41" s="87"/>
      <c r="O41" s="87"/>
    </row>
    <row r="42" spans="1:15" ht="20.25" x14ac:dyDescent="0.25">
      <c r="A42" s="107"/>
      <c r="B42" s="107"/>
      <c r="C42" s="108"/>
      <c r="D42" s="108"/>
      <c r="E42" s="87"/>
      <c r="F42" s="87"/>
      <c r="G42" s="87"/>
      <c r="H42" s="87"/>
      <c r="I42" s="87"/>
      <c r="J42" s="87"/>
      <c r="K42" s="87"/>
      <c r="L42" s="87"/>
      <c r="M42" s="87"/>
      <c r="N42" s="87"/>
      <c r="O42" s="87"/>
    </row>
    <row r="43" spans="1:15" ht="20.25" x14ac:dyDescent="0.25">
      <c r="A43" s="107"/>
      <c r="B43" s="107"/>
      <c r="C43" s="108"/>
      <c r="D43" s="108"/>
      <c r="E43" s="87"/>
      <c r="F43" s="87"/>
      <c r="G43" s="87"/>
      <c r="H43" s="87"/>
      <c r="I43" s="87"/>
      <c r="J43" s="87"/>
      <c r="K43" s="87"/>
      <c r="L43" s="87"/>
      <c r="M43" s="87"/>
      <c r="N43" s="87"/>
      <c r="O43" s="87"/>
    </row>
    <row r="44" spans="1:15" ht="20.25" x14ac:dyDescent="0.25">
      <c r="A44" s="107"/>
      <c r="B44" s="107"/>
      <c r="C44" s="108"/>
      <c r="D44" s="108"/>
      <c r="E44" s="87"/>
      <c r="F44" s="87"/>
      <c r="G44" s="87"/>
      <c r="H44" s="87"/>
      <c r="I44" s="87"/>
      <c r="J44" s="87"/>
      <c r="K44" s="87"/>
      <c r="L44" s="87"/>
      <c r="M44" s="87"/>
      <c r="N44" s="87"/>
      <c r="O44" s="87"/>
    </row>
    <row r="45" spans="1:15" ht="20.25" x14ac:dyDescent="0.25">
      <c r="A45" s="107"/>
      <c r="B45" s="107"/>
      <c r="C45" s="108"/>
      <c r="D45" s="108"/>
      <c r="E45" s="87"/>
      <c r="F45" s="87"/>
      <c r="G45" s="87"/>
      <c r="H45" s="87"/>
      <c r="I45" s="87"/>
      <c r="J45" s="87"/>
      <c r="K45" s="87"/>
      <c r="L45" s="87"/>
      <c r="M45" s="87"/>
      <c r="N45" s="87"/>
      <c r="O45" s="87"/>
    </row>
    <row r="46" spans="1:15" ht="20.25" x14ac:dyDescent="0.25">
      <c r="A46" s="107"/>
      <c r="B46" s="107"/>
      <c r="C46" s="108"/>
      <c r="D46" s="108"/>
      <c r="E46" s="87"/>
      <c r="F46" s="87"/>
      <c r="G46" s="87"/>
      <c r="H46" s="87"/>
      <c r="I46" s="87"/>
      <c r="J46" s="87"/>
      <c r="K46" s="87"/>
      <c r="L46" s="87"/>
      <c r="M46" s="87"/>
      <c r="N46" s="87"/>
      <c r="O46" s="87"/>
    </row>
    <row r="47" spans="1:15" ht="20.25" x14ac:dyDescent="0.25">
      <c r="A47" s="107"/>
      <c r="B47" s="107"/>
      <c r="C47" s="108"/>
      <c r="D47" s="108"/>
      <c r="E47" s="87"/>
      <c r="F47" s="87"/>
      <c r="G47" s="87"/>
      <c r="H47" s="87"/>
      <c r="I47" s="87"/>
      <c r="J47" s="87"/>
      <c r="K47" s="87"/>
      <c r="L47" s="87"/>
      <c r="M47" s="87"/>
      <c r="N47" s="87"/>
      <c r="O47" s="87"/>
    </row>
    <row r="48" spans="1:15" ht="20.25" x14ac:dyDescent="0.25">
      <c r="A48" s="107"/>
      <c r="B48" s="107"/>
      <c r="C48" s="108"/>
      <c r="D48" s="108"/>
      <c r="E48" s="87"/>
      <c r="F48" s="87"/>
      <c r="G48" s="87"/>
      <c r="H48" s="87"/>
      <c r="I48" s="87"/>
      <c r="J48" s="87"/>
      <c r="K48" s="87"/>
      <c r="L48" s="87"/>
      <c r="M48" s="87"/>
      <c r="N48" s="87"/>
      <c r="O48" s="87"/>
    </row>
    <row r="49" spans="1:15" ht="20.25" x14ac:dyDescent="0.25">
      <c r="A49" s="107"/>
      <c r="B49" s="107"/>
      <c r="C49" s="108"/>
      <c r="D49" s="108"/>
      <c r="E49" s="87"/>
      <c r="F49" s="87"/>
      <c r="G49" s="87"/>
      <c r="H49" s="87"/>
      <c r="I49" s="87"/>
      <c r="J49" s="87"/>
      <c r="K49" s="87"/>
      <c r="L49" s="87"/>
      <c r="M49" s="87"/>
      <c r="N49" s="87"/>
      <c r="O49" s="87"/>
    </row>
    <row r="50" spans="1:15" ht="20.25" x14ac:dyDescent="0.25">
      <c r="A50" s="107"/>
      <c r="B50" s="107"/>
      <c r="C50" s="108"/>
      <c r="D50" s="108"/>
      <c r="E50" s="87"/>
      <c r="F50" s="87"/>
      <c r="G50" s="87"/>
      <c r="H50" s="87"/>
      <c r="I50" s="87"/>
      <c r="J50" s="87"/>
      <c r="K50" s="87"/>
      <c r="L50" s="87"/>
      <c r="M50" s="87"/>
      <c r="N50" s="87"/>
      <c r="O50" s="87"/>
    </row>
    <row r="51" spans="1:15" ht="20.25" x14ac:dyDescent="0.25">
      <c r="A51" s="107"/>
      <c r="B51" s="107"/>
      <c r="C51" s="108"/>
      <c r="D51" s="108"/>
      <c r="E51" s="87"/>
      <c r="F51" s="87"/>
      <c r="G51" s="87"/>
      <c r="H51" s="87"/>
      <c r="I51" s="87"/>
      <c r="J51" s="87"/>
      <c r="K51" s="87"/>
      <c r="L51" s="87"/>
      <c r="M51" s="87"/>
      <c r="N51" s="87"/>
      <c r="O51" s="87"/>
    </row>
    <row r="52" spans="1:15" ht="20.25" x14ac:dyDescent="0.25">
      <c r="A52" s="107"/>
      <c r="B52" s="23"/>
      <c r="C52" s="36"/>
      <c r="D52" s="36"/>
    </row>
    <row r="53" spans="1:15" ht="20.25" x14ac:dyDescent="0.25">
      <c r="A53" s="107"/>
      <c r="B53" s="23"/>
      <c r="C53" s="36"/>
      <c r="D53" s="36"/>
    </row>
    <row r="54" spans="1:15" ht="20.25" x14ac:dyDescent="0.25">
      <c r="A54" s="107"/>
      <c r="B54" s="23"/>
      <c r="C54" s="36"/>
      <c r="D54" s="36"/>
    </row>
    <row r="55" spans="1:15" ht="20.25" x14ac:dyDescent="0.25">
      <c r="A55" s="107"/>
      <c r="B55" s="23"/>
      <c r="C55" s="36"/>
      <c r="D55" s="36"/>
    </row>
    <row r="56" spans="1:15" ht="20.25" x14ac:dyDescent="0.25">
      <c r="A56" s="107"/>
      <c r="B56" s="23"/>
      <c r="C56" s="36"/>
      <c r="D56" s="36"/>
    </row>
    <row r="57" spans="1:15" ht="20.25" x14ac:dyDescent="0.25">
      <c r="A57" s="107"/>
      <c r="B57" s="23"/>
      <c r="C57" s="36"/>
      <c r="D57" s="36"/>
    </row>
    <row r="58" spans="1:15" ht="20.25" x14ac:dyDescent="0.25">
      <c r="A58" s="107"/>
      <c r="B58" s="23"/>
      <c r="C58" s="36"/>
      <c r="D58" s="36"/>
    </row>
    <row r="59" spans="1:15" ht="20.25" x14ac:dyDescent="0.25">
      <c r="A59" s="107"/>
      <c r="B59" s="23"/>
      <c r="C59" s="36"/>
      <c r="D59" s="36"/>
    </row>
    <row r="60" spans="1:15" ht="20.25" x14ac:dyDescent="0.25">
      <c r="A60" s="107"/>
      <c r="B60" s="23"/>
      <c r="C60" s="36"/>
      <c r="D60" s="36"/>
    </row>
    <row r="61" spans="1:15" ht="20.25" x14ac:dyDescent="0.25">
      <c r="A61" s="107"/>
      <c r="B61" s="23"/>
      <c r="C61" s="36"/>
      <c r="D61" s="36"/>
    </row>
    <row r="62" spans="1:15" ht="20.25" x14ac:dyDescent="0.25">
      <c r="A62" s="107"/>
      <c r="B62" s="23"/>
      <c r="C62" s="36"/>
      <c r="D62" s="36"/>
    </row>
    <row r="63" spans="1:15" ht="20.25" x14ac:dyDescent="0.25">
      <c r="A63" s="107"/>
      <c r="B63" s="23"/>
      <c r="C63" s="36"/>
      <c r="D63" s="36"/>
    </row>
    <row r="64" spans="1:15" ht="20.25" x14ac:dyDescent="0.25">
      <c r="A64" s="107"/>
      <c r="B64" s="23"/>
      <c r="C64" s="36"/>
      <c r="D64" s="36"/>
    </row>
    <row r="65" spans="1:4" ht="20.25" x14ac:dyDescent="0.25">
      <c r="A65" s="107"/>
      <c r="B65" s="23"/>
      <c r="C65" s="36"/>
      <c r="D65" s="36"/>
    </row>
    <row r="66" spans="1:4" ht="20.25" x14ac:dyDescent="0.25">
      <c r="A66" s="107"/>
      <c r="B66" s="23"/>
      <c r="C66" s="36"/>
      <c r="D66" s="36"/>
    </row>
    <row r="67" spans="1:4" ht="20.25" x14ac:dyDescent="0.25">
      <c r="A67" s="107"/>
      <c r="B67" s="23"/>
      <c r="C67" s="36"/>
      <c r="D67" s="36"/>
    </row>
    <row r="68" spans="1:4" ht="20.25" x14ac:dyDescent="0.25">
      <c r="A68" s="107"/>
      <c r="B68" s="23"/>
      <c r="C68" s="36"/>
      <c r="D68" s="36"/>
    </row>
    <row r="69" spans="1:4" ht="20.25" x14ac:dyDescent="0.25">
      <c r="A69" s="107"/>
      <c r="B69" s="23"/>
      <c r="C69" s="36"/>
      <c r="D69" s="36"/>
    </row>
    <row r="70" spans="1:4" ht="20.25" x14ac:dyDescent="0.25">
      <c r="A70" s="107"/>
      <c r="B70" s="23"/>
      <c r="C70" s="36"/>
      <c r="D70" s="36"/>
    </row>
    <row r="71" spans="1:4" ht="20.25" x14ac:dyDescent="0.25">
      <c r="A71" s="107"/>
      <c r="B71" s="23"/>
      <c r="C71" s="36"/>
      <c r="D71" s="36"/>
    </row>
    <row r="72" spans="1:4" ht="20.25" x14ac:dyDescent="0.25">
      <c r="A72" s="107"/>
      <c r="B72" s="23"/>
      <c r="C72" s="36"/>
      <c r="D72" s="36"/>
    </row>
    <row r="73" spans="1:4" ht="20.25" x14ac:dyDescent="0.25">
      <c r="A73" s="107"/>
      <c r="B73" s="23"/>
      <c r="C73" s="36"/>
      <c r="D73" s="36"/>
    </row>
    <row r="74" spans="1:4" ht="20.25" x14ac:dyDescent="0.25">
      <c r="A74" s="107"/>
      <c r="B74" s="23"/>
      <c r="C74" s="36"/>
      <c r="D74" s="36"/>
    </row>
    <row r="75" spans="1:4" ht="20.25" x14ac:dyDescent="0.25">
      <c r="A75" s="107"/>
      <c r="B75" s="23"/>
      <c r="C75" s="36"/>
      <c r="D75" s="36"/>
    </row>
    <row r="76" spans="1:4" ht="20.25" x14ac:dyDescent="0.25">
      <c r="A76" s="107"/>
      <c r="B76" s="23"/>
      <c r="C76" s="36"/>
      <c r="D76" s="36"/>
    </row>
    <row r="77" spans="1:4" ht="20.25" x14ac:dyDescent="0.25">
      <c r="A77" s="107"/>
      <c r="B77" s="23"/>
      <c r="C77" s="36"/>
      <c r="D77" s="36"/>
    </row>
    <row r="78" spans="1:4" ht="20.25" x14ac:dyDescent="0.25">
      <c r="A78" s="107"/>
      <c r="B78" s="23"/>
      <c r="C78" s="36"/>
      <c r="D78" s="36"/>
    </row>
    <row r="79" spans="1:4" ht="20.25" x14ac:dyDescent="0.25">
      <c r="A79" s="107"/>
      <c r="B79" s="23"/>
      <c r="C79" s="36"/>
      <c r="D79" s="36"/>
    </row>
    <row r="80" spans="1:4" ht="20.25" x14ac:dyDescent="0.25">
      <c r="A80" s="107"/>
      <c r="B80" s="23"/>
      <c r="C80" s="36"/>
      <c r="D80" s="36"/>
    </row>
    <row r="81" spans="1:4" ht="20.25" x14ac:dyDescent="0.25">
      <c r="A81" s="107"/>
      <c r="B81" s="23"/>
      <c r="C81" s="36"/>
      <c r="D81" s="36"/>
    </row>
    <row r="82" spans="1:4" ht="20.25" x14ac:dyDescent="0.25">
      <c r="A82" s="107"/>
      <c r="B82" s="23"/>
      <c r="C82" s="36"/>
      <c r="D82" s="36"/>
    </row>
    <row r="83" spans="1:4" ht="20.25" x14ac:dyDescent="0.25">
      <c r="A83" s="107"/>
      <c r="B83" s="23"/>
      <c r="C83" s="36"/>
      <c r="D83" s="36"/>
    </row>
    <row r="84" spans="1:4" ht="20.25" x14ac:dyDescent="0.25">
      <c r="A84" s="107"/>
      <c r="B84" s="23"/>
      <c r="C84" s="36"/>
      <c r="D84" s="36"/>
    </row>
    <row r="85" spans="1:4" ht="20.25" x14ac:dyDescent="0.25">
      <c r="A85" s="107"/>
      <c r="B85" s="23"/>
      <c r="C85" s="36"/>
      <c r="D85" s="36"/>
    </row>
    <row r="86" spans="1:4" ht="20.25" x14ac:dyDescent="0.25">
      <c r="A86" s="107"/>
      <c r="B86" s="23"/>
      <c r="C86" s="36"/>
      <c r="D86" s="36"/>
    </row>
    <row r="87" spans="1:4" ht="20.25" x14ac:dyDescent="0.25">
      <c r="A87" s="107"/>
      <c r="B87" s="23"/>
      <c r="C87" s="36"/>
      <c r="D87" s="36"/>
    </row>
    <row r="88" spans="1:4" ht="20.25" x14ac:dyDescent="0.25">
      <c r="A88" s="107"/>
      <c r="B88" s="23"/>
      <c r="C88" s="36"/>
      <c r="D88" s="36"/>
    </row>
    <row r="89" spans="1:4" ht="20.25" x14ac:dyDescent="0.25">
      <c r="A89" s="107"/>
      <c r="B89" s="23"/>
      <c r="C89" s="36"/>
      <c r="D89" s="36"/>
    </row>
    <row r="90" spans="1:4" ht="20.25" x14ac:dyDescent="0.25">
      <c r="A90" s="107"/>
      <c r="B90" s="23"/>
      <c r="C90" s="36"/>
      <c r="D90" s="36"/>
    </row>
    <row r="91" spans="1:4" ht="20.25" x14ac:dyDescent="0.25">
      <c r="A91" s="107"/>
      <c r="B91" s="23"/>
      <c r="C91" s="36"/>
      <c r="D91" s="36"/>
    </row>
    <row r="92" spans="1:4" ht="20.25" x14ac:dyDescent="0.25">
      <c r="A92" s="107"/>
      <c r="B92" s="23"/>
      <c r="C92" s="36"/>
      <c r="D92" s="36"/>
    </row>
    <row r="93" spans="1:4" ht="20.25" x14ac:dyDescent="0.25">
      <c r="A93" s="107"/>
      <c r="B93" s="23"/>
      <c r="C93" s="36"/>
      <c r="D93" s="36"/>
    </row>
    <row r="94" spans="1:4" ht="20.25" x14ac:dyDescent="0.25">
      <c r="A94" s="107"/>
      <c r="B94" s="23"/>
      <c r="C94" s="36"/>
      <c r="D94" s="36"/>
    </row>
    <row r="95" spans="1:4" ht="20.25" x14ac:dyDescent="0.25">
      <c r="A95" s="107"/>
      <c r="B95" s="23"/>
      <c r="C95" s="36"/>
      <c r="D95" s="36"/>
    </row>
    <row r="96" spans="1:4" ht="20.25" x14ac:dyDescent="0.25">
      <c r="A96" s="107"/>
      <c r="B96" s="23"/>
      <c r="C96" s="36"/>
      <c r="D96" s="36"/>
    </row>
    <row r="97" spans="1:4" ht="20.25" x14ac:dyDescent="0.25">
      <c r="A97" s="107"/>
      <c r="B97" s="23"/>
      <c r="C97" s="36"/>
      <c r="D97" s="36"/>
    </row>
    <row r="98" spans="1:4" ht="20.25" x14ac:dyDescent="0.25">
      <c r="A98" s="107"/>
      <c r="B98" s="23"/>
      <c r="C98" s="36"/>
      <c r="D98" s="36"/>
    </row>
    <row r="99" spans="1:4" ht="20.25" x14ac:dyDescent="0.25">
      <c r="A99" s="107"/>
      <c r="B99" s="23"/>
      <c r="C99" s="36"/>
      <c r="D99" s="36"/>
    </row>
    <row r="100" spans="1:4" ht="20.25" x14ac:dyDescent="0.25">
      <c r="A100" s="107"/>
      <c r="B100" s="23"/>
      <c r="C100" s="36"/>
      <c r="D100" s="36"/>
    </row>
    <row r="101" spans="1:4" ht="20.25" x14ac:dyDescent="0.25">
      <c r="A101" s="107"/>
      <c r="B101" s="23"/>
      <c r="C101" s="36"/>
      <c r="D101" s="36"/>
    </row>
    <row r="102" spans="1:4" ht="20.25" x14ac:dyDescent="0.25">
      <c r="A102" s="107"/>
      <c r="B102" s="23"/>
      <c r="C102" s="36"/>
      <c r="D102" s="36"/>
    </row>
    <row r="103" spans="1:4" ht="20.25" x14ac:dyDescent="0.25">
      <c r="A103" s="107"/>
      <c r="B103" s="23"/>
      <c r="C103" s="36"/>
      <c r="D103" s="36"/>
    </row>
    <row r="104" spans="1:4" ht="20.25" x14ac:dyDescent="0.25">
      <c r="A104" s="107"/>
      <c r="B104" s="23"/>
      <c r="C104" s="36"/>
      <c r="D104" s="36"/>
    </row>
    <row r="105" spans="1:4" ht="20.25" x14ac:dyDescent="0.25">
      <c r="A105" s="107"/>
      <c r="B105" s="23"/>
      <c r="C105" s="36"/>
      <c r="D105" s="36"/>
    </row>
    <row r="106" spans="1:4" ht="20.25" x14ac:dyDescent="0.25">
      <c r="A106" s="107"/>
      <c r="B106" s="23"/>
      <c r="C106" s="36"/>
      <c r="D106" s="36"/>
    </row>
    <row r="107" spans="1:4" ht="20.25" x14ac:dyDescent="0.25">
      <c r="A107" s="107"/>
      <c r="B107" s="23"/>
      <c r="C107" s="36"/>
      <c r="D107" s="36"/>
    </row>
    <row r="108" spans="1:4" ht="20.25" x14ac:dyDescent="0.25">
      <c r="A108" s="107"/>
      <c r="B108" s="23"/>
      <c r="C108" s="36"/>
      <c r="D108" s="36"/>
    </row>
    <row r="109" spans="1:4" ht="20.25" x14ac:dyDescent="0.25">
      <c r="A109" s="107"/>
      <c r="B109" s="23"/>
      <c r="C109" s="36"/>
      <c r="D109" s="36"/>
    </row>
    <row r="110" spans="1:4" ht="20.25" x14ac:dyDescent="0.25">
      <c r="A110" s="107"/>
      <c r="B110" s="23"/>
      <c r="C110" s="36"/>
      <c r="D110" s="36"/>
    </row>
    <row r="111" spans="1:4" ht="20.25" x14ac:dyDescent="0.25">
      <c r="A111" s="107"/>
      <c r="B111" s="23"/>
      <c r="C111" s="36"/>
      <c r="D111" s="36"/>
    </row>
    <row r="112" spans="1:4" ht="20.25" x14ac:dyDescent="0.25">
      <c r="A112" s="107"/>
      <c r="B112" s="23"/>
      <c r="C112" s="36"/>
      <c r="D112" s="36"/>
    </row>
    <row r="113" spans="1:4" ht="20.25" x14ac:dyDescent="0.25">
      <c r="A113" s="107"/>
      <c r="B113" s="23"/>
      <c r="C113" s="36"/>
      <c r="D113" s="36"/>
    </row>
    <row r="114" spans="1:4" ht="20.25" x14ac:dyDescent="0.25">
      <c r="A114" s="107"/>
      <c r="B114" s="23"/>
      <c r="C114" s="36"/>
      <c r="D114" s="36"/>
    </row>
    <row r="115" spans="1:4" ht="20.25" x14ac:dyDescent="0.25">
      <c r="A115" s="107"/>
      <c r="B115" s="23"/>
      <c r="C115" s="36"/>
      <c r="D115" s="36"/>
    </row>
    <row r="116" spans="1:4" ht="20.25" x14ac:dyDescent="0.25">
      <c r="A116" s="107"/>
      <c r="B116" s="23"/>
      <c r="C116" s="36"/>
      <c r="D116" s="36"/>
    </row>
    <row r="117" spans="1:4" ht="20.25" x14ac:dyDescent="0.25">
      <c r="A117" s="107"/>
      <c r="B117" s="23"/>
      <c r="C117" s="36"/>
      <c r="D117" s="36"/>
    </row>
    <row r="118" spans="1:4" ht="20.25" x14ac:dyDescent="0.25">
      <c r="A118" s="107"/>
      <c r="B118" s="23"/>
      <c r="C118" s="36"/>
      <c r="D118" s="36"/>
    </row>
    <row r="119" spans="1:4" ht="20.25" x14ac:dyDescent="0.25">
      <c r="A119" s="107"/>
      <c r="B119" s="23"/>
      <c r="C119" s="36"/>
      <c r="D119" s="36"/>
    </row>
    <row r="120" spans="1:4" ht="20.25" x14ac:dyDescent="0.25">
      <c r="A120" s="107"/>
      <c r="B120" s="23"/>
      <c r="C120" s="36"/>
      <c r="D120" s="36"/>
    </row>
    <row r="121" spans="1:4" ht="20.25" x14ac:dyDescent="0.25">
      <c r="A121" s="107"/>
      <c r="B121" s="23"/>
      <c r="C121" s="36"/>
      <c r="D121" s="36"/>
    </row>
    <row r="122" spans="1:4" ht="20.25" x14ac:dyDescent="0.25">
      <c r="A122" s="107"/>
      <c r="B122" s="23"/>
      <c r="C122" s="36"/>
      <c r="D122" s="36"/>
    </row>
    <row r="123" spans="1:4" ht="20.25" x14ac:dyDescent="0.25">
      <c r="A123" s="107"/>
      <c r="B123" s="23"/>
      <c r="C123" s="36"/>
      <c r="D123" s="36"/>
    </row>
    <row r="124" spans="1:4" ht="20.25" x14ac:dyDescent="0.25">
      <c r="A124" s="107"/>
      <c r="B124" s="23"/>
      <c r="C124" s="36"/>
      <c r="D124" s="36"/>
    </row>
    <row r="125" spans="1:4" ht="20.25" x14ac:dyDescent="0.25">
      <c r="A125" s="107"/>
      <c r="B125" s="23"/>
      <c r="C125" s="36"/>
      <c r="D125" s="36"/>
    </row>
    <row r="126" spans="1:4" ht="20.25" x14ac:dyDescent="0.25">
      <c r="A126" s="107"/>
      <c r="B126" s="23"/>
      <c r="C126" s="36"/>
      <c r="D126" s="36"/>
    </row>
    <row r="127" spans="1:4" ht="20.25" x14ac:dyDescent="0.25">
      <c r="A127" s="107"/>
      <c r="B127" s="23"/>
      <c r="C127" s="36"/>
      <c r="D127" s="36"/>
    </row>
    <row r="128" spans="1:4" ht="20.25" x14ac:dyDescent="0.25">
      <c r="A128" s="107"/>
      <c r="B128" s="23"/>
      <c r="C128" s="36"/>
      <c r="D128" s="36"/>
    </row>
    <row r="129" spans="1:4" ht="20.25" x14ac:dyDescent="0.25">
      <c r="A129" s="107"/>
      <c r="B129" s="23"/>
      <c r="C129" s="36"/>
      <c r="D129" s="36"/>
    </row>
    <row r="130" spans="1:4" ht="20.25" x14ac:dyDescent="0.25">
      <c r="A130" s="107"/>
      <c r="B130" s="23"/>
      <c r="C130" s="36"/>
      <c r="D130" s="36"/>
    </row>
    <row r="131" spans="1:4" ht="20.25" x14ac:dyDescent="0.25">
      <c r="A131" s="107"/>
      <c r="B131" s="23"/>
      <c r="C131" s="36"/>
      <c r="D131" s="36"/>
    </row>
    <row r="132" spans="1:4" ht="20.25" x14ac:dyDescent="0.25">
      <c r="A132" s="107"/>
      <c r="B132" s="23"/>
      <c r="C132" s="36"/>
      <c r="D132" s="36"/>
    </row>
    <row r="133" spans="1:4" ht="20.25" x14ac:dyDescent="0.25">
      <c r="A133" s="107"/>
      <c r="B133" s="23"/>
      <c r="C133" s="36"/>
      <c r="D133" s="36"/>
    </row>
    <row r="134" spans="1:4" ht="20.25" x14ac:dyDescent="0.25">
      <c r="A134" s="107"/>
      <c r="B134" s="23"/>
      <c r="C134" s="36"/>
      <c r="D134" s="36"/>
    </row>
    <row r="135" spans="1:4" ht="20.25" x14ac:dyDescent="0.25">
      <c r="A135" s="107"/>
      <c r="B135" s="23"/>
      <c r="C135" s="36"/>
      <c r="D135" s="36"/>
    </row>
    <row r="136" spans="1:4" ht="20.25" x14ac:dyDescent="0.25">
      <c r="A136" s="107"/>
      <c r="B136" s="23"/>
      <c r="C136" s="36"/>
      <c r="D136" s="36"/>
    </row>
    <row r="137" spans="1:4" ht="20.25" x14ac:dyDescent="0.25">
      <c r="A137" s="107"/>
      <c r="B137" s="23"/>
      <c r="C137" s="36"/>
      <c r="D137" s="36"/>
    </row>
    <row r="138" spans="1:4" ht="20.25" x14ac:dyDescent="0.25">
      <c r="A138" s="107"/>
      <c r="B138" s="23"/>
      <c r="C138" s="36"/>
      <c r="D138" s="36"/>
    </row>
    <row r="139" spans="1:4" ht="20.25" x14ac:dyDescent="0.25">
      <c r="A139" s="107"/>
      <c r="B139" s="23"/>
      <c r="C139" s="36"/>
      <c r="D139" s="36"/>
    </row>
    <row r="140" spans="1:4" ht="20.25" x14ac:dyDescent="0.25">
      <c r="A140" s="107"/>
      <c r="B140" s="23"/>
      <c r="C140" s="36"/>
      <c r="D140" s="36"/>
    </row>
    <row r="141" spans="1:4" ht="20.25" x14ac:dyDescent="0.25">
      <c r="A141" s="107"/>
      <c r="B141" s="23"/>
      <c r="C141" s="36"/>
      <c r="D141" s="36"/>
    </row>
    <row r="142" spans="1:4" ht="20.25" x14ac:dyDescent="0.25">
      <c r="A142" s="107"/>
      <c r="B142" s="23"/>
      <c r="C142" s="36"/>
      <c r="D142" s="36"/>
    </row>
    <row r="143" spans="1:4" ht="20.25" x14ac:dyDescent="0.25">
      <c r="A143" s="107"/>
      <c r="B143" s="23"/>
      <c r="C143" s="36"/>
      <c r="D143" s="36"/>
    </row>
    <row r="144" spans="1:4" ht="20.25" x14ac:dyDescent="0.25">
      <c r="A144" s="107"/>
      <c r="B144" s="23"/>
      <c r="C144" s="36"/>
      <c r="D144" s="36"/>
    </row>
    <row r="145" spans="1:4" ht="20.25" x14ac:dyDescent="0.25">
      <c r="A145" s="107"/>
      <c r="B145" s="23"/>
      <c r="C145" s="36"/>
      <c r="D145" s="36"/>
    </row>
    <row r="146" spans="1:4" ht="20.25" x14ac:dyDescent="0.25">
      <c r="A146" s="107"/>
      <c r="B146" s="23"/>
      <c r="C146" s="36"/>
      <c r="D146" s="36"/>
    </row>
    <row r="147" spans="1:4" ht="20.25" x14ac:dyDescent="0.25">
      <c r="A147" s="107"/>
      <c r="B147" s="23"/>
      <c r="C147" s="36"/>
      <c r="D147" s="36"/>
    </row>
    <row r="148" spans="1:4" ht="20.25" x14ac:dyDescent="0.25">
      <c r="A148" s="107"/>
      <c r="B148" s="23"/>
      <c r="C148" s="36"/>
      <c r="D148" s="36"/>
    </row>
    <row r="149" spans="1:4" ht="20.25" x14ac:dyDescent="0.25">
      <c r="A149" s="107"/>
      <c r="B149" s="23"/>
      <c r="C149" s="36"/>
      <c r="D149" s="36"/>
    </row>
    <row r="150" spans="1:4" ht="20.25" x14ac:dyDescent="0.25">
      <c r="A150" s="107"/>
      <c r="B150" s="23"/>
      <c r="C150" s="36"/>
      <c r="D150" s="36"/>
    </row>
    <row r="151" spans="1:4" ht="20.25" x14ac:dyDescent="0.25">
      <c r="A151" s="107"/>
      <c r="B151" s="23"/>
      <c r="C151" s="36"/>
      <c r="D151" s="36"/>
    </row>
    <row r="152" spans="1:4" ht="20.25" x14ac:dyDescent="0.25">
      <c r="A152" s="107"/>
      <c r="B152" s="23"/>
      <c r="C152" s="36"/>
      <c r="D152" s="36"/>
    </row>
    <row r="153" spans="1:4" ht="20.25" x14ac:dyDescent="0.25">
      <c r="A153" s="107"/>
      <c r="B153" s="23"/>
      <c r="C153" s="36"/>
      <c r="D153" s="36"/>
    </row>
    <row r="154" spans="1:4" ht="20.25" x14ac:dyDescent="0.25">
      <c r="A154" s="107"/>
      <c r="B154" s="23"/>
      <c r="C154" s="36"/>
      <c r="D154" s="36"/>
    </row>
    <row r="155" spans="1:4" ht="20.25" x14ac:dyDescent="0.25">
      <c r="A155" s="107"/>
      <c r="B155" s="23"/>
      <c r="C155" s="36"/>
      <c r="D155" s="36"/>
    </row>
    <row r="156" spans="1:4" ht="20.25" x14ac:dyDescent="0.25">
      <c r="A156" s="107"/>
      <c r="B156" s="23"/>
      <c r="C156" s="36"/>
      <c r="D156" s="36"/>
    </row>
    <row r="157" spans="1:4" ht="20.25" x14ac:dyDescent="0.25">
      <c r="A157" s="107"/>
      <c r="B157" s="23"/>
      <c r="C157" s="36"/>
      <c r="D157" s="36"/>
    </row>
    <row r="158" spans="1:4" ht="20.25" x14ac:dyDescent="0.25">
      <c r="A158" s="107"/>
      <c r="B158" s="23"/>
      <c r="C158" s="36"/>
      <c r="D158" s="36"/>
    </row>
    <row r="159" spans="1:4" ht="20.25" x14ac:dyDescent="0.25">
      <c r="A159" s="107"/>
      <c r="B159" s="23"/>
      <c r="C159" s="36"/>
      <c r="D159" s="36"/>
    </row>
    <row r="160" spans="1:4" ht="20.25" x14ac:dyDescent="0.25">
      <c r="A160" s="107"/>
      <c r="B160" s="23"/>
      <c r="C160" s="36"/>
      <c r="D160" s="36"/>
    </row>
    <row r="161" spans="1:4" ht="20.25" x14ac:dyDescent="0.25">
      <c r="A161" s="107"/>
      <c r="B161" s="23"/>
      <c r="C161" s="36"/>
      <c r="D161" s="36"/>
    </row>
    <row r="162" spans="1:4" ht="20.25" x14ac:dyDescent="0.25">
      <c r="A162" s="107"/>
      <c r="B162" s="23"/>
      <c r="C162" s="36"/>
      <c r="D162" s="36"/>
    </row>
    <row r="163" spans="1:4" ht="20.25" x14ac:dyDescent="0.25">
      <c r="A163" s="107"/>
      <c r="B163" s="23"/>
      <c r="C163" s="36"/>
      <c r="D163" s="36"/>
    </row>
    <row r="164" spans="1:4" ht="20.25" x14ac:dyDescent="0.25">
      <c r="A164" s="107"/>
      <c r="B164" s="23"/>
      <c r="C164" s="36"/>
      <c r="D164" s="36"/>
    </row>
    <row r="165" spans="1:4" ht="20.25" x14ac:dyDescent="0.25">
      <c r="A165" s="107"/>
      <c r="B165" s="23"/>
      <c r="C165" s="36"/>
      <c r="D165" s="36"/>
    </row>
    <row r="166" spans="1:4" ht="20.25" x14ac:dyDescent="0.25">
      <c r="A166" s="107"/>
      <c r="B166" s="23"/>
      <c r="C166" s="36"/>
      <c r="D166" s="36"/>
    </row>
    <row r="167" spans="1:4" ht="20.25" x14ac:dyDescent="0.25">
      <c r="A167" s="107"/>
      <c r="B167" s="23"/>
      <c r="C167" s="36"/>
      <c r="D167" s="36"/>
    </row>
    <row r="168" spans="1:4" ht="20.25" x14ac:dyDescent="0.25">
      <c r="A168" s="107"/>
      <c r="B168" s="23"/>
      <c r="C168" s="36"/>
      <c r="D168" s="36"/>
    </row>
    <row r="169" spans="1:4" ht="20.25" x14ac:dyDescent="0.25">
      <c r="A169" s="107"/>
      <c r="B169" s="23"/>
      <c r="C169" s="36"/>
      <c r="D169" s="36"/>
    </row>
    <row r="170" spans="1:4" ht="20.25" x14ac:dyDescent="0.25">
      <c r="A170" s="107"/>
      <c r="B170" s="23"/>
      <c r="C170" s="36"/>
      <c r="D170" s="36"/>
    </row>
    <row r="171" spans="1:4" ht="20.25" x14ac:dyDescent="0.25">
      <c r="A171" s="107"/>
      <c r="B171" s="23"/>
      <c r="C171" s="36"/>
      <c r="D171" s="36"/>
    </row>
    <row r="172" spans="1:4" ht="20.25" x14ac:dyDescent="0.25">
      <c r="A172" s="107"/>
      <c r="B172" s="23"/>
      <c r="C172" s="36"/>
      <c r="D172" s="36"/>
    </row>
    <row r="173" spans="1:4" ht="20.25" x14ac:dyDescent="0.25">
      <c r="A173" s="107"/>
      <c r="B173" s="23"/>
      <c r="C173" s="36"/>
      <c r="D173" s="36"/>
    </row>
    <row r="174" spans="1:4" ht="20.25" x14ac:dyDescent="0.25">
      <c r="A174" s="107"/>
      <c r="B174" s="23"/>
      <c r="C174" s="36"/>
      <c r="D174" s="36"/>
    </row>
    <row r="175" spans="1:4" ht="20.25" x14ac:dyDescent="0.25">
      <c r="A175" s="107"/>
      <c r="B175" s="23"/>
      <c r="C175" s="36"/>
      <c r="D175" s="36"/>
    </row>
    <row r="176" spans="1:4" ht="20.25" x14ac:dyDescent="0.25">
      <c r="A176" s="107"/>
      <c r="B176" s="23"/>
      <c r="C176" s="36"/>
      <c r="D176" s="36"/>
    </row>
    <row r="177" spans="1:4" ht="20.25" x14ac:dyDescent="0.25">
      <c r="A177" s="107"/>
      <c r="B177" s="23"/>
      <c r="C177" s="36"/>
      <c r="D177" s="36"/>
    </row>
    <row r="178" spans="1:4" ht="20.25" x14ac:dyDescent="0.25">
      <c r="A178" s="107"/>
      <c r="B178" s="23"/>
      <c r="C178" s="36"/>
      <c r="D178" s="36"/>
    </row>
    <row r="179" spans="1:4" ht="20.25" x14ac:dyDescent="0.25">
      <c r="A179" s="107"/>
      <c r="B179" s="23"/>
      <c r="C179" s="36"/>
      <c r="D179" s="36"/>
    </row>
    <row r="180" spans="1:4" ht="20.25" x14ac:dyDescent="0.25">
      <c r="A180" s="107"/>
      <c r="B180" s="23"/>
      <c r="C180" s="36"/>
      <c r="D180" s="36"/>
    </row>
    <row r="181" spans="1:4" ht="20.25" x14ac:dyDescent="0.25">
      <c r="A181" s="107"/>
      <c r="B181" s="23"/>
      <c r="C181" s="36"/>
      <c r="D181" s="36"/>
    </row>
    <row r="182" spans="1:4" ht="20.25" x14ac:dyDescent="0.25">
      <c r="A182" s="107"/>
      <c r="B182" s="23"/>
      <c r="C182" s="36"/>
      <c r="D182" s="36"/>
    </row>
    <row r="183" spans="1:4" ht="20.25" x14ac:dyDescent="0.25">
      <c r="A183" s="107"/>
      <c r="B183" s="23"/>
      <c r="C183" s="36"/>
      <c r="D183" s="36"/>
    </row>
    <row r="184" spans="1:4" ht="20.25" x14ac:dyDescent="0.25">
      <c r="A184" s="107"/>
      <c r="B184" s="23"/>
      <c r="C184" s="36"/>
      <c r="D184" s="36"/>
    </row>
    <row r="185" spans="1:4" ht="20.25" x14ac:dyDescent="0.25">
      <c r="A185" s="107"/>
      <c r="B185" s="23"/>
      <c r="C185" s="36"/>
      <c r="D185" s="36"/>
    </row>
    <row r="186" spans="1:4" ht="20.25" x14ac:dyDescent="0.25">
      <c r="A186" s="107"/>
      <c r="B186" s="23"/>
      <c r="C186" s="36"/>
      <c r="D186" s="36"/>
    </row>
    <row r="187" spans="1:4" ht="20.25" x14ac:dyDescent="0.25">
      <c r="A187" s="107"/>
      <c r="B187" s="23"/>
      <c r="C187" s="36"/>
      <c r="D187" s="36"/>
    </row>
    <row r="188" spans="1:4" ht="20.25" x14ac:dyDescent="0.25">
      <c r="A188" s="107"/>
      <c r="B188" s="23"/>
      <c r="C188" s="36"/>
      <c r="D188" s="36"/>
    </row>
    <row r="189" spans="1:4" ht="20.25" x14ac:dyDescent="0.25">
      <c r="A189" s="107"/>
      <c r="B189" s="23"/>
      <c r="C189" s="36"/>
      <c r="D189" s="36"/>
    </row>
    <row r="190" spans="1:4" ht="20.25" x14ac:dyDescent="0.25">
      <c r="A190" s="107"/>
      <c r="B190" s="23"/>
      <c r="C190" s="36"/>
      <c r="D190" s="36"/>
    </row>
    <row r="191" spans="1:4" ht="20.25" x14ac:dyDescent="0.25">
      <c r="A191" s="107"/>
      <c r="B191" s="23"/>
      <c r="C191" s="36"/>
      <c r="D191" s="36"/>
    </row>
    <row r="192" spans="1:4" ht="20.25" x14ac:dyDescent="0.25">
      <c r="A192" s="107"/>
      <c r="B192" s="23"/>
      <c r="C192" s="36"/>
      <c r="D192" s="36"/>
    </row>
    <row r="193" spans="1:4" ht="20.25" x14ac:dyDescent="0.25">
      <c r="A193" s="107"/>
      <c r="B193" s="23"/>
      <c r="C193" s="36"/>
      <c r="D193" s="36"/>
    </row>
    <row r="194" spans="1:4" ht="20.25" x14ac:dyDescent="0.25">
      <c r="A194" s="107"/>
      <c r="B194" s="23"/>
      <c r="C194" s="36"/>
      <c r="D194" s="36"/>
    </row>
    <row r="195" spans="1:4" ht="20.25" x14ac:dyDescent="0.25">
      <c r="A195" s="107"/>
      <c r="B195" s="23"/>
      <c r="C195" s="36"/>
      <c r="D195" s="36"/>
    </row>
    <row r="196" spans="1:4" ht="20.25" x14ac:dyDescent="0.25">
      <c r="A196" s="107"/>
      <c r="B196" s="23"/>
      <c r="C196" s="36"/>
      <c r="D196" s="36"/>
    </row>
    <row r="197" spans="1:4" ht="20.25" x14ac:dyDescent="0.25">
      <c r="A197" s="107"/>
      <c r="B197" s="23"/>
      <c r="C197" s="36"/>
      <c r="D197" s="36"/>
    </row>
    <row r="198" spans="1:4" ht="20.25" x14ac:dyDescent="0.25">
      <c r="A198" s="107"/>
      <c r="B198" s="23"/>
      <c r="C198" s="36"/>
      <c r="D198" s="36"/>
    </row>
    <row r="199" spans="1:4" ht="20.25" x14ac:dyDescent="0.25">
      <c r="A199" s="107"/>
      <c r="B199" s="23"/>
      <c r="C199" s="36"/>
      <c r="D199" s="36"/>
    </row>
    <row r="200" spans="1:4" ht="20.25" x14ac:dyDescent="0.25">
      <c r="A200" s="107"/>
      <c r="B200" s="23"/>
      <c r="C200" s="36"/>
      <c r="D200" s="36"/>
    </row>
    <row r="201" spans="1:4" ht="20.25" x14ac:dyDescent="0.25">
      <c r="A201" s="107"/>
      <c r="B201" s="23"/>
      <c r="C201" s="36"/>
      <c r="D201" s="36"/>
    </row>
    <row r="202" spans="1:4" ht="20.25" x14ac:dyDescent="0.25">
      <c r="A202" s="107"/>
      <c r="B202" s="23"/>
      <c r="C202" s="36"/>
      <c r="D202" s="36"/>
    </row>
    <row r="203" spans="1:4" ht="20.25" x14ac:dyDescent="0.25">
      <c r="A203" s="107"/>
      <c r="B203" s="23"/>
      <c r="C203" s="36"/>
      <c r="D203" s="36"/>
    </row>
    <row r="204" spans="1:4" ht="20.25" x14ac:dyDescent="0.25">
      <c r="A204" s="107"/>
      <c r="B204" s="23"/>
      <c r="C204" s="36"/>
      <c r="D204" s="36"/>
    </row>
    <row r="205" spans="1:4" ht="20.25" x14ac:dyDescent="0.25">
      <c r="A205" s="107"/>
      <c r="B205" s="23"/>
      <c r="C205" s="36"/>
      <c r="D205" s="36"/>
    </row>
    <row r="206" spans="1:4" ht="20.25" x14ac:dyDescent="0.25">
      <c r="A206" s="107"/>
      <c r="B206" s="23"/>
      <c r="C206" s="36"/>
      <c r="D206" s="36"/>
    </row>
    <row r="207" spans="1:4" ht="20.25" x14ac:dyDescent="0.25">
      <c r="A207" s="107"/>
      <c r="B207" s="23"/>
      <c r="C207" s="36"/>
      <c r="D207" s="36"/>
    </row>
    <row r="208" spans="1:4" x14ac:dyDescent="0.25">
      <c r="A208" s="87"/>
      <c r="B208" s="23"/>
      <c r="C208" s="23"/>
      <c r="D208" s="23"/>
    </row>
    <row r="209" spans="1:8" ht="20.25" x14ac:dyDescent="0.25">
      <c r="A209" s="87"/>
      <c r="B209" s="32" t="s">
        <v>174</v>
      </c>
      <c r="C209" s="32" t="s">
        <v>175</v>
      </c>
      <c r="D209" s="35" t="s">
        <v>174</v>
      </c>
      <c r="E209" s="35" t="s">
        <v>175</v>
      </c>
    </row>
    <row r="210" spans="1:8" ht="21" x14ac:dyDescent="0.35">
      <c r="A210" s="87"/>
      <c r="B210" s="33" t="s">
        <v>176</v>
      </c>
      <c r="C210" s="33" t="s">
        <v>177</v>
      </c>
      <c r="D210" t="s">
        <v>176</v>
      </c>
      <c r="F210" t="str">
        <f>IF(NOT(ISBLANK(D210)),D210,IF(NOT(ISBLANK(E210)),"     "&amp;E210,FALSE))</f>
        <v>Afectación Económica o presupuestal</v>
      </c>
      <c r="G210" t="s">
        <v>176</v>
      </c>
      <c r="H210" t="str">
        <f ca="1">IF(NOT(ISERROR(MATCH(G210,_xlfn.ANCHORARRAY(B221),0))),F223&amp;"Por favor no seleccionar los criterios de impacto",G210)</f>
        <v>Afectación Económica o presupuestal</v>
      </c>
    </row>
    <row r="211" spans="1:8" ht="21" x14ac:dyDescent="0.35">
      <c r="A211" s="87"/>
      <c r="B211" s="33" t="s">
        <v>176</v>
      </c>
      <c r="C211" s="33" t="s">
        <v>154</v>
      </c>
      <c r="E211" t="s">
        <v>177</v>
      </c>
      <c r="F211" t="str">
        <f t="shared" ref="F211:F221" si="0">IF(NOT(ISBLANK(D211)),D211,IF(NOT(ISBLANK(E211)),"     "&amp;E211,FALSE))</f>
        <v xml:space="preserve">     Afectación menor a 10 SMLMV .</v>
      </c>
    </row>
    <row r="212" spans="1:8" ht="21" x14ac:dyDescent="0.35">
      <c r="A212" s="87"/>
      <c r="B212" s="33" t="s">
        <v>176</v>
      </c>
      <c r="C212" s="33" t="s">
        <v>157</v>
      </c>
      <c r="E212" t="s">
        <v>154</v>
      </c>
      <c r="F212" t="str">
        <f t="shared" si="0"/>
        <v xml:space="preserve">     Entre 10 y 50 SMLMV </v>
      </c>
    </row>
    <row r="213" spans="1:8" ht="21" x14ac:dyDescent="0.35">
      <c r="A213" s="87"/>
      <c r="B213" s="33" t="s">
        <v>176</v>
      </c>
      <c r="C213" s="33" t="s">
        <v>161</v>
      </c>
      <c r="E213" t="s">
        <v>157</v>
      </c>
      <c r="F213" t="str">
        <f t="shared" si="0"/>
        <v xml:space="preserve">     Entre 50 y 100 SMLMV </v>
      </c>
    </row>
    <row r="214" spans="1:8" ht="21" x14ac:dyDescent="0.35">
      <c r="A214" s="87"/>
      <c r="B214" s="33" t="s">
        <v>176</v>
      </c>
      <c r="C214" s="33" t="s">
        <v>165</v>
      </c>
      <c r="E214" t="s">
        <v>161</v>
      </c>
      <c r="F214" t="str">
        <f t="shared" si="0"/>
        <v xml:space="preserve">     Entre 100 y 500 SMLMV </v>
      </c>
    </row>
    <row r="215" spans="1:8" ht="21" x14ac:dyDescent="0.35">
      <c r="A215" s="87"/>
      <c r="B215" s="33" t="s">
        <v>147</v>
      </c>
      <c r="C215" s="33" t="s">
        <v>151</v>
      </c>
      <c r="E215" t="s">
        <v>165</v>
      </c>
      <c r="F215" t="str">
        <f t="shared" si="0"/>
        <v xml:space="preserve">     Mayor a 500 SMLMV </v>
      </c>
    </row>
    <row r="216" spans="1:8" ht="21" x14ac:dyDescent="0.35">
      <c r="A216" s="87"/>
      <c r="B216" s="33" t="s">
        <v>147</v>
      </c>
      <c r="C216" s="33" t="s">
        <v>155</v>
      </c>
      <c r="D216" t="s">
        <v>147</v>
      </c>
      <c r="F216" t="str">
        <f t="shared" si="0"/>
        <v>Pérdida Reputacional</v>
      </c>
    </row>
    <row r="217" spans="1:8" ht="21" x14ac:dyDescent="0.35">
      <c r="A217" s="87"/>
      <c r="B217" s="33" t="s">
        <v>147</v>
      </c>
      <c r="C217" s="33" t="s">
        <v>158</v>
      </c>
      <c r="E217" t="s">
        <v>151</v>
      </c>
      <c r="F217" t="str">
        <f t="shared" si="0"/>
        <v xml:space="preserve">     El riesgo afecta la imagen de alguna área de la organización</v>
      </c>
    </row>
    <row r="218" spans="1:8" ht="21" x14ac:dyDescent="0.35">
      <c r="A218" s="87"/>
      <c r="B218" s="33" t="s">
        <v>147</v>
      </c>
      <c r="C218" s="33" t="s">
        <v>162</v>
      </c>
      <c r="E218" t="s">
        <v>155</v>
      </c>
      <c r="F218" t="str">
        <f t="shared" si="0"/>
        <v xml:space="preserve">     El riesgo afecta la imagen de la entidad internamente, de conocimiento general, nivel interno, de junta dircetiva y accionistas y/o de provedores</v>
      </c>
    </row>
    <row r="219" spans="1:8" ht="21" x14ac:dyDescent="0.35">
      <c r="A219" s="87"/>
      <c r="B219" s="33" t="s">
        <v>147</v>
      </c>
      <c r="C219" s="33" t="s">
        <v>166</v>
      </c>
      <c r="E219" t="s">
        <v>158</v>
      </c>
      <c r="F219" t="str">
        <f t="shared" si="0"/>
        <v xml:space="preserve">     El riesgo afecta la imagen de la entidad con algunos usuarios de relevancia frente al logro de los objetivos</v>
      </c>
    </row>
    <row r="220" spans="1:8" x14ac:dyDescent="0.25">
      <c r="A220" s="87"/>
      <c r="B220" s="34"/>
      <c r="C220" s="34"/>
      <c r="E220" t="s">
        <v>162</v>
      </c>
      <c r="F220" t="str">
        <f t="shared" si="0"/>
        <v xml:space="preserve">     El riesgo afecta la imagen de de la entidad con efecto publicitario sostenido a nivel de sector administrativo, nivel departamental o municipal</v>
      </c>
    </row>
    <row r="221" spans="1:8" x14ac:dyDescent="0.25">
      <c r="A221" s="87"/>
      <c r="B221" s="34" t="e">
        <f t="array" aca="1" ref="B221:B223" ca="1">_xlfn.UNIQUE(Tabla1[[#All],[Criterios]])</f>
        <v>#NAME?</v>
      </c>
      <c r="C221" s="34"/>
      <c r="E221" t="s">
        <v>166</v>
      </c>
      <c r="F221" t="str">
        <f t="shared" si="0"/>
        <v xml:space="preserve">     El riesgo afecta la imagen de la entidad a nivel nacional, con efecto publicitarios sostenible a nivel país</v>
      </c>
    </row>
    <row r="222" spans="1:8" x14ac:dyDescent="0.25">
      <c r="A222" s="87"/>
      <c r="B222" s="34" t="e">
        <f ca="1"/>
        <v>#NAME?</v>
      </c>
      <c r="C222" s="34"/>
    </row>
    <row r="223" spans="1:8" x14ac:dyDescent="0.25">
      <c r="B223" s="34" t="e">
        <f ca="1"/>
        <v>#NAME?</v>
      </c>
      <c r="C223" s="34"/>
      <c r="F223" s="37" t="s">
        <v>178</v>
      </c>
    </row>
    <row r="224" spans="1:8" x14ac:dyDescent="0.25">
      <c r="B224" s="22"/>
      <c r="C224" s="22"/>
      <c r="F224" s="37" t="s">
        <v>179</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0500-00000000000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249977111117893"/>
  </sheetPr>
  <dimension ref="B1:F16"/>
  <sheetViews>
    <sheetView topLeftCell="A13" workbookViewId="0">
      <selection activeCell="E25" sqref="E25"/>
    </sheetView>
  </sheetViews>
  <sheetFormatPr baseColWidth="10" defaultColWidth="14.140625" defaultRowHeight="12.75" x14ac:dyDescent="0.2"/>
  <cols>
    <col min="1" max="1" width="14.140625" style="92"/>
    <col min="2" max="2" width="13.140625" style="92" customWidth="1"/>
    <col min="3" max="3" width="15.5703125" style="92" customWidth="1"/>
    <col min="4" max="4" width="14.140625" style="92"/>
    <col min="5" max="5" width="39.140625" style="92" customWidth="1"/>
    <col min="6" max="6" width="12.140625" style="92" customWidth="1"/>
    <col min="7" max="16384" width="14.140625" style="92"/>
  </cols>
  <sheetData>
    <row r="1" spans="2:6" ht="24" customHeight="1" thickBot="1" x14ac:dyDescent="0.25">
      <c r="B1" s="380" t="s">
        <v>180</v>
      </c>
      <c r="C1" s="381"/>
      <c r="D1" s="381"/>
      <c r="E1" s="381"/>
      <c r="F1" s="382"/>
    </row>
    <row r="2" spans="2:6" ht="16.5" thickBot="1" x14ac:dyDescent="0.3">
      <c r="B2" s="93"/>
      <c r="C2" s="93"/>
      <c r="D2" s="93"/>
      <c r="E2" s="93"/>
      <c r="F2" s="93"/>
    </row>
    <row r="3" spans="2:6" ht="16.5" thickBot="1" x14ac:dyDescent="0.25">
      <c r="B3" s="384" t="s">
        <v>181</v>
      </c>
      <c r="C3" s="385"/>
      <c r="D3" s="385"/>
      <c r="E3" s="105" t="s">
        <v>182</v>
      </c>
      <c r="F3" s="106" t="s">
        <v>183</v>
      </c>
    </row>
    <row r="4" spans="2:6" ht="31.5" x14ac:dyDescent="0.2">
      <c r="B4" s="386" t="s">
        <v>184</v>
      </c>
      <c r="C4" s="388" t="s">
        <v>86</v>
      </c>
      <c r="D4" s="94" t="s">
        <v>95</v>
      </c>
      <c r="E4" s="95" t="s">
        <v>185</v>
      </c>
      <c r="F4" s="96">
        <v>0.25</v>
      </c>
    </row>
    <row r="5" spans="2:6" ht="47.25" x14ac:dyDescent="0.2">
      <c r="B5" s="387"/>
      <c r="C5" s="389"/>
      <c r="D5" s="97" t="s">
        <v>101</v>
      </c>
      <c r="E5" s="98" t="s">
        <v>186</v>
      </c>
      <c r="F5" s="99">
        <v>0.15</v>
      </c>
    </row>
    <row r="6" spans="2:6" ht="47.25" x14ac:dyDescent="0.2">
      <c r="B6" s="387"/>
      <c r="C6" s="389"/>
      <c r="D6" s="97" t="s">
        <v>102</v>
      </c>
      <c r="E6" s="98" t="s">
        <v>187</v>
      </c>
      <c r="F6" s="99">
        <v>0.1</v>
      </c>
    </row>
    <row r="7" spans="2:6" ht="78.75" x14ac:dyDescent="0.2">
      <c r="B7" s="387"/>
      <c r="C7" s="389" t="s">
        <v>87</v>
      </c>
      <c r="D7" s="97" t="s">
        <v>109</v>
      </c>
      <c r="E7" s="98" t="s">
        <v>188</v>
      </c>
      <c r="F7" s="99">
        <v>0.25</v>
      </c>
    </row>
    <row r="8" spans="2:6" ht="31.5" x14ac:dyDescent="0.2">
      <c r="B8" s="387"/>
      <c r="C8" s="389"/>
      <c r="D8" s="97" t="s">
        <v>96</v>
      </c>
      <c r="E8" s="98" t="s">
        <v>189</v>
      </c>
      <c r="F8" s="99">
        <v>0.15</v>
      </c>
    </row>
    <row r="9" spans="2:6" ht="63" x14ac:dyDescent="0.2">
      <c r="B9" s="387" t="s">
        <v>190</v>
      </c>
      <c r="C9" s="389" t="s">
        <v>89</v>
      </c>
      <c r="D9" s="97" t="s">
        <v>97</v>
      </c>
      <c r="E9" s="98" t="s">
        <v>191</v>
      </c>
      <c r="F9" s="100" t="s">
        <v>192</v>
      </c>
    </row>
    <row r="10" spans="2:6" ht="63" x14ac:dyDescent="0.2">
      <c r="B10" s="387"/>
      <c r="C10" s="389"/>
      <c r="D10" s="97" t="s">
        <v>111</v>
      </c>
      <c r="E10" s="98" t="s">
        <v>193</v>
      </c>
      <c r="F10" s="100" t="s">
        <v>192</v>
      </c>
    </row>
    <row r="11" spans="2:6" ht="47.25" x14ac:dyDescent="0.2">
      <c r="B11" s="387"/>
      <c r="C11" s="389" t="s">
        <v>90</v>
      </c>
      <c r="D11" s="97" t="s">
        <v>98</v>
      </c>
      <c r="E11" s="98" t="s">
        <v>194</v>
      </c>
      <c r="F11" s="100" t="s">
        <v>192</v>
      </c>
    </row>
    <row r="12" spans="2:6" ht="47.25" x14ac:dyDescent="0.2">
      <c r="B12" s="387"/>
      <c r="C12" s="389"/>
      <c r="D12" s="97" t="s">
        <v>103</v>
      </c>
      <c r="E12" s="98" t="s">
        <v>195</v>
      </c>
      <c r="F12" s="100" t="s">
        <v>192</v>
      </c>
    </row>
    <row r="13" spans="2:6" ht="31.5" x14ac:dyDescent="0.2">
      <c r="B13" s="387"/>
      <c r="C13" s="389" t="s">
        <v>91</v>
      </c>
      <c r="D13" s="97" t="s">
        <v>99</v>
      </c>
      <c r="E13" s="98" t="s">
        <v>196</v>
      </c>
      <c r="F13" s="100" t="s">
        <v>192</v>
      </c>
    </row>
    <row r="14" spans="2:6" ht="33.6" customHeight="1" thickBot="1" x14ac:dyDescent="0.25">
      <c r="B14" s="390"/>
      <c r="C14" s="391"/>
      <c r="D14" s="101" t="s">
        <v>197</v>
      </c>
      <c r="E14" s="102" t="s">
        <v>198</v>
      </c>
      <c r="F14" s="103" t="s">
        <v>192</v>
      </c>
    </row>
    <row r="15" spans="2:6" ht="49.5" customHeight="1" x14ac:dyDescent="0.2">
      <c r="B15" s="383" t="s">
        <v>199</v>
      </c>
      <c r="C15" s="383"/>
      <c r="D15" s="383"/>
      <c r="E15" s="383"/>
      <c r="F15" s="383"/>
    </row>
    <row r="16" spans="2:6" ht="27" customHeight="1" x14ac:dyDescent="0.25">
      <c r="B16" s="104"/>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E19"/>
  <sheetViews>
    <sheetView topLeftCell="A4" workbookViewId="0">
      <selection activeCell="B13" sqref="B13:B19"/>
    </sheetView>
  </sheetViews>
  <sheetFormatPr baseColWidth="10" defaultColWidth="11.42578125" defaultRowHeight="15" x14ac:dyDescent="0.25"/>
  <sheetData>
    <row r="2" spans="2:5" x14ac:dyDescent="0.25">
      <c r="B2" t="s">
        <v>200</v>
      </c>
      <c r="E2" t="s">
        <v>201</v>
      </c>
    </row>
    <row r="3" spans="2:5" x14ac:dyDescent="0.25">
      <c r="B3" t="s">
        <v>108</v>
      </c>
      <c r="E3" t="s">
        <v>92</v>
      </c>
    </row>
    <row r="4" spans="2:5" x14ac:dyDescent="0.25">
      <c r="B4" t="s">
        <v>202</v>
      </c>
      <c r="E4" t="s">
        <v>105</v>
      </c>
    </row>
    <row r="5" spans="2:5" x14ac:dyDescent="0.25">
      <c r="B5" t="s">
        <v>100</v>
      </c>
    </row>
    <row r="8" spans="2:5" x14ac:dyDescent="0.25">
      <c r="B8" t="s">
        <v>203</v>
      </c>
    </row>
    <row r="9" spans="2:5" x14ac:dyDescent="0.25">
      <c r="B9" t="s">
        <v>204</v>
      </c>
    </row>
    <row r="10" spans="2:5" x14ac:dyDescent="0.25">
      <c r="B10" t="s">
        <v>205</v>
      </c>
    </row>
    <row r="13" spans="2:5" x14ac:dyDescent="0.25">
      <c r="B13" t="s">
        <v>206</v>
      </c>
    </row>
    <row r="14" spans="2:5" x14ac:dyDescent="0.25">
      <c r="B14" t="s">
        <v>93</v>
      </c>
    </row>
    <row r="15" spans="2:5" x14ac:dyDescent="0.25">
      <c r="B15" t="s">
        <v>207</v>
      </c>
    </row>
    <row r="16" spans="2:5" x14ac:dyDescent="0.25">
      <c r="B16" t="s">
        <v>208</v>
      </c>
    </row>
    <row r="17" spans="2:2" x14ac:dyDescent="0.25">
      <c r="B17" t="s">
        <v>209</v>
      </c>
    </row>
    <row r="18" spans="2:2" x14ac:dyDescent="0.25">
      <c r="B18" t="s">
        <v>210</v>
      </c>
    </row>
    <row r="19" spans="2:2" x14ac:dyDescent="0.25">
      <c r="B19" t="s">
        <v>106</v>
      </c>
    </row>
  </sheetData>
  <sortState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21"/>
  <sheetViews>
    <sheetView workbookViewId="0">
      <selection activeCell="A19" sqref="A19"/>
    </sheetView>
  </sheetViews>
  <sheetFormatPr baseColWidth="10" defaultColWidth="11.42578125" defaultRowHeight="12.75" x14ac:dyDescent="0.2"/>
  <cols>
    <col min="1" max="1" width="32.85546875" style="9" customWidth="1"/>
    <col min="2" max="16384" width="11.42578125" style="9"/>
  </cols>
  <sheetData>
    <row r="3" spans="1:1" x14ac:dyDescent="0.2">
      <c r="A3" s="10" t="s">
        <v>95</v>
      </c>
    </row>
    <row r="4" spans="1:1" x14ac:dyDescent="0.2">
      <c r="A4" s="10" t="s">
        <v>101</v>
      </c>
    </row>
    <row r="5" spans="1:1" x14ac:dyDescent="0.2">
      <c r="A5" s="10" t="s">
        <v>102</v>
      </c>
    </row>
    <row r="6" spans="1:1" x14ac:dyDescent="0.2">
      <c r="A6" s="10" t="s">
        <v>109</v>
      </c>
    </row>
    <row r="7" spans="1:1" x14ac:dyDescent="0.2">
      <c r="A7" s="10" t="s">
        <v>96</v>
      </c>
    </row>
    <row r="8" spans="1:1" x14ac:dyDescent="0.2">
      <c r="A8" s="10" t="s">
        <v>97</v>
      </c>
    </row>
    <row r="9" spans="1:1" x14ac:dyDescent="0.2">
      <c r="A9" s="10" t="s">
        <v>111</v>
      </c>
    </row>
    <row r="10" spans="1:1" x14ac:dyDescent="0.2">
      <c r="A10" s="10" t="s">
        <v>98</v>
      </c>
    </row>
    <row r="11" spans="1:1" x14ac:dyDescent="0.2">
      <c r="A11" s="10" t="s">
        <v>103</v>
      </c>
    </row>
    <row r="12" spans="1:1" x14ac:dyDescent="0.2">
      <c r="A12" s="10" t="s">
        <v>211</v>
      </c>
    </row>
    <row r="13" spans="1:1" x14ac:dyDescent="0.2">
      <c r="A13" s="10" t="s">
        <v>212</v>
      </c>
    </row>
    <row r="14" spans="1:1" x14ac:dyDescent="0.2">
      <c r="A14" s="10" t="s">
        <v>213</v>
      </c>
    </row>
    <row r="16" spans="1:1" x14ac:dyDescent="0.2">
      <c r="A16" s="10" t="s">
        <v>214</v>
      </c>
    </row>
    <row r="17" spans="1:1" x14ac:dyDescent="0.2">
      <c r="A17" s="10" t="s">
        <v>200</v>
      </c>
    </row>
    <row r="18" spans="1:1" x14ac:dyDescent="0.2">
      <c r="A18" s="10" t="s">
        <v>108</v>
      </c>
    </row>
    <row r="20" spans="1:1" x14ac:dyDescent="0.2">
      <c r="A20" s="10" t="s">
        <v>204</v>
      </c>
    </row>
    <row r="21" spans="1:1" x14ac:dyDescent="0.2">
      <c r="A21" s="10" t="s">
        <v>205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80389-BFBC-4C53-9F49-17F58B347D06}">
  <sheetPr>
    <tabColor rgb="FF002060"/>
  </sheetPr>
  <dimension ref="A1:BP72"/>
  <sheetViews>
    <sheetView zoomScale="50" zoomScaleNormal="50" workbookViewId="0">
      <pane xSplit="14" ySplit="9" topLeftCell="P11" activePane="bottomRight" state="frozen"/>
      <selection pane="topRight" activeCell="O1" sqref="O1"/>
      <selection pane="bottomLeft" activeCell="A10" sqref="A10"/>
      <selection pane="bottomRight" activeCell="P13" sqref="P13"/>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1"/>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237</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236</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235</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234</v>
      </c>
      <c r="D10" s="186" t="s">
        <v>233</v>
      </c>
      <c r="E10" s="189" t="s">
        <v>232</v>
      </c>
      <c r="F10" s="186" t="s">
        <v>106</v>
      </c>
      <c r="G10" s="192">
        <f>(96+50+5+10+600+1)</f>
        <v>762</v>
      </c>
      <c r="H10" s="195" t="str">
        <f>IF(G10&lt;=0,"",IF(G10&lt;=2,"Muy Baja",IF(G10&lt;=24,"Baja",IF(G10&lt;=500,"Media",IF(G10&lt;=5000,"Alta","Muy Alta")))))</f>
        <v>Alta</v>
      </c>
      <c r="I10" s="180">
        <f>IF(H10="","",IF(H10="Muy Baja",0.2,IF(H10="Baja",0.4,IF(H10="Media",0.6,IF(H10="Alta",0.8,IF(H10="Muy Alta",1,))))))</f>
        <v>0.8</v>
      </c>
      <c r="J10" s="198" t="s">
        <v>104</v>
      </c>
      <c r="K10" s="180" t="str">
        <f>IF(NOT(ISERROR(MATCH(J10,'[3]Tabla Impacto'!$B$221:$B$223,0))),'[3]Tabla Impacto'!$F$223&amp;"Por favor no seleccionar los criterios de impacto(Afectación Económica o presupuestal y Pérdida Reputacional)",J10)</f>
        <v xml:space="preserve">     El riesgo afecta la imagen de la entidad a nivel nacional, con efecto publicitarios sostenible a nivel país</v>
      </c>
      <c r="L10" s="195" t="str">
        <f>IF(OR(K10='[3]Tabla Impacto'!$C$11,K10='[3]Tabla Impacto'!$D$11),"Leve",IF(OR(K10='[3]Tabla Impacto'!$C$12,K10='[3]Tabla Impacto'!$D$12),"Menor",IF(OR(K10='[3]Tabla Impacto'!$C$13,K10='[3]Tabla Impacto'!$D$13),"Moderado",IF(OR(K10='[3]Tabla Impacto'!$C$14,K10='[3]Tabla Impacto'!$D$14),"Mayor",IF(OR(K10='[3]Tabla Impacto'!$C$15,K10='[3]Tabla Impacto'!$D$15),"Catastrófico","")))))</f>
        <v>Catastrófico</v>
      </c>
      <c r="M10" s="180">
        <f>IF(L10="","",IF(L10="Leve",0.2,IF(L10="Menor",0.4,IF(L10="Moderado",0.6,IF(L10="Mayor",0.8,IF(L10="Catastrófico",1,))))))</f>
        <v>1</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48" t="s">
        <v>231</v>
      </c>
      <c r="Q10" s="41" t="str">
        <f t="shared" ref="Q10:Q41" si="0">IF(OR(R10="Preventivo",R10="Detectivo"),"Probabilidad",IF(R10="Correctivo","Impacto",""))</f>
        <v>Probabilidad</v>
      </c>
      <c r="R10" s="42" t="s">
        <v>95</v>
      </c>
      <c r="S10" s="42" t="s">
        <v>96</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0.48</v>
      </c>
      <c r="Y10" s="44" t="str">
        <f t="shared" ref="Y10:Y41" si="2">IFERROR(IF(X10="","",IF(X10&lt;=0.2,"Muy Baja",IF(X10&lt;=0.4,"Baja",IF(X10&lt;=0.6,"Media",IF(X10&lt;=0.8,"Alta","Muy Alta"))))),"")</f>
        <v>Media</v>
      </c>
      <c r="Z10" s="45">
        <f t="shared" ref="Z10:Z41" si="3">+X10</f>
        <v>0.48</v>
      </c>
      <c r="AA10" s="44" t="str">
        <f t="shared" ref="AA10:AA41" si="4">IFERROR(IF(AB10="","",IF(AB10&lt;=0.2,"Leve",IF(AB10&lt;=0.4,"Menor",IF(AB10&lt;=0.6,"Moderado",IF(AB10&lt;=0.8,"Mayor","Catastrófico"))))),"")</f>
        <v>Catastrófico</v>
      </c>
      <c r="AB10" s="45">
        <f>IFERROR(IF(Q10="Impacto",(M10-(+M10*T10)),IF(Q10="Probabilidad",M10,"")),"")</f>
        <v>1</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0" t="s">
        <v>230</v>
      </c>
      <c r="AF10" s="48" t="s">
        <v>229</v>
      </c>
      <c r="AG10" s="48" t="s">
        <v>225</v>
      </c>
      <c r="AH10" s="140" t="s">
        <v>224</v>
      </c>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8" t="s">
        <v>228</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0.28799999999999998</v>
      </c>
      <c r="Y11" s="44" t="str">
        <f t="shared" si="2"/>
        <v>Baja</v>
      </c>
      <c r="Z11" s="45">
        <f t="shared" si="3"/>
        <v>0.28799999999999998</v>
      </c>
      <c r="AA11" s="44" t="str">
        <f t="shared" si="4"/>
        <v>Catastrófico</v>
      </c>
      <c r="AB11" s="45">
        <f>IFERROR(IF(AND(Q10="Impacto",Q11="Impacto"),(AB10-(+AB10*T11)),IF(Q11="Impacto",($M$10-(+$M$10*T11)),IF(Q11="Probabilidad",AB10,""))),"")</f>
        <v>1</v>
      </c>
      <c r="AC11" s="46" t="str">
        <f t="shared" si="5"/>
        <v>Extremo</v>
      </c>
      <c r="AD11" s="47" t="s">
        <v>100</v>
      </c>
      <c r="AE11" s="48" t="s">
        <v>227</v>
      </c>
      <c r="AF11" s="48" t="s">
        <v>226</v>
      </c>
      <c r="AG11" s="48" t="s">
        <v>225</v>
      </c>
      <c r="AH11" s="140" t="s">
        <v>224</v>
      </c>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IF(NOT(ISERROR(MATCH(J16,'[3]Tabla Impacto'!$B$221:$B$223,0))),'[3]Tabla Impacto'!$F$223&amp;"Por favor no seleccionar los criterios de impacto(Afectación Económica o presupuestal y Pérdida Reputacional)",J16)</f>
        <v>0</v>
      </c>
      <c r="L16" s="195" t="str">
        <f>IF(OR(K16='[3]Tabla Impacto'!$C$11,K16='[3]Tabla Impacto'!$D$11),"Leve",IF(OR(K16='[3]Tabla Impacto'!$C$12,K16='[3]Tabla Impacto'!$D$12),"Menor",IF(OR(K16='[3]Tabla Impacto'!$C$13,K16='[3]Tabla Impacto'!$D$13),"Moderado",IF(OR(K16='[3]Tabla Impacto'!$C$14,K16='[3]Tabla Impacto'!$D$14),"Mayor",IF(OR(K16='[3]Tabla Impacto'!$C$15,K16='[3]Tabla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IF(NOT(ISERROR(MATCH(J22,'[3]Tabla Impacto'!$B$221:$B$223,0))),'[3]Tabla Impacto'!$F$223&amp;"Por favor no seleccionar los criterios de impacto(Afectación Económica o presupuestal y Pérdida Reputacional)",J22)</f>
        <v>0</v>
      </c>
      <c r="L22" s="195" t="str">
        <f>IF(OR(K22='[3]Tabla Impacto'!$C$11,K22='[3]Tabla Impacto'!$D$11),"Leve",IF(OR(K22='[3]Tabla Impacto'!$C$12,K22='[3]Tabla Impacto'!$D$12),"Menor",IF(OR(K22='[3]Tabla Impacto'!$C$13,K22='[3]Tabla Impacto'!$D$13),"Moderado",IF(OR(K22='[3]Tabla Impacto'!$C$14,K22='[3]Tabla Impacto'!$D$14),"Mayor",IF(OR(K22='[3]Tabla Impacto'!$C$15,K22='[3]Tabla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IF(NOT(ISERROR(MATCH(J28,'[3]Tabla Impacto'!$B$221:$B$223,0))),'[3]Tabla Impacto'!$F$223&amp;"Por favor no seleccionar los criterios de impacto(Afectación Económica o presupuestal y Pérdida Reputacional)",J28)</f>
        <v>0</v>
      </c>
      <c r="L28" s="195" t="str">
        <f>IF(OR(K28='[3]Tabla Impacto'!$C$11,K28='[3]Tabla Impacto'!$D$11),"Leve",IF(OR(K28='[3]Tabla Impacto'!$C$12,K28='[3]Tabla Impacto'!$D$12),"Menor",IF(OR(K28='[3]Tabla Impacto'!$C$13,K28='[3]Tabla Impacto'!$D$13),"Moderado",IF(OR(K28='[3]Tabla Impacto'!$C$14,K28='[3]Tabla Impacto'!$D$14),"Mayor",IF(OR(K28='[3]Tabla Impacto'!$C$15,K28='[3]Tabla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IF(NOT(ISERROR(MATCH(J34,'[3]Tabla Impacto'!$B$221:$B$223,0))),'[3]Tabla Impacto'!$F$223&amp;"Por favor no seleccionar los criterios de impacto(Afectación Económica o presupuestal y Pérdida Reputacional)",J34)</f>
        <v>0</v>
      </c>
      <c r="L34" s="195" t="str">
        <f>IF(OR(K34='[3]Tabla Impacto'!$C$11,K34='[3]Tabla Impacto'!$D$11),"Leve",IF(OR(K34='[3]Tabla Impacto'!$C$12,K34='[3]Tabla Impacto'!$D$12),"Menor",IF(OR(K34='[3]Tabla Impacto'!$C$13,K34='[3]Tabla Impacto'!$D$13),"Moderado",IF(OR(K34='[3]Tabla Impacto'!$C$14,K34='[3]Tabla Impacto'!$D$14),"Mayor",IF(OR(K34='[3]Tabla Impacto'!$C$15,K34='[3]Tabla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IF(NOT(ISERROR(MATCH(J40,'[3]Tabla Impacto'!$B$221:$B$223,0))),'[3]Tabla Impacto'!$F$223&amp;"Por favor no seleccionar los criterios de impacto(Afectación Económica o presupuestal y Pérdida Reputacional)",J40)</f>
        <v>0</v>
      </c>
      <c r="L40" s="195" t="str">
        <f>IF(OR(K40='[3]Tabla Impacto'!$C$11,K40='[3]Tabla Impacto'!$D$11),"Leve",IF(OR(K40='[3]Tabla Impacto'!$C$12,K40='[3]Tabla Impacto'!$D$12),"Menor",IF(OR(K40='[3]Tabla Impacto'!$C$13,K40='[3]Tabla Impacto'!$D$13),"Moderado",IF(OR(K40='[3]Tabla Impacto'!$C$14,K40='[3]Tabla Impacto'!$D$14),"Mayor",IF(OR(K40='[3]Tabla Impacto'!$C$15,K40='[3]Tabla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IF(NOT(ISERROR(MATCH(J46,'[3]Tabla Impacto'!$B$221:$B$223,0))),'[3]Tabla Impacto'!$F$223&amp;"Por favor no seleccionar los criterios de impacto(Afectación Económica o presupuestal y Pérdida Reputacional)",J46)</f>
        <v>0</v>
      </c>
      <c r="L46" s="195" t="str">
        <f>IF(OR(K46='[3]Tabla Impacto'!$C$11,K46='[3]Tabla Impacto'!$D$11),"Leve",IF(OR(K46='[3]Tabla Impacto'!$C$12,K46='[3]Tabla Impacto'!$D$12),"Menor",IF(OR(K46='[3]Tabla Impacto'!$C$13,K46='[3]Tabla Impacto'!$D$13),"Moderado",IF(OR(K46='[3]Tabla Impacto'!$C$14,K46='[3]Tabla Impacto'!$D$14),"Mayor",IF(OR(K46='[3]Tabla Impacto'!$C$15,K46='[3]Tabla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IF(NOT(ISERROR(MATCH(J52,'[3]Tabla Impacto'!$B$221:$B$223,0))),'[3]Tabla Impacto'!$F$223&amp;"Por favor no seleccionar los criterios de impacto(Afectación Económica o presupuestal y Pérdida Reputacional)",J52)</f>
        <v>0</v>
      </c>
      <c r="L52" s="195" t="str">
        <f>IF(OR(K52='[3]Tabla Impacto'!$C$11,K52='[3]Tabla Impacto'!$D$11),"Leve",IF(OR(K52='[3]Tabla Impacto'!$C$12,K52='[3]Tabla Impacto'!$D$12),"Menor",IF(OR(K52='[3]Tabla Impacto'!$C$13,K52='[3]Tabla Impacto'!$D$13),"Moderado",IF(OR(K52='[3]Tabla Impacto'!$C$14,K52='[3]Tabla Impacto'!$D$14),"Mayor",IF(OR(K52='[3]Tabla Impacto'!$C$15,K52='[3]Tabla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IF(NOT(ISERROR(MATCH(J58,'[3]Tabla Impacto'!$B$221:$B$223,0))),'[3]Tabla Impacto'!$F$223&amp;"Por favor no seleccionar los criterios de impacto(Afectación Económica o presupuestal y Pérdida Reputacional)",J58)</f>
        <v>0</v>
      </c>
      <c r="L58" s="195" t="str">
        <f>IF(OR(K58='[3]Tabla Impacto'!$C$11,K58='[3]Tabla Impacto'!$D$11),"Leve",IF(OR(K58='[3]Tabla Impacto'!$C$12,K58='[3]Tabla Impacto'!$D$12),"Menor",IF(OR(K58='[3]Tabla Impacto'!$C$13,K58='[3]Tabla Impacto'!$D$13),"Moderado",IF(OR(K58='[3]Tabla Impacto'!$C$14,K58='[3]Tabla Impacto'!$D$14),"Mayor",IF(OR(K58='[3]Tabla Impacto'!$C$15,K58='[3]Tabla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IF(NOT(ISERROR(MATCH(J64,'[3]Tabla Impacto'!$B$221:$B$223,0))),'[3]Tabla Impacto'!$F$223&amp;"Por favor no seleccionar los criterios de impacto(Afectación Económica o presupuestal y Pérdida Reputacional)",J64)</f>
        <v>0</v>
      </c>
      <c r="L64" s="195" t="str">
        <f>IF(OR(K64='[3]Tabla Impacto'!$C$11,K64='[3]Tabla Impacto'!$D$11),"Leve",IF(OR(K64='[3]Tabla Impacto'!$C$12,K64='[3]Tabla Impacto'!$D$12),"Menor",IF(OR(K64='[3]Tabla Impacto'!$C$13,K64='[3]Tabla Impacto'!$D$13),"Moderado",IF(OR(K64='[3]Tabla Impacto'!$C$14,K64='[3]Tabla Impacto'!$D$14),"Mayor",IF(OR(K64='[3]Tabla Impacto'!$C$15,K64='[3]Tabla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L10:L15"/>
    <mergeCell ref="M10:M15"/>
    <mergeCell ref="F10:F15"/>
    <mergeCell ref="G10:G15"/>
    <mergeCell ref="H10:H15"/>
    <mergeCell ref="A10:A15"/>
    <mergeCell ref="B10:B15"/>
    <mergeCell ref="C10:C15"/>
    <mergeCell ref="D10:D15"/>
    <mergeCell ref="E10:E15"/>
    <mergeCell ref="AE8:AE9"/>
    <mergeCell ref="AJ8:AJ9"/>
    <mergeCell ref="AI8:AI9"/>
    <mergeCell ref="AH8:AH9"/>
    <mergeCell ref="AG8:AG9"/>
    <mergeCell ref="AF8:AF9"/>
    <mergeCell ref="AD8:AD9"/>
    <mergeCell ref="O8:O9"/>
    <mergeCell ref="B8:B9"/>
    <mergeCell ref="N8:N9"/>
    <mergeCell ref="J8:J9"/>
    <mergeCell ref="K8:K9"/>
    <mergeCell ref="Q8:Q9"/>
    <mergeCell ref="R8:W8"/>
    <mergeCell ref="AA8:AA9"/>
    <mergeCell ref="Y8:Y9"/>
    <mergeCell ref="Z8:Z9"/>
    <mergeCell ref="G8:G9"/>
    <mergeCell ref="H8:H9"/>
    <mergeCell ref="I8:I9"/>
    <mergeCell ref="L8:L9"/>
    <mergeCell ref="M8:M9"/>
    <mergeCell ref="AC8:AC9"/>
    <mergeCell ref="AB8:AB9"/>
    <mergeCell ref="X8:X9"/>
    <mergeCell ref="P8:P9"/>
    <mergeCell ref="K16:K21"/>
    <mergeCell ref="L16:L21"/>
    <mergeCell ref="M16:M21"/>
    <mergeCell ref="N16:N21"/>
    <mergeCell ref="A4:B4"/>
    <mergeCell ref="A5:B5"/>
    <mergeCell ref="A6:B6"/>
    <mergeCell ref="A8:A9"/>
    <mergeCell ref="F8:F9"/>
    <mergeCell ref="E8:E9"/>
    <mergeCell ref="D8:D9"/>
    <mergeCell ref="C8:C9"/>
    <mergeCell ref="C5:N5"/>
    <mergeCell ref="C6:N6"/>
    <mergeCell ref="D16:D21"/>
    <mergeCell ref="E16:E21"/>
    <mergeCell ref="N10:N15"/>
    <mergeCell ref="I10:I15"/>
    <mergeCell ref="J10:J15"/>
    <mergeCell ref="K10:K15"/>
    <mergeCell ref="F16:F21"/>
    <mergeCell ref="G16:G21"/>
    <mergeCell ref="L22:L27"/>
    <mergeCell ref="H16:H21"/>
    <mergeCell ref="I16:I21"/>
    <mergeCell ref="J16:J21"/>
    <mergeCell ref="A16:A21"/>
    <mergeCell ref="B16:B21"/>
    <mergeCell ref="C16:C21"/>
    <mergeCell ref="G22:G27"/>
    <mergeCell ref="H22:H27"/>
    <mergeCell ref="I22:I27"/>
    <mergeCell ref="J22:J27"/>
    <mergeCell ref="A22:A27"/>
    <mergeCell ref="B22:B27"/>
    <mergeCell ref="C22:C27"/>
    <mergeCell ref="D22:D27"/>
    <mergeCell ref="E22:E27"/>
    <mergeCell ref="F22:F27"/>
    <mergeCell ref="A28:A33"/>
    <mergeCell ref="B28:B33"/>
    <mergeCell ref="C28:C33"/>
    <mergeCell ref="D28:D33"/>
    <mergeCell ref="E28:E33"/>
    <mergeCell ref="F28:F33"/>
    <mergeCell ref="G28:G33"/>
    <mergeCell ref="H28:H33"/>
    <mergeCell ref="K22:K27"/>
    <mergeCell ref="L46:L51"/>
    <mergeCell ref="K40:K45"/>
    <mergeCell ref="L40:L45"/>
    <mergeCell ref="J34:J39"/>
    <mergeCell ref="M46:M51"/>
    <mergeCell ref="D40:D45"/>
    <mergeCell ref="E40:E45"/>
    <mergeCell ref="F40:F45"/>
    <mergeCell ref="D34:D39"/>
    <mergeCell ref="E34:E39"/>
    <mergeCell ref="F34:F39"/>
    <mergeCell ref="A40:A45"/>
    <mergeCell ref="B40:B45"/>
    <mergeCell ref="C40:C45"/>
    <mergeCell ref="M52:M57"/>
    <mergeCell ref="G40:G45"/>
    <mergeCell ref="H40:H45"/>
    <mergeCell ref="I40:I45"/>
    <mergeCell ref="J40:J45"/>
    <mergeCell ref="C4:N4"/>
    <mergeCell ref="A52:A57"/>
    <mergeCell ref="B52:B57"/>
    <mergeCell ref="C52:C57"/>
    <mergeCell ref="D52:D57"/>
    <mergeCell ref="E52:E57"/>
    <mergeCell ref="A46:A51"/>
    <mergeCell ref="B46:B51"/>
    <mergeCell ref="C46:C51"/>
    <mergeCell ref="D46:D51"/>
    <mergeCell ref="E46:E51"/>
    <mergeCell ref="N34:N39"/>
    <mergeCell ref="M40:M45"/>
    <mergeCell ref="N40:N45"/>
    <mergeCell ref="J46:J51"/>
    <mergeCell ref="K46:K51"/>
    <mergeCell ref="O4:Q4"/>
    <mergeCell ref="A1:AJ2"/>
    <mergeCell ref="A7:G7"/>
    <mergeCell ref="H7:N7"/>
    <mergeCell ref="O7:W7"/>
    <mergeCell ref="X7:AD7"/>
    <mergeCell ref="AE7:AJ7"/>
    <mergeCell ref="K34:K39"/>
    <mergeCell ref="L34:L39"/>
    <mergeCell ref="G34:G39"/>
    <mergeCell ref="H34:H39"/>
    <mergeCell ref="I34:I39"/>
    <mergeCell ref="M34:M39"/>
    <mergeCell ref="A34:A39"/>
    <mergeCell ref="B34:B39"/>
    <mergeCell ref="C34:C39"/>
    <mergeCell ref="I28:I33"/>
    <mergeCell ref="J28:J33"/>
    <mergeCell ref="K28:K33"/>
    <mergeCell ref="L28:L33"/>
    <mergeCell ref="M28:M33"/>
    <mergeCell ref="N28:N33"/>
    <mergeCell ref="M22:M27"/>
    <mergeCell ref="N22:N27"/>
    <mergeCell ref="A64:A69"/>
    <mergeCell ref="B64:B69"/>
    <mergeCell ref="C64:C69"/>
    <mergeCell ref="D64:D69"/>
    <mergeCell ref="E64:E69"/>
    <mergeCell ref="F64:F69"/>
    <mergeCell ref="G58:G63"/>
    <mergeCell ref="H58:H63"/>
    <mergeCell ref="I58:I63"/>
    <mergeCell ref="G64:G69"/>
    <mergeCell ref="H64:H69"/>
    <mergeCell ref="I64:I69"/>
    <mergeCell ref="A58:A63"/>
    <mergeCell ref="B58:B63"/>
    <mergeCell ref="C58:C63"/>
    <mergeCell ref="D58:D63"/>
    <mergeCell ref="E58:E63"/>
    <mergeCell ref="F58:F63"/>
    <mergeCell ref="B70:AJ70"/>
    <mergeCell ref="M58:M63"/>
    <mergeCell ref="N58:N63"/>
    <mergeCell ref="N64:N69"/>
    <mergeCell ref="M64:M69"/>
    <mergeCell ref="I52:I57"/>
    <mergeCell ref="J52:J57"/>
    <mergeCell ref="F46:F51"/>
    <mergeCell ref="G46:G51"/>
    <mergeCell ref="H46:H51"/>
    <mergeCell ref="I46:I51"/>
    <mergeCell ref="N52:N57"/>
    <mergeCell ref="J58:J63"/>
    <mergeCell ref="K58:K63"/>
    <mergeCell ref="L58:L63"/>
    <mergeCell ref="N46:N51"/>
    <mergeCell ref="F52:F57"/>
    <mergeCell ref="G52:G57"/>
    <mergeCell ref="H52:H57"/>
    <mergeCell ref="J64:J69"/>
    <mergeCell ref="K64:K69"/>
    <mergeCell ref="L64:L69"/>
    <mergeCell ref="K52:K57"/>
    <mergeCell ref="L52:L57"/>
  </mergeCells>
  <conditionalFormatting sqref="H10 H16">
    <cfRule type="cellIs" dxfId="3006" priority="227" operator="equal">
      <formula>"Muy Alta"</formula>
    </cfRule>
    <cfRule type="cellIs" dxfId="3005" priority="228" operator="equal">
      <formula>"Alta"</formula>
    </cfRule>
    <cfRule type="cellIs" dxfId="3004" priority="229" operator="equal">
      <formula>"Media"</formula>
    </cfRule>
    <cfRule type="cellIs" dxfId="3003" priority="230" operator="equal">
      <formula>"Baja"</formula>
    </cfRule>
    <cfRule type="cellIs" dxfId="3002" priority="231" operator="equal">
      <formula>"Muy Baja"</formula>
    </cfRule>
  </conditionalFormatting>
  <conditionalFormatting sqref="L10 L16 L22 L28 L34 L40 L46 L52 L58 L64">
    <cfRule type="cellIs" dxfId="3001" priority="222" operator="equal">
      <formula>"Catastrófico"</formula>
    </cfRule>
    <cfRule type="cellIs" dxfId="3000" priority="223" operator="equal">
      <formula>"Mayor"</formula>
    </cfRule>
    <cfRule type="cellIs" dxfId="2999" priority="224" operator="equal">
      <formula>"Moderado"</formula>
    </cfRule>
    <cfRule type="cellIs" dxfId="2998" priority="225" operator="equal">
      <formula>"Menor"</formula>
    </cfRule>
    <cfRule type="cellIs" dxfId="2997" priority="226" operator="equal">
      <formula>"Leve"</formula>
    </cfRule>
  </conditionalFormatting>
  <conditionalFormatting sqref="N10">
    <cfRule type="cellIs" dxfId="2996" priority="218" operator="equal">
      <formula>"Extremo"</formula>
    </cfRule>
    <cfRule type="cellIs" dxfId="2995" priority="219" operator="equal">
      <formula>"Alto"</formula>
    </cfRule>
    <cfRule type="cellIs" dxfId="2994" priority="220" operator="equal">
      <formula>"Moderado"</formula>
    </cfRule>
    <cfRule type="cellIs" dxfId="2993" priority="221" operator="equal">
      <formula>"Bajo"</formula>
    </cfRule>
  </conditionalFormatting>
  <conditionalFormatting sqref="Y10:Y15">
    <cfRule type="cellIs" dxfId="2992" priority="213" operator="equal">
      <formula>"Muy Alta"</formula>
    </cfRule>
    <cfRule type="cellIs" dxfId="2991" priority="214" operator="equal">
      <formula>"Alta"</formula>
    </cfRule>
    <cfRule type="cellIs" dxfId="2990" priority="215" operator="equal">
      <formula>"Media"</formula>
    </cfRule>
    <cfRule type="cellIs" dxfId="2989" priority="216" operator="equal">
      <formula>"Baja"</formula>
    </cfRule>
    <cfRule type="cellIs" dxfId="2988" priority="217" operator="equal">
      <formula>"Muy Baja"</formula>
    </cfRule>
  </conditionalFormatting>
  <conditionalFormatting sqref="AA10:AA15">
    <cfRule type="cellIs" dxfId="2987" priority="208" operator="equal">
      <formula>"Catastrófico"</formula>
    </cfRule>
    <cfRule type="cellIs" dxfId="2986" priority="209" operator="equal">
      <formula>"Mayor"</formula>
    </cfRule>
    <cfRule type="cellIs" dxfId="2985" priority="210" operator="equal">
      <formula>"Moderado"</formula>
    </cfRule>
    <cfRule type="cellIs" dxfId="2984" priority="211" operator="equal">
      <formula>"Menor"</formula>
    </cfRule>
    <cfRule type="cellIs" dxfId="2983" priority="212" operator="equal">
      <formula>"Leve"</formula>
    </cfRule>
  </conditionalFormatting>
  <conditionalFormatting sqref="AC10:AC15">
    <cfRule type="cellIs" dxfId="2982" priority="204" operator="equal">
      <formula>"Extremo"</formula>
    </cfRule>
    <cfRule type="cellIs" dxfId="2981" priority="205" operator="equal">
      <formula>"Alto"</formula>
    </cfRule>
    <cfRule type="cellIs" dxfId="2980" priority="206" operator="equal">
      <formula>"Moderado"</formula>
    </cfRule>
    <cfRule type="cellIs" dxfId="2979" priority="207" operator="equal">
      <formula>"Bajo"</formula>
    </cfRule>
  </conditionalFormatting>
  <conditionalFormatting sqref="H58">
    <cfRule type="cellIs" dxfId="2978" priority="43" operator="equal">
      <formula>"Muy Alta"</formula>
    </cfRule>
    <cfRule type="cellIs" dxfId="2977" priority="44" operator="equal">
      <formula>"Alta"</formula>
    </cfRule>
    <cfRule type="cellIs" dxfId="2976" priority="45" operator="equal">
      <formula>"Media"</formula>
    </cfRule>
    <cfRule type="cellIs" dxfId="2975" priority="46" operator="equal">
      <formula>"Baja"</formula>
    </cfRule>
    <cfRule type="cellIs" dxfId="2974" priority="47" operator="equal">
      <formula>"Muy Baja"</formula>
    </cfRule>
  </conditionalFormatting>
  <conditionalFormatting sqref="N16">
    <cfRule type="cellIs" dxfId="2973" priority="200" operator="equal">
      <formula>"Extremo"</formula>
    </cfRule>
    <cfRule type="cellIs" dxfId="2972" priority="201" operator="equal">
      <formula>"Alto"</formula>
    </cfRule>
    <cfRule type="cellIs" dxfId="2971" priority="202" operator="equal">
      <formula>"Moderado"</formula>
    </cfRule>
    <cfRule type="cellIs" dxfId="2970" priority="203" operator="equal">
      <formula>"Bajo"</formula>
    </cfRule>
  </conditionalFormatting>
  <conditionalFormatting sqref="Y16:Y21">
    <cfRule type="cellIs" dxfId="2969" priority="195" operator="equal">
      <formula>"Muy Alta"</formula>
    </cfRule>
    <cfRule type="cellIs" dxfId="2968" priority="196" operator="equal">
      <formula>"Alta"</formula>
    </cfRule>
    <cfRule type="cellIs" dxfId="2967" priority="197" operator="equal">
      <formula>"Media"</formula>
    </cfRule>
    <cfRule type="cellIs" dxfId="2966" priority="198" operator="equal">
      <formula>"Baja"</formula>
    </cfRule>
    <cfRule type="cellIs" dxfId="2965" priority="199" operator="equal">
      <formula>"Muy Baja"</formula>
    </cfRule>
  </conditionalFormatting>
  <conditionalFormatting sqref="AA16:AA21">
    <cfRule type="cellIs" dxfId="2964" priority="190" operator="equal">
      <formula>"Catastrófico"</formula>
    </cfRule>
    <cfRule type="cellIs" dxfId="2963" priority="191" operator="equal">
      <formula>"Mayor"</formula>
    </cfRule>
    <cfRule type="cellIs" dxfId="2962" priority="192" operator="equal">
      <formula>"Moderado"</formula>
    </cfRule>
    <cfRule type="cellIs" dxfId="2961" priority="193" operator="equal">
      <formula>"Menor"</formula>
    </cfRule>
    <cfRule type="cellIs" dxfId="2960" priority="194" operator="equal">
      <formula>"Leve"</formula>
    </cfRule>
  </conditionalFormatting>
  <conditionalFormatting sqref="AC16:AC21">
    <cfRule type="cellIs" dxfId="2959" priority="186" operator="equal">
      <formula>"Extremo"</formula>
    </cfRule>
    <cfRule type="cellIs" dxfId="2958" priority="187" operator="equal">
      <formula>"Alto"</formula>
    </cfRule>
    <cfRule type="cellIs" dxfId="2957" priority="188" operator="equal">
      <formula>"Moderado"</formula>
    </cfRule>
    <cfRule type="cellIs" dxfId="2956" priority="189" operator="equal">
      <formula>"Bajo"</formula>
    </cfRule>
  </conditionalFormatting>
  <conditionalFormatting sqref="H22">
    <cfRule type="cellIs" dxfId="2955" priority="181" operator="equal">
      <formula>"Muy Alta"</formula>
    </cfRule>
    <cfRule type="cellIs" dxfId="2954" priority="182" operator="equal">
      <formula>"Alta"</formula>
    </cfRule>
    <cfRule type="cellIs" dxfId="2953" priority="183" operator="equal">
      <formula>"Media"</formula>
    </cfRule>
    <cfRule type="cellIs" dxfId="2952" priority="184" operator="equal">
      <formula>"Baja"</formula>
    </cfRule>
    <cfRule type="cellIs" dxfId="2951" priority="185" operator="equal">
      <formula>"Muy Baja"</formula>
    </cfRule>
  </conditionalFormatting>
  <conditionalFormatting sqref="N22">
    <cfRule type="cellIs" dxfId="2950" priority="177" operator="equal">
      <formula>"Extremo"</formula>
    </cfRule>
    <cfRule type="cellIs" dxfId="2949" priority="178" operator="equal">
      <formula>"Alto"</formula>
    </cfRule>
    <cfRule type="cellIs" dxfId="2948" priority="179" operator="equal">
      <formula>"Moderado"</formula>
    </cfRule>
    <cfRule type="cellIs" dxfId="2947" priority="180" operator="equal">
      <formula>"Bajo"</formula>
    </cfRule>
  </conditionalFormatting>
  <conditionalFormatting sqref="Y22:Y27">
    <cfRule type="cellIs" dxfId="2946" priority="172" operator="equal">
      <formula>"Muy Alta"</formula>
    </cfRule>
    <cfRule type="cellIs" dxfId="2945" priority="173" operator="equal">
      <formula>"Alta"</formula>
    </cfRule>
    <cfRule type="cellIs" dxfId="2944" priority="174" operator="equal">
      <formula>"Media"</formula>
    </cfRule>
    <cfRule type="cellIs" dxfId="2943" priority="175" operator="equal">
      <formula>"Baja"</formula>
    </cfRule>
    <cfRule type="cellIs" dxfId="2942" priority="176" operator="equal">
      <formula>"Muy Baja"</formula>
    </cfRule>
  </conditionalFormatting>
  <conditionalFormatting sqref="AA22:AA27">
    <cfRule type="cellIs" dxfId="2941" priority="167" operator="equal">
      <formula>"Catastrófico"</formula>
    </cfRule>
    <cfRule type="cellIs" dxfId="2940" priority="168" operator="equal">
      <formula>"Mayor"</formula>
    </cfRule>
    <cfRule type="cellIs" dxfId="2939" priority="169" operator="equal">
      <formula>"Moderado"</formula>
    </cfRule>
    <cfRule type="cellIs" dxfId="2938" priority="170" operator="equal">
      <formula>"Menor"</formula>
    </cfRule>
    <cfRule type="cellIs" dxfId="2937" priority="171" operator="equal">
      <formula>"Leve"</formula>
    </cfRule>
  </conditionalFormatting>
  <conditionalFormatting sqref="AC22:AC27">
    <cfRule type="cellIs" dxfId="2936" priority="163" operator="equal">
      <formula>"Extremo"</formula>
    </cfRule>
    <cfRule type="cellIs" dxfId="2935" priority="164" operator="equal">
      <formula>"Alto"</formula>
    </cfRule>
    <cfRule type="cellIs" dxfId="2934" priority="165" operator="equal">
      <formula>"Moderado"</formula>
    </cfRule>
    <cfRule type="cellIs" dxfId="2933" priority="166" operator="equal">
      <formula>"Bajo"</formula>
    </cfRule>
  </conditionalFormatting>
  <conditionalFormatting sqref="H28">
    <cfRule type="cellIs" dxfId="2932" priority="158" operator="equal">
      <formula>"Muy Alta"</formula>
    </cfRule>
    <cfRule type="cellIs" dxfId="2931" priority="159" operator="equal">
      <formula>"Alta"</formula>
    </cfRule>
    <cfRule type="cellIs" dxfId="2930" priority="160" operator="equal">
      <formula>"Media"</formula>
    </cfRule>
    <cfRule type="cellIs" dxfId="2929" priority="161" operator="equal">
      <formula>"Baja"</formula>
    </cfRule>
    <cfRule type="cellIs" dxfId="2928" priority="162" operator="equal">
      <formula>"Muy Baja"</formula>
    </cfRule>
  </conditionalFormatting>
  <conditionalFormatting sqref="N28">
    <cfRule type="cellIs" dxfId="2927" priority="154" operator="equal">
      <formula>"Extremo"</formula>
    </cfRule>
    <cfRule type="cellIs" dxfId="2926" priority="155" operator="equal">
      <formula>"Alto"</formula>
    </cfRule>
    <cfRule type="cellIs" dxfId="2925" priority="156" operator="equal">
      <formula>"Moderado"</formula>
    </cfRule>
    <cfRule type="cellIs" dxfId="2924" priority="157" operator="equal">
      <formula>"Bajo"</formula>
    </cfRule>
  </conditionalFormatting>
  <conditionalFormatting sqref="Y28:Y33">
    <cfRule type="cellIs" dxfId="2923" priority="149" operator="equal">
      <formula>"Muy Alta"</formula>
    </cfRule>
    <cfRule type="cellIs" dxfId="2922" priority="150" operator="equal">
      <formula>"Alta"</formula>
    </cfRule>
    <cfRule type="cellIs" dxfId="2921" priority="151" operator="equal">
      <formula>"Media"</formula>
    </cfRule>
    <cfRule type="cellIs" dxfId="2920" priority="152" operator="equal">
      <formula>"Baja"</formula>
    </cfRule>
    <cfRule type="cellIs" dxfId="2919" priority="153" operator="equal">
      <formula>"Muy Baja"</formula>
    </cfRule>
  </conditionalFormatting>
  <conditionalFormatting sqref="AA28:AA33">
    <cfRule type="cellIs" dxfId="2918" priority="144" operator="equal">
      <formula>"Catastrófico"</formula>
    </cfRule>
    <cfRule type="cellIs" dxfId="2917" priority="145" operator="equal">
      <formula>"Mayor"</formula>
    </cfRule>
    <cfRule type="cellIs" dxfId="2916" priority="146" operator="equal">
      <formula>"Moderado"</formula>
    </cfRule>
    <cfRule type="cellIs" dxfId="2915" priority="147" operator="equal">
      <formula>"Menor"</formula>
    </cfRule>
    <cfRule type="cellIs" dxfId="2914" priority="148" operator="equal">
      <formula>"Leve"</formula>
    </cfRule>
  </conditionalFormatting>
  <conditionalFormatting sqref="AC28:AC33">
    <cfRule type="cellIs" dxfId="2913" priority="140" operator="equal">
      <formula>"Extremo"</formula>
    </cfRule>
    <cfRule type="cellIs" dxfId="2912" priority="141" operator="equal">
      <formula>"Alto"</formula>
    </cfRule>
    <cfRule type="cellIs" dxfId="2911" priority="142" operator="equal">
      <formula>"Moderado"</formula>
    </cfRule>
    <cfRule type="cellIs" dxfId="2910" priority="143" operator="equal">
      <formula>"Bajo"</formula>
    </cfRule>
  </conditionalFormatting>
  <conditionalFormatting sqref="H34">
    <cfRule type="cellIs" dxfId="2909" priority="135" operator="equal">
      <formula>"Muy Alta"</formula>
    </cfRule>
    <cfRule type="cellIs" dxfId="2908" priority="136" operator="equal">
      <formula>"Alta"</formula>
    </cfRule>
    <cfRule type="cellIs" dxfId="2907" priority="137" operator="equal">
      <formula>"Media"</formula>
    </cfRule>
    <cfRule type="cellIs" dxfId="2906" priority="138" operator="equal">
      <formula>"Baja"</formula>
    </cfRule>
    <cfRule type="cellIs" dxfId="2905" priority="139" operator="equal">
      <formula>"Muy Baja"</formula>
    </cfRule>
  </conditionalFormatting>
  <conditionalFormatting sqref="N34">
    <cfRule type="cellIs" dxfId="2904" priority="131" operator="equal">
      <formula>"Extremo"</formula>
    </cfRule>
    <cfRule type="cellIs" dxfId="2903" priority="132" operator="equal">
      <formula>"Alto"</formula>
    </cfRule>
    <cfRule type="cellIs" dxfId="2902" priority="133" operator="equal">
      <formula>"Moderado"</formula>
    </cfRule>
    <cfRule type="cellIs" dxfId="2901" priority="134" operator="equal">
      <formula>"Bajo"</formula>
    </cfRule>
  </conditionalFormatting>
  <conditionalFormatting sqref="Y34:Y39">
    <cfRule type="cellIs" dxfId="2900" priority="126" operator="equal">
      <formula>"Muy Alta"</formula>
    </cfRule>
    <cfRule type="cellIs" dxfId="2899" priority="127" operator="equal">
      <formula>"Alta"</formula>
    </cfRule>
    <cfRule type="cellIs" dxfId="2898" priority="128" operator="equal">
      <formula>"Media"</formula>
    </cfRule>
    <cfRule type="cellIs" dxfId="2897" priority="129" operator="equal">
      <formula>"Baja"</formula>
    </cfRule>
    <cfRule type="cellIs" dxfId="2896" priority="130" operator="equal">
      <formula>"Muy Baja"</formula>
    </cfRule>
  </conditionalFormatting>
  <conditionalFormatting sqref="AA34:AA39">
    <cfRule type="cellIs" dxfId="2895" priority="121" operator="equal">
      <formula>"Catastrófico"</formula>
    </cfRule>
    <cfRule type="cellIs" dxfId="2894" priority="122" operator="equal">
      <formula>"Mayor"</formula>
    </cfRule>
    <cfRule type="cellIs" dxfId="2893" priority="123" operator="equal">
      <formula>"Moderado"</formula>
    </cfRule>
    <cfRule type="cellIs" dxfId="2892" priority="124" operator="equal">
      <formula>"Menor"</formula>
    </cfRule>
    <cfRule type="cellIs" dxfId="2891" priority="125" operator="equal">
      <formula>"Leve"</formula>
    </cfRule>
  </conditionalFormatting>
  <conditionalFormatting sqref="AC34:AC39">
    <cfRule type="cellIs" dxfId="2890" priority="117" operator="equal">
      <formula>"Extremo"</formula>
    </cfRule>
    <cfRule type="cellIs" dxfId="2889" priority="118" operator="equal">
      <formula>"Alto"</formula>
    </cfRule>
    <cfRule type="cellIs" dxfId="2888" priority="119" operator="equal">
      <formula>"Moderado"</formula>
    </cfRule>
    <cfRule type="cellIs" dxfId="2887" priority="120" operator="equal">
      <formula>"Bajo"</formula>
    </cfRule>
  </conditionalFormatting>
  <conditionalFormatting sqref="H40">
    <cfRule type="cellIs" dxfId="2886" priority="112" operator="equal">
      <formula>"Muy Alta"</formula>
    </cfRule>
    <cfRule type="cellIs" dxfId="2885" priority="113" operator="equal">
      <formula>"Alta"</formula>
    </cfRule>
    <cfRule type="cellIs" dxfId="2884" priority="114" operator="equal">
      <formula>"Media"</formula>
    </cfRule>
    <cfRule type="cellIs" dxfId="2883" priority="115" operator="equal">
      <formula>"Baja"</formula>
    </cfRule>
    <cfRule type="cellIs" dxfId="2882" priority="116" operator="equal">
      <formula>"Muy Baja"</formula>
    </cfRule>
  </conditionalFormatting>
  <conditionalFormatting sqref="N40">
    <cfRule type="cellIs" dxfId="2881" priority="108" operator="equal">
      <formula>"Extremo"</formula>
    </cfRule>
    <cfRule type="cellIs" dxfId="2880" priority="109" operator="equal">
      <formula>"Alto"</formula>
    </cfRule>
    <cfRule type="cellIs" dxfId="2879" priority="110" operator="equal">
      <formula>"Moderado"</formula>
    </cfRule>
    <cfRule type="cellIs" dxfId="2878" priority="111" operator="equal">
      <formula>"Bajo"</formula>
    </cfRule>
  </conditionalFormatting>
  <conditionalFormatting sqref="Y40:Y45">
    <cfRule type="cellIs" dxfId="2877" priority="103" operator="equal">
      <formula>"Muy Alta"</formula>
    </cfRule>
    <cfRule type="cellIs" dxfId="2876" priority="104" operator="equal">
      <formula>"Alta"</formula>
    </cfRule>
    <cfRule type="cellIs" dxfId="2875" priority="105" operator="equal">
      <formula>"Media"</formula>
    </cfRule>
    <cfRule type="cellIs" dxfId="2874" priority="106" operator="equal">
      <formula>"Baja"</formula>
    </cfRule>
    <cfRule type="cellIs" dxfId="2873" priority="107" operator="equal">
      <formula>"Muy Baja"</formula>
    </cfRule>
  </conditionalFormatting>
  <conditionalFormatting sqref="AA40:AA45">
    <cfRule type="cellIs" dxfId="2872" priority="98" operator="equal">
      <formula>"Catastrófico"</formula>
    </cfRule>
    <cfRule type="cellIs" dxfId="2871" priority="99" operator="equal">
      <formula>"Mayor"</formula>
    </cfRule>
    <cfRule type="cellIs" dxfId="2870" priority="100" operator="equal">
      <formula>"Moderado"</formula>
    </cfRule>
    <cfRule type="cellIs" dxfId="2869" priority="101" operator="equal">
      <formula>"Menor"</formula>
    </cfRule>
    <cfRule type="cellIs" dxfId="2868" priority="102" operator="equal">
      <formula>"Leve"</formula>
    </cfRule>
  </conditionalFormatting>
  <conditionalFormatting sqref="AC40:AC45">
    <cfRule type="cellIs" dxfId="2867" priority="94" operator="equal">
      <formula>"Extremo"</formula>
    </cfRule>
    <cfRule type="cellIs" dxfId="2866" priority="95" operator="equal">
      <formula>"Alto"</formula>
    </cfRule>
    <cfRule type="cellIs" dxfId="2865" priority="96" operator="equal">
      <formula>"Moderado"</formula>
    </cfRule>
    <cfRule type="cellIs" dxfId="2864" priority="97" operator="equal">
      <formula>"Bajo"</formula>
    </cfRule>
  </conditionalFormatting>
  <conditionalFormatting sqref="H46">
    <cfRule type="cellIs" dxfId="2863" priority="89" operator="equal">
      <formula>"Muy Alta"</formula>
    </cfRule>
    <cfRule type="cellIs" dxfId="2862" priority="90" operator="equal">
      <formula>"Alta"</formula>
    </cfRule>
    <cfRule type="cellIs" dxfId="2861" priority="91" operator="equal">
      <formula>"Media"</formula>
    </cfRule>
    <cfRule type="cellIs" dxfId="2860" priority="92" operator="equal">
      <formula>"Baja"</formula>
    </cfRule>
    <cfRule type="cellIs" dxfId="2859" priority="93" operator="equal">
      <formula>"Muy Baja"</formula>
    </cfRule>
  </conditionalFormatting>
  <conditionalFormatting sqref="N46">
    <cfRule type="cellIs" dxfId="2858" priority="85" operator="equal">
      <formula>"Extremo"</formula>
    </cfRule>
    <cfRule type="cellIs" dxfId="2857" priority="86" operator="equal">
      <formula>"Alto"</formula>
    </cfRule>
    <cfRule type="cellIs" dxfId="2856" priority="87" operator="equal">
      <formula>"Moderado"</formula>
    </cfRule>
    <cfRule type="cellIs" dxfId="2855" priority="88" operator="equal">
      <formula>"Bajo"</formula>
    </cfRule>
  </conditionalFormatting>
  <conditionalFormatting sqref="Y46:Y51">
    <cfRule type="cellIs" dxfId="2854" priority="80" operator="equal">
      <formula>"Muy Alta"</formula>
    </cfRule>
    <cfRule type="cellIs" dxfId="2853" priority="81" operator="equal">
      <formula>"Alta"</formula>
    </cfRule>
    <cfRule type="cellIs" dxfId="2852" priority="82" operator="equal">
      <formula>"Media"</formula>
    </cfRule>
    <cfRule type="cellIs" dxfId="2851" priority="83" operator="equal">
      <formula>"Baja"</formula>
    </cfRule>
    <cfRule type="cellIs" dxfId="2850" priority="84" operator="equal">
      <formula>"Muy Baja"</formula>
    </cfRule>
  </conditionalFormatting>
  <conditionalFormatting sqref="AA46:AA51">
    <cfRule type="cellIs" dxfId="2849" priority="75" operator="equal">
      <formula>"Catastrófico"</formula>
    </cfRule>
    <cfRule type="cellIs" dxfId="2848" priority="76" operator="equal">
      <formula>"Mayor"</formula>
    </cfRule>
    <cfRule type="cellIs" dxfId="2847" priority="77" operator="equal">
      <formula>"Moderado"</formula>
    </cfRule>
    <cfRule type="cellIs" dxfId="2846" priority="78" operator="equal">
      <formula>"Menor"</formula>
    </cfRule>
    <cfRule type="cellIs" dxfId="2845" priority="79" operator="equal">
      <formula>"Leve"</formula>
    </cfRule>
  </conditionalFormatting>
  <conditionalFormatting sqref="AC46:AC51">
    <cfRule type="cellIs" dxfId="2844" priority="71" operator="equal">
      <formula>"Extremo"</formula>
    </cfRule>
    <cfRule type="cellIs" dxfId="2843" priority="72" operator="equal">
      <formula>"Alto"</formula>
    </cfRule>
    <cfRule type="cellIs" dxfId="2842" priority="73" operator="equal">
      <formula>"Moderado"</formula>
    </cfRule>
    <cfRule type="cellIs" dxfId="2841" priority="74" operator="equal">
      <formula>"Bajo"</formula>
    </cfRule>
  </conditionalFormatting>
  <conditionalFormatting sqref="H52">
    <cfRule type="cellIs" dxfId="2840" priority="66" operator="equal">
      <formula>"Muy Alta"</formula>
    </cfRule>
    <cfRule type="cellIs" dxfId="2839" priority="67" operator="equal">
      <formula>"Alta"</formula>
    </cfRule>
    <cfRule type="cellIs" dxfId="2838" priority="68" operator="equal">
      <formula>"Media"</formula>
    </cfRule>
    <cfRule type="cellIs" dxfId="2837" priority="69" operator="equal">
      <formula>"Baja"</formula>
    </cfRule>
    <cfRule type="cellIs" dxfId="2836" priority="70" operator="equal">
      <formula>"Muy Baja"</formula>
    </cfRule>
  </conditionalFormatting>
  <conditionalFormatting sqref="N52">
    <cfRule type="cellIs" dxfId="2835" priority="62" operator="equal">
      <formula>"Extremo"</formula>
    </cfRule>
    <cfRule type="cellIs" dxfId="2834" priority="63" operator="equal">
      <formula>"Alto"</formula>
    </cfRule>
    <cfRule type="cellIs" dxfId="2833" priority="64" operator="equal">
      <formula>"Moderado"</formula>
    </cfRule>
    <cfRule type="cellIs" dxfId="2832" priority="65" operator="equal">
      <formula>"Bajo"</formula>
    </cfRule>
  </conditionalFormatting>
  <conditionalFormatting sqref="Y52:Y57">
    <cfRule type="cellIs" dxfId="2831" priority="57" operator="equal">
      <formula>"Muy Alta"</formula>
    </cfRule>
    <cfRule type="cellIs" dxfId="2830" priority="58" operator="equal">
      <formula>"Alta"</formula>
    </cfRule>
    <cfRule type="cellIs" dxfId="2829" priority="59" operator="equal">
      <formula>"Media"</formula>
    </cfRule>
    <cfRule type="cellIs" dxfId="2828" priority="60" operator="equal">
      <formula>"Baja"</formula>
    </cfRule>
    <cfRule type="cellIs" dxfId="2827" priority="61" operator="equal">
      <formula>"Muy Baja"</formula>
    </cfRule>
  </conditionalFormatting>
  <conditionalFormatting sqref="AA52:AA57">
    <cfRule type="cellIs" dxfId="2826" priority="52" operator="equal">
      <formula>"Catastrófico"</formula>
    </cfRule>
    <cfRule type="cellIs" dxfId="2825" priority="53" operator="equal">
      <formula>"Mayor"</formula>
    </cfRule>
    <cfRule type="cellIs" dxfId="2824" priority="54" operator="equal">
      <formula>"Moderado"</formula>
    </cfRule>
    <cfRule type="cellIs" dxfId="2823" priority="55" operator="equal">
      <formula>"Menor"</formula>
    </cfRule>
    <cfRule type="cellIs" dxfId="2822" priority="56" operator="equal">
      <formula>"Leve"</formula>
    </cfRule>
  </conditionalFormatting>
  <conditionalFormatting sqref="AC52:AC57">
    <cfRule type="cellIs" dxfId="2821" priority="48" operator="equal">
      <formula>"Extremo"</formula>
    </cfRule>
    <cfRule type="cellIs" dxfId="2820" priority="49" operator="equal">
      <formula>"Alto"</formula>
    </cfRule>
    <cfRule type="cellIs" dxfId="2819" priority="50" operator="equal">
      <formula>"Moderado"</formula>
    </cfRule>
    <cfRule type="cellIs" dxfId="2818" priority="51" operator="equal">
      <formula>"Bajo"</formula>
    </cfRule>
  </conditionalFormatting>
  <conditionalFormatting sqref="N58">
    <cfRule type="cellIs" dxfId="2817" priority="39" operator="equal">
      <formula>"Extremo"</formula>
    </cfRule>
    <cfRule type="cellIs" dxfId="2816" priority="40" operator="equal">
      <formula>"Alto"</formula>
    </cfRule>
    <cfRule type="cellIs" dxfId="2815" priority="41" operator="equal">
      <formula>"Moderado"</formula>
    </cfRule>
    <cfRule type="cellIs" dxfId="2814" priority="42" operator="equal">
      <formula>"Bajo"</formula>
    </cfRule>
  </conditionalFormatting>
  <conditionalFormatting sqref="Y58:Y63">
    <cfRule type="cellIs" dxfId="2813" priority="34" operator="equal">
      <formula>"Muy Alta"</formula>
    </cfRule>
    <cfRule type="cellIs" dxfId="2812" priority="35" operator="equal">
      <formula>"Alta"</formula>
    </cfRule>
    <cfRule type="cellIs" dxfId="2811" priority="36" operator="equal">
      <formula>"Media"</formula>
    </cfRule>
    <cfRule type="cellIs" dxfId="2810" priority="37" operator="equal">
      <formula>"Baja"</formula>
    </cfRule>
    <cfRule type="cellIs" dxfId="2809" priority="38" operator="equal">
      <formula>"Muy Baja"</formula>
    </cfRule>
  </conditionalFormatting>
  <conditionalFormatting sqref="AA58:AA63">
    <cfRule type="cellIs" dxfId="2808" priority="29" operator="equal">
      <formula>"Catastrófico"</formula>
    </cfRule>
    <cfRule type="cellIs" dxfId="2807" priority="30" operator="equal">
      <formula>"Mayor"</formula>
    </cfRule>
    <cfRule type="cellIs" dxfId="2806" priority="31" operator="equal">
      <formula>"Moderado"</formula>
    </cfRule>
    <cfRule type="cellIs" dxfId="2805" priority="32" operator="equal">
      <formula>"Menor"</formula>
    </cfRule>
    <cfRule type="cellIs" dxfId="2804" priority="33" operator="equal">
      <formula>"Leve"</formula>
    </cfRule>
  </conditionalFormatting>
  <conditionalFormatting sqref="AC58:AC63">
    <cfRule type="cellIs" dxfId="2803" priority="25" operator="equal">
      <formula>"Extremo"</formula>
    </cfRule>
    <cfRule type="cellIs" dxfId="2802" priority="26" operator="equal">
      <formula>"Alto"</formula>
    </cfRule>
    <cfRule type="cellIs" dxfId="2801" priority="27" operator="equal">
      <formula>"Moderado"</formula>
    </cfRule>
    <cfRule type="cellIs" dxfId="2800" priority="28" operator="equal">
      <formula>"Bajo"</formula>
    </cfRule>
  </conditionalFormatting>
  <conditionalFormatting sqref="H64">
    <cfRule type="cellIs" dxfId="2799" priority="20" operator="equal">
      <formula>"Muy Alta"</formula>
    </cfRule>
    <cfRule type="cellIs" dxfId="2798" priority="21" operator="equal">
      <formula>"Alta"</formula>
    </cfRule>
    <cfRule type="cellIs" dxfId="2797" priority="22" operator="equal">
      <formula>"Media"</formula>
    </cfRule>
    <cfRule type="cellIs" dxfId="2796" priority="23" operator="equal">
      <formula>"Baja"</formula>
    </cfRule>
    <cfRule type="cellIs" dxfId="2795" priority="24" operator="equal">
      <formula>"Muy Baja"</formula>
    </cfRule>
  </conditionalFormatting>
  <conditionalFormatting sqref="N64">
    <cfRule type="cellIs" dxfId="2794" priority="16" operator="equal">
      <formula>"Extremo"</formula>
    </cfRule>
    <cfRule type="cellIs" dxfId="2793" priority="17" operator="equal">
      <formula>"Alto"</formula>
    </cfRule>
    <cfRule type="cellIs" dxfId="2792" priority="18" operator="equal">
      <formula>"Moderado"</formula>
    </cfRule>
    <cfRule type="cellIs" dxfId="2791" priority="19" operator="equal">
      <formula>"Bajo"</formula>
    </cfRule>
  </conditionalFormatting>
  <conditionalFormatting sqref="Y64:Y69">
    <cfRule type="cellIs" dxfId="2790" priority="11" operator="equal">
      <formula>"Muy Alta"</formula>
    </cfRule>
    <cfRule type="cellIs" dxfId="2789" priority="12" operator="equal">
      <formula>"Alta"</formula>
    </cfRule>
    <cfRule type="cellIs" dxfId="2788" priority="13" operator="equal">
      <formula>"Media"</formula>
    </cfRule>
    <cfRule type="cellIs" dxfId="2787" priority="14" operator="equal">
      <formula>"Baja"</formula>
    </cfRule>
    <cfRule type="cellIs" dxfId="2786" priority="15" operator="equal">
      <formula>"Muy Baja"</formula>
    </cfRule>
  </conditionalFormatting>
  <conditionalFormatting sqref="AA64:AA69">
    <cfRule type="cellIs" dxfId="2785" priority="6" operator="equal">
      <formula>"Catastrófico"</formula>
    </cfRule>
    <cfRule type="cellIs" dxfId="2784" priority="7" operator="equal">
      <formula>"Mayor"</formula>
    </cfRule>
    <cfRule type="cellIs" dxfId="2783" priority="8" operator="equal">
      <formula>"Moderado"</formula>
    </cfRule>
    <cfRule type="cellIs" dxfId="2782" priority="9" operator="equal">
      <formula>"Menor"</formula>
    </cfRule>
    <cfRule type="cellIs" dxfId="2781" priority="10" operator="equal">
      <formula>"Leve"</formula>
    </cfRule>
  </conditionalFormatting>
  <conditionalFormatting sqref="AC64:AC69">
    <cfRule type="cellIs" dxfId="2780" priority="2" operator="equal">
      <formula>"Extremo"</formula>
    </cfRule>
    <cfRule type="cellIs" dxfId="2779" priority="3" operator="equal">
      <formula>"Alto"</formula>
    </cfRule>
    <cfRule type="cellIs" dxfId="2778" priority="4" operator="equal">
      <formula>"Moderado"</formula>
    </cfRule>
    <cfRule type="cellIs" dxfId="2777" priority="5" operator="equal">
      <formula>"Bajo"</formula>
    </cfRule>
  </conditionalFormatting>
  <conditionalFormatting sqref="K10:K69">
    <cfRule type="containsText" dxfId="2776" priority="1" operator="containsText" text="❌">
      <formula>NOT(ISERROR(SEARCH("❌",K10)))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C3802-849B-404A-A6C1-0735CC4BA39F}">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G10" sqref="G10:G15"/>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238</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239</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240</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241</v>
      </c>
      <c r="D10" s="186" t="s">
        <v>242</v>
      </c>
      <c r="E10" s="189" t="s">
        <v>243</v>
      </c>
      <c r="F10" s="186" t="s">
        <v>207</v>
      </c>
      <c r="G10" s="192">
        <f>400+3+50</f>
        <v>453</v>
      </c>
      <c r="H10" s="195" t="str">
        <f>IF(G10&lt;=0,"",IF(G10&lt;=2,"Muy Baja",IF(G10&lt;=24,"Baja",IF(G10&lt;=500,"Media",IF(G10&lt;=5000,"Alta","Muy Alta")))))</f>
        <v>Media</v>
      </c>
      <c r="I10" s="180">
        <f>IF(H10="","",IF(H10="Muy Baja",0.2,IF(H10="Baja",0.4,IF(H10="Media",0.6,IF(H10="Alta",0.8,IF(H10="Muy Alta",1,))))))</f>
        <v>0.6</v>
      </c>
      <c r="J10" s="198" t="s">
        <v>107</v>
      </c>
      <c r="K10" s="180" t="str">
        <f>IF(NOT(ISERROR(MATCH(J10,'[4]Tabla Impacto'!$B$221:$B$223,0))),'[4]Tabla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95" t="str">
        <f>IF(OR(K10='[4]Tabla Impacto'!$C$11,K10='[4]Tabla Impacto'!$D$11),"Leve",IF(OR(K10='[4]Tabla Impacto'!$C$12,K10='[4]Tabla Impacto'!$D$12),"Menor",IF(OR(K10='[4]Tabla Impacto'!$C$13,K10='[4]Tabla Impacto'!$D$13),"Moderado",IF(OR(K10='[4]Tabla Impacto'!$C$14,K10='[4]Tabla Impacto'!$D$14),"Mayor",IF(OR(K10='[4]Tabla Impacto'!$C$15,K10='[4]Tabla Impacto'!$D$15),"Catastrófico","")))))</f>
        <v>Mayor</v>
      </c>
      <c r="M10" s="180">
        <f>IF(L10="","",IF(L10="Leve",0.2,IF(L10="Menor",0.4,IF(L10="Moderado",0.6,IF(L10="Mayor",0.8,IF(L10="Catastrófico",1,))))))</f>
        <v>0.8</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6">
        <v>1</v>
      </c>
      <c r="P10" s="40" t="s">
        <v>244</v>
      </c>
      <c r="Q10" s="41" t="str">
        <f t="shared" ref="Q10:Q69" si="0">IF(OR(R10="Preventivo",R10="Detectivo"),"Probabilidad",IF(R10="Correctivo","Impacto",""))</f>
        <v>Impacto</v>
      </c>
      <c r="R10" s="42" t="s">
        <v>102</v>
      </c>
      <c r="S10" s="42" t="s">
        <v>96</v>
      </c>
      <c r="T10" s="43" t="str">
        <f t="shared" ref="T10:T69" si="1">IF(AND(R10="Preventivo",S10="Automático"),"50%",IF(AND(R10="Preventivo",S10="Manual"),"40%",IF(AND(R10="Detectivo",S10="Automático"),"40%",IF(AND(R10="Detectivo",S10="Manual"),"30%",IF(AND(R10="Correctivo",S10="Automático"),"35%",IF(AND(R10="Correctivo",S10="Manual"),"25%",""))))))</f>
        <v>25%</v>
      </c>
      <c r="U10" s="42" t="s">
        <v>111</v>
      </c>
      <c r="V10" s="42" t="s">
        <v>98</v>
      </c>
      <c r="W10" s="42" t="s">
        <v>99</v>
      </c>
      <c r="X10" s="24">
        <f>IFERROR(IF(Q10="Probabilidad",(I10-(+I10*T10)),IF(Q10="Impacto",I10,"")),"")</f>
        <v>0.6</v>
      </c>
      <c r="Y10" s="44" t="str">
        <f>IFERROR(IF(X10="","",IF(X10&lt;=0.2,"Muy Baja",IF(X10&lt;=0.4,"Baja",IF(X10&lt;=0.6,"Media",IF(X10&lt;=0.8,"Alta","Muy Alta"))))),"")</f>
        <v>Media</v>
      </c>
      <c r="Z10" s="45">
        <f t="shared" ref="Z10:Z69" si="2">+X10</f>
        <v>0.6</v>
      </c>
      <c r="AA10" s="44" t="str">
        <f>IFERROR(IF(AB10="","",IF(AB10&lt;=0.2,"Leve",IF(AB10&lt;=0.4,"Menor",IF(AB10&lt;=0.6,"Moderado",IF(AB10&lt;=0.8,"Mayor","Catastrófico"))))),"")</f>
        <v>Moderado</v>
      </c>
      <c r="AB10" s="45">
        <f>IFERROR(IF(Q10="Impacto",(M10-(+M10*T10)),IF(Q10="Probabilidad",M10,"")),"")</f>
        <v>0.60000000000000009</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t="s">
        <v>245</v>
      </c>
      <c r="AF10" s="48" t="s">
        <v>246</v>
      </c>
      <c r="AG10" s="48" t="s">
        <v>225</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0" t="s">
        <v>247</v>
      </c>
      <c r="Q11" s="41" t="str">
        <f t="shared" si="0"/>
        <v>Probabilidad</v>
      </c>
      <c r="R11" s="42" t="s">
        <v>95</v>
      </c>
      <c r="S11" s="42" t="s">
        <v>109</v>
      </c>
      <c r="T11" s="43" t="str">
        <f t="shared" si="1"/>
        <v>50%</v>
      </c>
      <c r="U11" s="42" t="s">
        <v>97</v>
      </c>
      <c r="V11" s="42" t="s">
        <v>98</v>
      </c>
      <c r="W11" s="42" t="s">
        <v>99</v>
      </c>
      <c r="X11" s="24">
        <f>IFERROR(IF(AND(Q10="Probabilidad",Q11="Probabilidad"),(Z10-(+Z10*T11)),IF(Q11="Probabilidad",(I10-(+I10*T11)),IF(Q11="Impacto",Z10,""))),"")</f>
        <v>0.3</v>
      </c>
      <c r="Y11" s="44" t="str">
        <f t="shared" ref="Y11:Y69" si="4">IFERROR(IF(X11="","",IF(X11&lt;=0.2,"Muy Baja",IF(X11&lt;=0.4,"Baja",IF(X11&lt;=0.6,"Media",IF(X11&lt;=0.8,"Alta","Muy Alta"))))),"")</f>
        <v>Baja</v>
      </c>
      <c r="Z11" s="45">
        <f t="shared" si="2"/>
        <v>0.3</v>
      </c>
      <c r="AA11" s="44" t="str">
        <f t="shared" ref="AA11:AA69" si="5">IFERROR(IF(AB11="","",IF(AB11&lt;=0.2,"Leve",IF(AB11&lt;=0.4,"Menor",IF(AB11&lt;=0.6,"Moderado",IF(AB11&lt;=0.8,"Mayor","Catastrófico"))))),"")</f>
        <v>Moderado</v>
      </c>
      <c r="AB11" s="45">
        <f>IFERROR(IF(AND(Q10="Impacto",Q11="Impacto"),(AB10-(+AB10*T11)),IF(Q11="Impacto",($M$10-(+$M$10*T11)),IF(Q11="Probabilidad",AB10,""))),"")</f>
        <v>0.60000000000000009</v>
      </c>
      <c r="AC11" s="46" t="str">
        <f t="shared" si="3"/>
        <v>Moderado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t="s">
        <v>248</v>
      </c>
      <c r="Q12" s="41" t="str">
        <f t="shared" si="0"/>
        <v>Probabilidad</v>
      </c>
      <c r="R12" s="42" t="s">
        <v>101</v>
      </c>
      <c r="S12" s="42" t="s">
        <v>96</v>
      </c>
      <c r="T12" s="43" t="str">
        <f t="shared" si="1"/>
        <v>30%</v>
      </c>
      <c r="U12" s="42" t="s">
        <v>97</v>
      </c>
      <c r="V12" s="42" t="s">
        <v>98</v>
      </c>
      <c r="W12" s="42" t="s">
        <v>99</v>
      </c>
      <c r="X12" s="24">
        <f>IFERROR(IF(AND(Q11="Probabilidad",Q12="Probabilidad"),(Z11-(+Z11*T12)),IF(AND(Q11="Impacto",Q12="Probabilidad"),(Z10-(+Z10*T12)),IF(Q12="Impacto",Z11,""))),"")</f>
        <v>0.21</v>
      </c>
      <c r="Y12" s="44" t="str">
        <f t="shared" si="4"/>
        <v>Baja</v>
      </c>
      <c r="Z12" s="45">
        <f t="shared" si="2"/>
        <v>0.21</v>
      </c>
      <c r="AA12" s="44" t="str">
        <f t="shared" si="5"/>
        <v>Moderado</v>
      </c>
      <c r="AB12" s="45">
        <f>IFERROR(IF(AND(Q11="Impacto",Q12="Impacto"),(AB11-(+AB11*T12)),IF(AND(Q11="Probabilidad",Q12="Impacto"),(AB10-(+AB10*T12)),IF(Q12="Probabilidad",AB11,""))),"")</f>
        <v>0.60000000000000009</v>
      </c>
      <c r="AC12" s="46" t="str">
        <f t="shared" si="3"/>
        <v>Moderado</v>
      </c>
      <c r="AD12" s="47" t="s">
        <v>100</v>
      </c>
      <c r="AE12" s="40" t="s">
        <v>249</v>
      </c>
      <c r="AF12" s="48" t="s">
        <v>246</v>
      </c>
      <c r="AG12" s="48" t="s">
        <v>250</v>
      </c>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t="s">
        <v>251</v>
      </c>
      <c r="Q13" s="41" t="str">
        <f t="shared" si="0"/>
        <v>Probabilidad</v>
      </c>
      <c r="R13" s="42" t="s">
        <v>95</v>
      </c>
      <c r="S13" s="42" t="s">
        <v>109</v>
      </c>
      <c r="T13" s="43" t="str">
        <f t="shared" si="1"/>
        <v>50%</v>
      </c>
      <c r="U13" s="42" t="s">
        <v>97</v>
      </c>
      <c r="V13" s="42" t="s">
        <v>98</v>
      </c>
      <c r="W13" s="42" t="s">
        <v>99</v>
      </c>
      <c r="X13" s="24">
        <f>IFERROR(IF(AND(Q12="Probabilidad",Q13="Probabilidad"),(Z12-(+Z12*T13)),IF(AND(Q12="Impacto",Q13="Probabilidad"),(Z11-(+Z11*T13)),IF(Q13="Impacto",Z12,""))),"")</f>
        <v>0.105</v>
      </c>
      <c r="Y13" s="44" t="str">
        <f t="shared" si="4"/>
        <v>Muy Baja</v>
      </c>
      <c r="Z13" s="45">
        <f t="shared" si="2"/>
        <v>0.105</v>
      </c>
      <c r="AA13" s="44" t="str">
        <f t="shared" si="5"/>
        <v>Moderado</v>
      </c>
      <c r="AB13" s="45">
        <f>IFERROR(IF(AND(Q12="Impacto",Q13="Impacto"),(AB12-(+AB12*T13)),IF(AND(Q12="Probabilidad",Q13="Impacto"),(AB11-(+AB11*T13)),IF(Q13="Probabilidad",AB12,""))),"")</f>
        <v>0.60000000000000009</v>
      </c>
      <c r="AC13" s="46" t="str">
        <f t="shared" si="3"/>
        <v>Moderado</v>
      </c>
      <c r="AD13" s="47" t="s">
        <v>202</v>
      </c>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IF(NOT(ISERROR(MATCH(J16,'[4]Tabla Impacto'!$B$221:$B$223,0))),'[4]Tabla Impacto'!$F$223&amp;"Por favor no seleccionar los criterios de impacto(Afectación Económica o presupuestal y Pérdida Reputacional)",J16)</f>
        <v>0</v>
      </c>
      <c r="L16" s="195" t="str">
        <f>IF(OR(K16='[4]Tabla Impacto'!$C$11,K16='[4]Tabla Impacto'!$D$11),"Leve",IF(OR(K16='[4]Tabla Impacto'!$C$12,K16='[4]Tabla Impacto'!$D$12),"Menor",IF(OR(K16='[4]Tabla Impacto'!$C$13,K16='[4]Tabla Impacto'!$D$13),"Moderado",IF(OR(K16='[4]Tabla Impacto'!$C$14,K16='[4]Tabla Impacto'!$D$14),"Mayor",IF(OR(K16='[4]Tabla Impacto'!$C$15,K16='[4]Tabla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IF(NOT(ISERROR(MATCH(J22,'[4]Tabla Impacto'!$B$221:$B$223,0))),'[4]Tabla Impacto'!$F$223&amp;"Por favor no seleccionar los criterios de impacto(Afectación Económica o presupuestal y Pérdida Reputacional)",J22)</f>
        <v>0</v>
      </c>
      <c r="L22" s="195" t="str">
        <f>IF(OR(K22='[4]Tabla Impacto'!$C$11,K22='[4]Tabla Impacto'!$D$11),"Leve",IF(OR(K22='[4]Tabla Impacto'!$C$12,K22='[4]Tabla Impacto'!$D$12),"Menor",IF(OR(K22='[4]Tabla Impacto'!$C$13,K22='[4]Tabla Impacto'!$D$13),"Moderado",IF(OR(K22='[4]Tabla Impacto'!$C$14,K22='[4]Tabla Impacto'!$D$14),"Mayor",IF(OR(K22='[4]Tabla Impacto'!$C$15,K22='[4]Tabla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IF(NOT(ISERROR(MATCH(J28,'[4]Tabla Impacto'!$B$221:$B$223,0))),'[4]Tabla Impacto'!$F$223&amp;"Por favor no seleccionar los criterios de impacto(Afectación Económica o presupuestal y Pérdida Reputacional)",J28)</f>
        <v>0</v>
      </c>
      <c r="L28" s="195" t="str">
        <f>IF(OR(K28='[4]Tabla Impacto'!$C$11,K28='[4]Tabla Impacto'!$D$11),"Leve",IF(OR(K28='[4]Tabla Impacto'!$C$12,K28='[4]Tabla Impacto'!$D$12),"Menor",IF(OR(K28='[4]Tabla Impacto'!$C$13,K28='[4]Tabla Impacto'!$D$13),"Moderado",IF(OR(K28='[4]Tabla Impacto'!$C$14,K28='[4]Tabla Impacto'!$D$14),"Mayor",IF(OR(K28='[4]Tabla Impacto'!$C$15,K28='[4]Tabla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IF(NOT(ISERROR(MATCH(J34,'[4]Tabla Impacto'!$B$221:$B$223,0))),'[4]Tabla Impacto'!$F$223&amp;"Por favor no seleccionar los criterios de impacto(Afectación Económica o presupuestal y Pérdida Reputacional)",J34)</f>
        <v>0</v>
      </c>
      <c r="L34" s="195" t="str">
        <f>IF(OR(K34='[4]Tabla Impacto'!$C$11,K34='[4]Tabla Impacto'!$D$11),"Leve",IF(OR(K34='[4]Tabla Impacto'!$C$12,K34='[4]Tabla Impacto'!$D$12),"Menor",IF(OR(K34='[4]Tabla Impacto'!$C$13,K34='[4]Tabla Impacto'!$D$13),"Moderado",IF(OR(K34='[4]Tabla Impacto'!$C$14,K34='[4]Tabla Impacto'!$D$14),"Mayor",IF(OR(K34='[4]Tabla Impacto'!$C$15,K34='[4]Tabla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IF(NOT(ISERROR(MATCH(J40,'[4]Tabla Impacto'!$B$221:$B$223,0))),'[4]Tabla Impacto'!$F$223&amp;"Por favor no seleccionar los criterios de impacto(Afectación Económica o presupuestal y Pérdida Reputacional)",J40)</f>
        <v>0</v>
      </c>
      <c r="L40" s="195" t="str">
        <f>IF(OR(K40='[4]Tabla Impacto'!$C$11,K40='[4]Tabla Impacto'!$D$11),"Leve",IF(OR(K40='[4]Tabla Impacto'!$C$12,K40='[4]Tabla Impacto'!$D$12),"Menor",IF(OR(K40='[4]Tabla Impacto'!$C$13,K40='[4]Tabla Impacto'!$D$13),"Moderado",IF(OR(K40='[4]Tabla Impacto'!$C$14,K40='[4]Tabla Impacto'!$D$14),"Mayor",IF(OR(K40='[4]Tabla Impacto'!$C$15,K40='[4]Tabla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IF(NOT(ISERROR(MATCH(J46,'[4]Tabla Impacto'!$B$221:$B$223,0))),'[4]Tabla Impacto'!$F$223&amp;"Por favor no seleccionar los criterios de impacto(Afectación Económica o presupuestal y Pérdida Reputacional)",J46)</f>
        <v>0</v>
      </c>
      <c r="L46" s="195" t="str">
        <f>IF(OR(K46='[4]Tabla Impacto'!$C$11,K46='[4]Tabla Impacto'!$D$11),"Leve",IF(OR(K46='[4]Tabla Impacto'!$C$12,K46='[4]Tabla Impacto'!$D$12),"Menor",IF(OR(K46='[4]Tabla Impacto'!$C$13,K46='[4]Tabla Impacto'!$D$13),"Moderado",IF(OR(K46='[4]Tabla Impacto'!$C$14,K46='[4]Tabla Impacto'!$D$14),"Mayor",IF(OR(K46='[4]Tabla Impacto'!$C$15,K46='[4]Tabla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t="s">
        <v>252</v>
      </c>
      <c r="E52" s="189"/>
      <c r="F52" s="186"/>
      <c r="G52" s="192"/>
      <c r="H52" s="195" t="str">
        <f>IF(G52&lt;=0,"",IF(G52&lt;=2,"Muy Baja",IF(G52&lt;=24,"Baja",IF(G52&lt;=500,"Media",IF(G52&lt;=5000,"Alta","Muy Alta")))))</f>
        <v/>
      </c>
      <c r="I52" s="180" t="str">
        <f>IF(H52="","",IF(H52="Muy Baja",0.2,IF(H52="Baja",0.4,IF(H52="Media",0.6,IF(H52="Alta",0.8,IF(H52="Muy Alta",1,))))))</f>
        <v/>
      </c>
      <c r="J52" s="198"/>
      <c r="K52" s="180">
        <f>IF(NOT(ISERROR(MATCH(J52,'[4]Tabla Impacto'!$B$221:$B$223,0))),'[4]Tabla Impacto'!$F$223&amp;"Por favor no seleccionar los criterios de impacto(Afectación Económica o presupuestal y Pérdida Reputacional)",J52)</f>
        <v>0</v>
      </c>
      <c r="L52" s="195" t="str">
        <f>IF(OR(K52='[4]Tabla Impacto'!$C$11,K52='[4]Tabla Impacto'!$D$11),"Leve",IF(OR(K52='[4]Tabla Impacto'!$C$12,K52='[4]Tabla Impacto'!$D$12),"Menor",IF(OR(K52='[4]Tabla Impacto'!$C$13,K52='[4]Tabla Impacto'!$D$13),"Moderado",IF(OR(K52='[4]Tabla Impacto'!$C$14,K52='[4]Tabla Impacto'!$D$14),"Mayor",IF(OR(K52='[4]Tabla Impacto'!$C$15,K52='[4]Tabla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IF(NOT(ISERROR(MATCH(J58,'[4]Tabla Impacto'!$B$221:$B$223,0))),'[4]Tabla Impacto'!$F$223&amp;"Por favor no seleccionar los criterios de impacto(Afectación Económica o presupuestal y Pérdida Reputacional)",J58)</f>
        <v>0</v>
      </c>
      <c r="L58" s="195" t="str">
        <f>IF(OR(K58='[4]Tabla Impacto'!$C$11,K58='[4]Tabla Impacto'!$D$11),"Leve",IF(OR(K58='[4]Tabla Impacto'!$C$12,K58='[4]Tabla Impacto'!$D$12),"Menor",IF(OR(K58='[4]Tabla Impacto'!$C$13,K58='[4]Tabla Impacto'!$D$13),"Moderado",IF(OR(K58='[4]Tabla Impacto'!$C$14,K58='[4]Tabla Impacto'!$D$14),"Mayor",IF(OR(K58='[4]Tabla Impacto'!$C$15,K58='[4]Tabla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IF(NOT(ISERROR(MATCH(J64,'[4]Tabla Impacto'!$B$221:$B$223,0))),'[4]Tabla Impacto'!$F$223&amp;"Por favor no seleccionar los criterios de impacto(Afectación Económica o presupuestal y Pérdida Reputacional)",J64)</f>
        <v>0</v>
      </c>
      <c r="L64" s="195" t="str">
        <f>IF(OR(K64='[4]Tabla Impacto'!$C$11,K64='[4]Tabla Impacto'!$D$11),"Leve",IF(OR(K64='[4]Tabla Impacto'!$C$12,K64='[4]Tabla Impacto'!$D$12),"Menor",IF(OR(K64='[4]Tabla Impacto'!$C$13,K64='[4]Tabla Impacto'!$D$13),"Moderado",IF(OR(K64='[4]Tabla Impacto'!$C$14,K64='[4]Tabla Impacto'!$D$14),"Mayor",IF(OR(K64='[4]Tabla Impacto'!$C$15,K64='[4]Tabla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775" priority="227" operator="equal">
      <formula>"Muy Alta"</formula>
    </cfRule>
    <cfRule type="cellIs" dxfId="2774" priority="228" operator="equal">
      <formula>"Alta"</formula>
    </cfRule>
    <cfRule type="cellIs" dxfId="2773" priority="229" operator="equal">
      <formula>"Media"</formula>
    </cfRule>
    <cfRule type="cellIs" dxfId="2772" priority="230" operator="equal">
      <formula>"Baja"</formula>
    </cfRule>
    <cfRule type="cellIs" dxfId="2771" priority="231" operator="equal">
      <formula>"Muy Baja"</formula>
    </cfRule>
  </conditionalFormatting>
  <conditionalFormatting sqref="L10 L16 L22 L28 L34 L40 L46 L52 L58 L64">
    <cfRule type="cellIs" dxfId="2770" priority="222" operator="equal">
      <formula>"Catastrófico"</formula>
    </cfRule>
    <cfRule type="cellIs" dxfId="2769" priority="223" operator="equal">
      <formula>"Mayor"</formula>
    </cfRule>
    <cfRule type="cellIs" dxfId="2768" priority="224" operator="equal">
      <formula>"Moderado"</formula>
    </cfRule>
    <cfRule type="cellIs" dxfId="2767" priority="225" operator="equal">
      <formula>"Menor"</formula>
    </cfRule>
    <cfRule type="cellIs" dxfId="2766" priority="226" operator="equal">
      <formula>"Leve"</formula>
    </cfRule>
  </conditionalFormatting>
  <conditionalFormatting sqref="N10">
    <cfRule type="cellIs" dxfId="2765" priority="218" operator="equal">
      <formula>"Extremo"</formula>
    </cfRule>
    <cfRule type="cellIs" dxfId="2764" priority="219" operator="equal">
      <formula>"Alto"</formula>
    </cfRule>
    <cfRule type="cellIs" dxfId="2763" priority="220" operator="equal">
      <formula>"Moderado"</formula>
    </cfRule>
    <cfRule type="cellIs" dxfId="2762" priority="221" operator="equal">
      <formula>"Bajo"</formula>
    </cfRule>
  </conditionalFormatting>
  <conditionalFormatting sqref="Y10:Y15">
    <cfRule type="cellIs" dxfId="2761" priority="213" operator="equal">
      <formula>"Muy Alta"</formula>
    </cfRule>
    <cfRule type="cellIs" dxfId="2760" priority="214" operator="equal">
      <formula>"Alta"</formula>
    </cfRule>
    <cfRule type="cellIs" dxfId="2759" priority="215" operator="equal">
      <formula>"Media"</formula>
    </cfRule>
    <cfRule type="cellIs" dxfId="2758" priority="216" operator="equal">
      <formula>"Baja"</formula>
    </cfRule>
    <cfRule type="cellIs" dxfId="2757" priority="217" operator="equal">
      <formula>"Muy Baja"</formula>
    </cfRule>
  </conditionalFormatting>
  <conditionalFormatting sqref="AA10:AA15">
    <cfRule type="cellIs" dxfId="2756" priority="208" operator="equal">
      <formula>"Catastrófico"</formula>
    </cfRule>
    <cfRule type="cellIs" dxfId="2755" priority="209" operator="equal">
      <formula>"Mayor"</formula>
    </cfRule>
    <cfRule type="cellIs" dxfId="2754" priority="210" operator="equal">
      <formula>"Moderado"</formula>
    </cfRule>
    <cfRule type="cellIs" dxfId="2753" priority="211" operator="equal">
      <formula>"Menor"</formula>
    </cfRule>
    <cfRule type="cellIs" dxfId="2752" priority="212" operator="equal">
      <formula>"Leve"</formula>
    </cfRule>
  </conditionalFormatting>
  <conditionalFormatting sqref="AC10:AC15">
    <cfRule type="cellIs" dxfId="2751" priority="204" operator="equal">
      <formula>"Extremo"</formula>
    </cfRule>
    <cfRule type="cellIs" dxfId="2750" priority="205" operator="equal">
      <formula>"Alto"</formula>
    </cfRule>
    <cfRule type="cellIs" dxfId="2749" priority="206" operator="equal">
      <formula>"Moderado"</formula>
    </cfRule>
    <cfRule type="cellIs" dxfId="2748" priority="207" operator="equal">
      <formula>"Bajo"</formula>
    </cfRule>
  </conditionalFormatting>
  <conditionalFormatting sqref="H58">
    <cfRule type="cellIs" dxfId="2747" priority="43" operator="equal">
      <formula>"Muy Alta"</formula>
    </cfRule>
    <cfRule type="cellIs" dxfId="2746" priority="44" operator="equal">
      <formula>"Alta"</formula>
    </cfRule>
    <cfRule type="cellIs" dxfId="2745" priority="45" operator="equal">
      <formula>"Media"</formula>
    </cfRule>
    <cfRule type="cellIs" dxfId="2744" priority="46" operator="equal">
      <formula>"Baja"</formula>
    </cfRule>
    <cfRule type="cellIs" dxfId="2743" priority="47" operator="equal">
      <formula>"Muy Baja"</formula>
    </cfRule>
  </conditionalFormatting>
  <conditionalFormatting sqref="N16">
    <cfRule type="cellIs" dxfId="2742" priority="200" operator="equal">
      <formula>"Extremo"</formula>
    </cfRule>
    <cfRule type="cellIs" dxfId="2741" priority="201" operator="equal">
      <formula>"Alto"</formula>
    </cfRule>
    <cfRule type="cellIs" dxfId="2740" priority="202" operator="equal">
      <formula>"Moderado"</formula>
    </cfRule>
    <cfRule type="cellIs" dxfId="2739" priority="203" operator="equal">
      <formula>"Bajo"</formula>
    </cfRule>
  </conditionalFormatting>
  <conditionalFormatting sqref="Y16:Y21">
    <cfRule type="cellIs" dxfId="2738" priority="195" operator="equal">
      <formula>"Muy Alta"</formula>
    </cfRule>
    <cfRule type="cellIs" dxfId="2737" priority="196" operator="equal">
      <formula>"Alta"</formula>
    </cfRule>
    <cfRule type="cellIs" dxfId="2736" priority="197" operator="equal">
      <formula>"Media"</formula>
    </cfRule>
    <cfRule type="cellIs" dxfId="2735" priority="198" operator="equal">
      <formula>"Baja"</formula>
    </cfRule>
    <cfRule type="cellIs" dxfId="2734" priority="199" operator="equal">
      <formula>"Muy Baja"</formula>
    </cfRule>
  </conditionalFormatting>
  <conditionalFormatting sqref="AA16:AA21">
    <cfRule type="cellIs" dxfId="2733" priority="190" operator="equal">
      <formula>"Catastrófico"</formula>
    </cfRule>
    <cfRule type="cellIs" dxfId="2732" priority="191" operator="equal">
      <formula>"Mayor"</formula>
    </cfRule>
    <cfRule type="cellIs" dxfId="2731" priority="192" operator="equal">
      <formula>"Moderado"</formula>
    </cfRule>
    <cfRule type="cellIs" dxfId="2730" priority="193" operator="equal">
      <formula>"Menor"</formula>
    </cfRule>
    <cfRule type="cellIs" dxfId="2729" priority="194" operator="equal">
      <formula>"Leve"</formula>
    </cfRule>
  </conditionalFormatting>
  <conditionalFormatting sqref="AC16:AC21">
    <cfRule type="cellIs" dxfId="2728" priority="186" operator="equal">
      <formula>"Extremo"</formula>
    </cfRule>
    <cfRule type="cellIs" dxfId="2727" priority="187" operator="equal">
      <formula>"Alto"</formula>
    </cfRule>
    <cfRule type="cellIs" dxfId="2726" priority="188" operator="equal">
      <formula>"Moderado"</formula>
    </cfRule>
    <cfRule type="cellIs" dxfId="2725" priority="189" operator="equal">
      <formula>"Bajo"</formula>
    </cfRule>
  </conditionalFormatting>
  <conditionalFormatting sqref="H22">
    <cfRule type="cellIs" dxfId="2724" priority="181" operator="equal">
      <formula>"Muy Alta"</formula>
    </cfRule>
    <cfRule type="cellIs" dxfId="2723" priority="182" operator="equal">
      <formula>"Alta"</formula>
    </cfRule>
    <cfRule type="cellIs" dxfId="2722" priority="183" operator="equal">
      <formula>"Media"</formula>
    </cfRule>
    <cfRule type="cellIs" dxfId="2721" priority="184" operator="equal">
      <formula>"Baja"</formula>
    </cfRule>
    <cfRule type="cellIs" dxfId="2720" priority="185" operator="equal">
      <formula>"Muy Baja"</formula>
    </cfRule>
  </conditionalFormatting>
  <conditionalFormatting sqref="N22">
    <cfRule type="cellIs" dxfId="2719" priority="177" operator="equal">
      <formula>"Extremo"</formula>
    </cfRule>
    <cfRule type="cellIs" dxfId="2718" priority="178" operator="equal">
      <formula>"Alto"</formula>
    </cfRule>
    <cfRule type="cellIs" dxfId="2717" priority="179" operator="equal">
      <formula>"Moderado"</formula>
    </cfRule>
    <cfRule type="cellIs" dxfId="2716" priority="180" operator="equal">
      <formula>"Bajo"</formula>
    </cfRule>
  </conditionalFormatting>
  <conditionalFormatting sqref="Y22:Y27">
    <cfRule type="cellIs" dxfId="2715" priority="172" operator="equal">
      <formula>"Muy Alta"</formula>
    </cfRule>
    <cfRule type="cellIs" dxfId="2714" priority="173" operator="equal">
      <formula>"Alta"</formula>
    </cfRule>
    <cfRule type="cellIs" dxfId="2713" priority="174" operator="equal">
      <formula>"Media"</formula>
    </cfRule>
    <cfRule type="cellIs" dxfId="2712" priority="175" operator="equal">
      <formula>"Baja"</formula>
    </cfRule>
    <cfRule type="cellIs" dxfId="2711" priority="176" operator="equal">
      <formula>"Muy Baja"</formula>
    </cfRule>
  </conditionalFormatting>
  <conditionalFormatting sqref="AA22:AA27">
    <cfRule type="cellIs" dxfId="2710" priority="167" operator="equal">
      <formula>"Catastrófico"</formula>
    </cfRule>
    <cfRule type="cellIs" dxfId="2709" priority="168" operator="equal">
      <formula>"Mayor"</formula>
    </cfRule>
    <cfRule type="cellIs" dxfId="2708" priority="169" operator="equal">
      <formula>"Moderado"</formula>
    </cfRule>
    <cfRule type="cellIs" dxfId="2707" priority="170" operator="equal">
      <formula>"Menor"</formula>
    </cfRule>
    <cfRule type="cellIs" dxfId="2706" priority="171" operator="equal">
      <formula>"Leve"</formula>
    </cfRule>
  </conditionalFormatting>
  <conditionalFormatting sqref="AC22:AC27">
    <cfRule type="cellIs" dxfId="2705" priority="163" operator="equal">
      <formula>"Extremo"</formula>
    </cfRule>
    <cfRule type="cellIs" dxfId="2704" priority="164" operator="equal">
      <formula>"Alto"</formula>
    </cfRule>
    <cfRule type="cellIs" dxfId="2703" priority="165" operator="equal">
      <formula>"Moderado"</formula>
    </cfRule>
    <cfRule type="cellIs" dxfId="2702" priority="166" operator="equal">
      <formula>"Bajo"</formula>
    </cfRule>
  </conditionalFormatting>
  <conditionalFormatting sqref="H28">
    <cfRule type="cellIs" dxfId="2701" priority="158" operator="equal">
      <formula>"Muy Alta"</formula>
    </cfRule>
    <cfRule type="cellIs" dxfId="2700" priority="159" operator="equal">
      <formula>"Alta"</formula>
    </cfRule>
    <cfRule type="cellIs" dxfId="2699" priority="160" operator="equal">
      <formula>"Media"</formula>
    </cfRule>
    <cfRule type="cellIs" dxfId="2698" priority="161" operator="equal">
      <formula>"Baja"</formula>
    </cfRule>
    <cfRule type="cellIs" dxfId="2697" priority="162" operator="equal">
      <formula>"Muy Baja"</formula>
    </cfRule>
  </conditionalFormatting>
  <conditionalFormatting sqref="N28">
    <cfRule type="cellIs" dxfId="2696" priority="154" operator="equal">
      <formula>"Extremo"</formula>
    </cfRule>
    <cfRule type="cellIs" dxfId="2695" priority="155" operator="equal">
      <formula>"Alto"</formula>
    </cfRule>
    <cfRule type="cellIs" dxfId="2694" priority="156" operator="equal">
      <formula>"Moderado"</formula>
    </cfRule>
    <cfRule type="cellIs" dxfId="2693" priority="157" operator="equal">
      <formula>"Bajo"</formula>
    </cfRule>
  </conditionalFormatting>
  <conditionalFormatting sqref="Y28:Y33">
    <cfRule type="cellIs" dxfId="2692" priority="149" operator="equal">
      <formula>"Muy Alta"</formula>
    </cfRule>
    <cfRule type="cellIs" dxfId="2691" priority="150" operator="equal">
      <formula>"Alta"</formula>
    </cfRule>
    <cfRule type="cellIs" dxfId="2690" priority="151" operator="equal">
      <formula>"Media"</formula>
    </cfRule>
    <cfRule type="cellIs" dxfId="2689" priority="152" operator="equal">
      <formula>"Baja"</formula>
    </cfRule>
    <cfRule type="cellIs" dxfId="2688" priority="153" operator="equal">
      <formula>"Muy Baja"</formula>
    </cfRule>
  </conditionalFormatting>
  <conditionalFormatting sqref="AA28:AA33">
    <cfRule type="cellIs" dxfId="2687" priority="144" operator="equal">
      <formula>"Catastrófico"</formula>
    </cfRule>
    <cfRule type="cellIs" dxfId="2686" priority="145" operator="equal">
      <formula>"Mayor"</formula>
    </cfRule>
    <cfRule type="cellIs" dxfId="2685" priority="146" operator="equal">
      <formula>"Moderado"</formula>
    </cfRule>
    <cfRule type="cellIs" dxfId="2684" priority="147" operator="equal">
      <formula>"Menor"</formula>
    </cfRule>
    <cfRule type="cellIs" dxfId="2683" priority="148" operator="equal">
      <formula>"Leve"</formula>
    </cfRule>
  </conditionalFormatting>
  <conditionalFormatting sqref="AC28:AC33">
    <cfRule type="cellIs" dxfId="2682" priority="140" operator="equal">
      <formula>"Extremo"</formula>
    </cfRule>
    <cfRule type="cellIs" dxfId="2681" priority="141" operator="equal">
      <formula>"Alto"</formula>
    </cfRule>
    <cfRule type="cellIs" dxfId="2680" priority="142" operator="equal">
      <formula>"Moderado"</formula>
    </cfRule>
    <cfRule type="cellIs" dxfId="2679" priority="143" operator="equal">
      <formula>"Bajo"</formula>
    </cfRule>
  </conditionalFormatting>
  <conditionalFormatting sqref="H34">
    <cfRule type="cellIs" dxfId="2678" priority="135" operator="equal">
      <formula>"Muy Alta"</formula>
    </cfRule>
    <cfRule type="cellIs" dxfId="2677" priority="136" operator="equal">
      <formula>"Alta"</formula>
    </cfRule>
    <cfRule type="cellIs" dxfId="2676" priority="137" operator="equal">
      <formula>"Media"</formula>
    </cfRule>
    <cfRule type="cellIs" dxfId="2675" priority="138" operator="equal">
      <formula>"Baja"</formula>
    </cfRule>
    <cfRule type="cellIs" dxfId="2674" priority="139" operator="equal">
      <formula>"Muy Baja"</formula>
    </cfRule>
  </conditionalFormatting>
  <conditionalFormatting sqref="N34">
    <cfRule type="cellIs" dxfId="2673" priority="131" operator="equal">
      <formula>"Extremo"</formula>
    </cfRule>
    <cfRule type="cellIs" dxfId="2672" priority="132" operator="equal">
      <formula>"Alto"</formula>
    </cfRule>
    <cfRule type="cellIs" dxfId="2671" priority="133" operator="equal">
      <formula>"Moderado"</formula>
    </cfRule>
    <cfRule type="cellIs" dxfId="2670" priority="134" operator="equal">
      <formula>"Bajo"</formula>
    </cfRule>
  </conditionalFormatting>
  <conditionalFormatting sqref="Y34:Y39">
    <cfRule type="cellIs" dxfId="2669" priority="126" operator="equal">
      <formula>"Muy Alta"</formula>
    </cfRule>
    <cfRule type="cellIs" dxfId="2668" priority="127" operator="equal">
      <formula>"Alta"</formula>
    </cfRule>
    <cfRule type="cellIs" dxfId="2667" priority="128" operator="equal">
      <formula>"Media"</formula>
    </cfRule>
    <cfRule type="cellIs" dxfId="2666" priority="129" operator="equal">
      <formula>"Baja"</formula>
    </cfRule>
    <cfRule type="cellIs" dxfId="2665" priority="130" operator="equal">
      <formula>"Muy Baja"</formula>
    </cfRule>
  </conditionalFormatting>
  <conditionalFormatting sqref="AA34:AA39">
    <cfRule type="cellIs" dxfId="2664" priority="121" operator="equal">
      <formula>"Catastrófico"</formula>
    </cfRule>
    <cfRule type="cellIs" dxfId="2663" priority="122" operator="equal">
      <formula>"Mayor"</formula>
    </cfRule>
    <cfRule type="cellIs" dxfId="2662" priority="123" operator="equal">
      <formula>"Moderado"</formula>
    </cfRule>
    <cfRule type="cellIs" dxfId="2661" priority="124" operator="equal">
      <formula>"Menor"</formula>
    </cfRule>
    <cfRule type="cellIs" dxfId="2660" priority="125" operator="equal">
      <formula>"Leve"</formula>
    </cfRule>
  </conditionalFormatting>
  <conditionalFormatting sqref="AC34:AC39">
    <cfRule type="cellIs" dxfId="2659" priority="117" operator="equal">
      <formula>"Extremo"</formula>
    </cfRule>
    <cfRule type="cellIs" dxfId="2658" priority="118" operator="equal">
      <formula>"Alto"</formula>
    </cfRule>
    <cfRule type="cellIs" dxfId="2657" priority="119" operator="equal">
      <formula>"Moderado"</formula>
    </cfRule>
    <cfRule type="cellIs" dxfId="2656" priority="120" operator="equal">
      <formula>"Bajo"</formula>
    </cfRule>
  </conditionalFormatting>
  <conditionalFormatting sqref="H40">
    <cfRule type="cellIs" dxfId="2655" priority="112" operator="equal">
      <formula>"Muy Alta"</formula>
    </cfRule>
    <cfRule type="cellIs" dxfId="2654" priority="113" operator="equal">
      <formula>"Alta"</formula>
    </cfRule>
    <cfRule type="cellIs" dxfId="2653" priority="114" operator="equal">
      <formula>"Media"</formula>
    </cfRule>
    <cfRule type="cellIs" dxfId="2652" priority="115" operator="equal">
      <formula>"Baja"</formula>
    </cfRule>
    <cfRule type="cellIs" dxfId="2651" priority="116" operator="equal">
      <formula>"Muy Baja"</formula>
    </cfRule>
  </conditionalFormatting>
  <conditionalFormatting sqref="N40">
    <cfRule type="cellIs" dxfId="2650" priority="108" operator="equal">
      <formula>"Extremo"</formula>
    </cfRule>
    <cfRule type="cellIs" dxfId="2649" priority="109" operator="equal">
      <formula>"Alto"</formula>
    </cfRule>
    <cfRule type="cellIs" dxfId="2648" priority="110" operator="equal">
      <formula>"Moderado"</formula>
    </cfRule>
    <cfRule type="cellIs" dxfId="2647" priority="111" operator="equal">
      <formula>"Bajo"</formula>
    </cfRule>
  </conditionalFormatting>
  <conditionalFormatting sqref="Y40:Y45">
    <cfRule type="cellIs" dxfId="2646" priority="103" operator="equal">
      <formula>"Muy Alta"</formula>
    </cfRule>
    <cfRule type="cellIs" dxfId="2645" priority="104" operator="equal">
      <formula>"Alta"</formula>
    </cfRule>
    <cfRule type="cellIs" dxfId="2644" priority="105" operator="equal">
      <formula>"Media"</formula>
    </cfRule>
    <cfRule type="cellIs" dxfId="2643" priority="106" operator="equal">
      <formula>"Baja"</formula>
    </cfRule>
    <cfRule type="cellIs" dxfId="2642" priority="107" operator="equal">
      <formula>"Muy Baja"</formula>
    </cfRule>
  </conditionalFormatting>
  <conditionalFormatting sqref="AA40:AA45">
    <cfRule type="cellIs" dxfId="2641" priority="98" operator="equal">
      <formula>"Catastrófico"</formula>
    </cfRule>
    <cfRule type="cellIs" dxfId="2640" priority="99" operator="equal">
      <formula>"Mayor"</formula>
    </cfRule>
    <cfRule type="cellIs" dxfId="2639" priority="100" operator="equal">
      <formula>"Moderado"</formula>
    </cfRule>
    <cfRule type="cellIs" dxfId="2638" priority="101" operator="equal">
      <formula>"Menor"</formula>
    </cfRule>
    <cfRule type="cellIs" dxfId="2637" priority="102" operator="equal">
      <formula>"Leve"</formula>
    </cfRule>
  </conditionalFormatting>
  <conditionalFormatting sqref="AC40:AC45">
    <cfRule type="cellIs" dxfId="2636" priority="94" operator="equal">
      <formula>"Extremo"</formula>
    </cfRule>
    <cfRule type="cellIs" dxfId="2635" priority="95" operator="equal">
      <formula>"Alto"</formula>
    </cfRule>
    <cfRule type="cellIs" dxfId="2634" priority="96" operator="equal">
      <formula>"Moderado"</formula>
    </cfRule>
    <cfRule type="cellIs" dxfId="2633" priority="97" operator="equal">
      <formula>"Bajo"</formula>
    </cfRule>
  </conditionalFormatting>
  <conditionalFormatting sqref="H46">
    <cfRule type="cellIs" dxfId="2632" priority="89" operator="equal">
      <formula>"Muy Alta"</formula>
    </cfRule>
    <cfRule type="cellIs" dxfId="2631" priority="90" operator="equal">
      <formula>"Alta"</formula>
    </cfRule>
    <cfRule type="cellIs" dxfId="2630" priority="91" operator="equal">
      <formula>"Media"</formula>
    </cfRule>
    <cfRule type="cellIs" dxfId="2629" priority="92" operator="equal">
      <formula>"Baja"</formula>
    </cfRule>
    <cfRule type="cellIs" dxfId="2628" priority="93" operator="equal">
      <formula>"Muy Baja"</formula>
    </cfRule>
  </conditionalFormatting>
  <conditionalFormatting sqref="N46">
    <cfRule type="cellIs" dxfId="2627" priority="85" operator="equal">
      <formula>"Extremo"</formula>
    </cfRule>
    <cfRule type="cellIs" dxfId="2626" priority="86" operator="equal">
      <formula>"Alto"</formula>
    </cfRule>
    <cfRule type="cellIs" dxfId="2625" priority="87" operator="equal">
      <formula>"Moderado"</formula>
    </cfRule>
    <cfRule type="cellIs" dxfId="2624" priority="88" operator="equal">
      <formula>"Bajo"</formula>
    </cfRule>
  </conditionalFormatting>
  <conditionalFormatting sqref="Y46:Y51">
    <cfRule type="cellIs" dxfId="2623" priority="80" operator="equal">
      <formula>"Muy Alta"</formula>
    </cfRule>
    <cfRule type="cellIs" dxfId="2622" priority="81" operator="equal">
      <formula>"Alta"</formula>
    </cfRule>
    <cfRule type="cellIs" dxfId="2621" priority="82" operator="equal">
      <formula>"Media"</formula>
    </cfRule>
    <cfRule type="cellIs" dxfId="2620" priority="83" operator="equal">
      <formula>"Baja"</formula>
    </cfRule>
    <cfRule type="cellIs" dxfId="2619" priority="84" operator="equal">
      <formula>"Muy Baja"</formula>
    </cfRule>
  </conditionalFormatting>
  <conditionalFormatting sqref="AA46:AA51">
    <cfRule type="cellIs" dxfId="2618" priority="75" operator="equal">
      <formula>"Catastrófico"</formula>
    </cfRule>
    <cfRule type="cellIs" dxfId="2617" priority="76" operator="equal">
      <formula>"Mayor"</formula>
    </cfRule>
    <cfRule type="cellIs" dxfId="2616" priority="77" operator="equal">
      <formula>"Moderado"</formula>
    </cfRule>
    <cfRule type="cellIs" dxfId="2615" priority="78" operator="equal">
      <formula>"Menor"</formula>
    </cfRule>
    <cfRule type="cellIs" dxfId="2614" priority="79" operator="equal">
      <formula>"Leve"</formula>
    </cfRule>
  </conditionalFormatting>
  <conditionalFormatting sqref="AC46:AC51">
    <cfRule type="cellIs" dxfId="2613" priority="71" operator="equal">
      <formula>"Extremo"</formula>
    </cfRule>
    <cfRule type="cellIs" dxfId="2612" priority="72" operator="equal">
      <formula>"Alto"</formula>
    </cfRule>
    <cfRule type="cellIs" dxfId="2611" priority="73" operator="equal">
      <formula>"Moderado"</formula>
    </cfRule>
    <cfRule type="cellIs" dxfId="2610" priority="74" operator="equal">
      <formula>"Bajo"</formula>
    </cfRule>
  </conditionalFormatting>
  <conditionalFormatting sqref="H52">
    <cfRule type="cellIs" dxfId="2609" priority="66" operator="equal">
      <formula>"Muy Alta"</formula>
    </cfRule>
    <cfRule type="cellIs" dxfId="2608" priority="67" operator="equal">
      <formula>"Alta"</formula>
    </cfRule>
    <cfRule type="cellIs" dxfId="2607" priority="68" operator="equal">
      <formula>"Media"</formula>
    </cfRule>
    <cfRule type="cellIs" dxfId="2606" priority="69" operator="equal">
      <formula>"Baja"</formula>
    </cfRule>
    <cfRule type="cellIs" dxfId="2605" priority="70" operator="equal">
      <formula>"Muy Baja"</formula>
    </cfRule>
  </conditionalFormatting>
  <conditionalFormatting sqref="N52">
    <cfRule type="cellIs" dxfId="2604" priority="62" operator="equal">
      <formula>"Extremo"</formula>
    </cfRule>
    <cfRule type="cellIs" dxfId="2603" priority="63" operator="equal">
      <formula>"Alto"</formula>
    </cfRule>
    <cfRule type="cellIs" dxfId="2602" priority="64" operator="equal">
      <formula>"Moderado"</formula>
    </cfRule>
    <cfRule type="cellIs" dxfId="2601" priority="65" operator="equal">
      <formula>"Bajo"</formula>
    </cfRule>
  </conditionalFormatting>
  <conditionalFormatting sqref="Y52:Y57">
    <cfRule type="cellIs" dxfId="2600" priority="57" operator="equal">
      <formula>"Muy Alta"</formula>
    </cfRule>
    <cfRule type="cellIs" dxfId="2599" priority="58" operator="equal">
      <formula>"Alta"</formula>
    </cfRule>
    <cfRule type="cellIs" dxfId="2598" priority="59" operator="equal">
      <formula>"Media"</formula>
    </cfRule>
    <cfRule type="cellIs" dxfId="2597" priority="60" operator="equal">
      <formula>"Baja"</formula>
    </cfRule>
    <cfRule type="cellIs" dxfId="2596" priority="61" operator="equal">
      <formula>"Muy Baja"</formula>
    </cfRule>
  </conditionalFormatting>
  <conditionalFormatting sqref="AA52:AA57">
    <cfRule type="cellIs" dxfId="2595" priority="52" operator="equal">
      <formula>"Catastrófico"</formula>
    </cfRule>
    <cfRule type="cellIs" dxfId="2594" priority="53" operator="equal">
      <formula>"Mayor"</formula>
    </cfRule>
    <cfRule type="cellIs" dxfId="2593" priority="54" operator="equal">
      <formula>"Moderado"</formula>
    </cfRule>
    <cfRule type="cellIs" dxfId="2592" priority="55" operator="equal">
      <formula>"Menor"</formula>
    </cfRule>
    <cfRule type="cellIs" dxfId="2591" priority="56" operator="equal">
      <formula>"Leve"</formula>
    </cfRule>
  </conditionalFormatting>
  <conditionalFormatting sqref="AC52:AC57">
    <cfRule type="cellIs" dxfId="2590" priority="48" operator="equal">
      <formula>"Extremo"</formula>
    </cfRule>
    <cfRule type="cellIs" dxfId="2589" priority="49" operator="equal">
      <formula>"Alto"</formula>
    </cfRule>
    <cfRule type="cellIs" dxfId="2588" priority="50" operator="equal">
      <formula>"Moderado"</formula>
    </cfRule>
    <cfRule type="cellIs" dxfId="2587" priority="51" operator="equal">
      <formula>"Bajo"</formula>
    </cfRule>
  </conditionalFormatting>
  <conditionalFormatting sqref="N58">
    <cfRule type="cellIs" dxfId="2586" priority="39" operator="equal">
      <formula>"Extremo"</formula>
    </cfRule>
    <cfRule type="cellIs" dxfId="2585" priority="40" operator="equal">
      <formula>"Alto"</formula>
    </cfRule>
    <cfRule type="cellIs" dxfId="2584" priority="41" operator="equal">
      <formula>"Moderado"</formula>
    </cfRule>
    <cfRule type="cellIs" dxfId="2583" priority="42" operator="equal">
      <formula>"Bajo"</formula>
    </cfRule>
  </conditionalFormatting>
  <conditionalFormatting sqref="Y58:Y63">
    <cfRule type="cellIs" dxfId="2582" priority="34" operator="equal">
      <formula>"Muy Alta"</formula>
    </cfRule>
    <cfRule type="cellIs" dxfId="2581" priority="35" operator="equal">
      <formula>"Alta"</formula>
    </cfRule>
    <cfRule type="cellIs" dxfId="2580" priority="36" operator="equal">
      <formula>"Media"</formula>
    </cfRule>
    <cfRule type="cellIs" dxfId="2579" priority="37" operator="equal">
      <formula>"Baja"</formula>
    </cfRule>
    <cfRule type="cellIs" dxfId="2578" priority="38" operator="equal">
      <formula>"Muy Baja"</formula>
    </cfRule>
  </conditionalFormatting>
  <conditionalFormatting sqref="AA58:AA63">
    <cfRule type="cellIs" dxfId="2577" priority="29" operator="equal">
      <formula>"Catastrófico"</formula>
    </cfRule>
    <cfRule type="cellIs" dxfId="2576" priority="30" operator="equal">
      <formula>"Mayor"</formula>
    </cfRule>
    <cfRule type="cellIs" dxfId="2575" priority="31" operator="equal">
      <formula>"Moderado"</formula>
    </cfRule>
    <cfRule type="cellIs" dxfId="2574" priority="32" operator="equal">
      <formula>"Menor"</formula>
    </cfRule>
    <cfRule type="cellIs" dxfId="2573" priority="33" operator="equal">
      <formula>"Leve"</formula>
    </cfRule>
  </conditionalFormatting>
  <conditionalFormatting sqref="AC58:AC63">
    <cfRule type="cellIs" dxfId="2572" priority="25" operator="equal">
      <formula>"Extremo"</formula>
    </cfRule>
    <cfRule type="cellIs" dxfId="2571" priority="26" operator="equal">
      <formula>"Alto"</formula>
    </cfRule>
    <cfRule type="cellIs" dxfId="2570" priority="27" operator="equal">
      <formula>"Moderado"</formula>
    </cfRule>
    <cfRule type="cellIs" dxfId="2569" priority="28" operator="equal">
      <formula>"Bajo"</formula>
    </cfRule>
  </conditionalFormatting>
  <conditionalFormatting sqref="H64">
    <cfRule type="cellIs" dxfId="2568" priority="20" operator="equal">
      <formula>"Muy Alta"</formula>
    </cfRule>
    <cfRule type="cellIs" dxfId="2567" priority="21" operator="equal">
      <formula>"Alta"</formula>
    </cfRule>
    <cfRule type="cellIs" dxfId="2566" priority="22" operator="equal">
      <formula>"Media"</formula>
    </cfRule>
    <cfRule type="cellIs" dxfId="2565" priority="23" operator="equal">
      <formula>"Baja"</formula>
    </cfRule>
    <cfRule type="cellIs" dxfId="2564" priority="24" operator="equal">
      <formula>"Muy Baja"</formula>
    </cfRule>
  </conditionalFormatting>
  <conditionalFormatting sqref="N64">
    <cfRule type="cellIs" dxfId="2563" priority="16" operator="equal">
      <formula>"Extremo"</formula>
    </cfRule>
    <cfRule type="cellIs" dxfId="2562" priority="17" operator="equal">
      <formula>"Alto"</formula>
    </cfRule>
    <cfRule type="cellIs" dxfId="2561" priority="18" operator="equal">
      <formula>"Moderado"</formula>
    </cfRule>
    <cfRule type="cellIs" dxfId="2560" priority="19" operator="equal">
      <formula>"Bajo"</formula>
    </cfRule>
  </conditionalFormatting>
  <conditionalFormatting sqref="Y64:Y69">
    <cfRule type="cellIs" dxfId="2559" priority="11" operator="equal">
      <formula>"Muy Alta"</formula>
    </cfRule>
    <cfRule type="cellIs" dxfId="2558" priority="12" operator="equal">
      <formula>"Alta"</formula>
    </cfRule>
    <cfRule type="cellIs" dxfId="2557" priority="13" operator="equal">
      <formula>"Media"</formula>
    </cfRule>
    <cfRule type="cellIs" dxfId="2556" priority="14" operator="equal">
      <formula>"Baja"</formula>
    </cfRule>
    <cfRule type="cellIs" dxfId="2555" priority="15" operator="equal">
      <formula>"Muy Baja"</formula>
    </cfRule>
  </conditionalFormatting>
  <conditionalFormatting sqref="AA64:AA69">
    <cfRule type="cellIs" dxfId="2554" priority="6" operator="equal">
      <formula>"Catastrófico"</formula>
    </cfRule>
    <cfRule type="cellIs" dxfId="2553" priority="7" operator="equal">
      <formula>"Mayor"</formula>
    </cfRule>
    <cfRule type="cellIs" dxfId="2552" priority="8" operator="equal">
      <formula>"Moderado"</formula>
    </cfRule>
    <cfRule type="cellIs" dxfId="2551" priority="9" operator="equal">
      <formula>"Menor"</formula>
    </cfRule>
    <cfRule type="cellIs" dxfId="2550" priority="10" operator="equal">
      <formula>"Leve"</formula>
    </cfRule>
  </conditionalFormatting>
  <conditionalFormatting sqref="AC64:AC69">
    <cfRule type="cellIs" dxfId="2549" priority="2" operator="equal">
      <formula>"Extremo"</formula>
    </cfRule>
    <cfRule type="cellIs" dxfId="2548" priority="3" operator="equal">
      <formula>"Alto"</formula>
    </cfRule>
    <cfRule type="cellIs" dxfId="2547" priority="4" operator="equal">
      <formula>"Moderado"</formula>
    </cfRule>
    <cfRule type="cellIs" dxfId="2546" priority="5" operator="equal">
      <formula>"Bajo"</formula>
    </cfRule>
  </conditionalFormatting>
  <conditionalFormatting sqref="K10:K69">
    <cfRule type="containsText" dxfId="2545" priority="1" operator="containsText" text="❌">
      <formula>NOT(ISERROR(SEARCH("❌",K10)))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86FBE-7F44-4D2B-8BCE-B9DA1F9D3CEA}">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P12" sqref="P12"/>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384</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47" t="s">
        <v>385</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386</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387</v>
      </c>
      <c r="D10" s="186" t="s">
        <v>388</v>
      </c>
      <c r="E10" s="189" t="s">
        <v>389</v>
      </c>
      <c r="F10" s="186" t="s">
        <v>93</v>
      </c>
      <c r="G10" s="192">
        <v>260</v>
      </c>
      <c r="H10" s="195" t="str">
        <f>IF(G10&lt;=0,"",IF(G10&lt;=2,"Muy Baja",IF(G10&lt;=24,"Baja",IF(G10&lt;=500,"Media",IF(G10&lt;=5000,"Alta","Muy Alta")))))</f>
        <v>Media</v>
      </c>
      <c r="I10" s="180">
        <f>IF(H10="","",IF(H10="Muy Baja",0.2,IF(H10="Baja",0.4,IF(H10="Media",0.6,IF(H10="Alta",0.8,IF(H10="Muy Alta",1,))))))</f>
        <v>0.6</v>
      </c>
      <c r="J10" s="198" t="s">
        <v>107</v>
      </c>
      <c r="K10" s="180" t="str">
        <f>IF(NOT(ISERROR(MATCH(J10,'[5]Tabla Impacto'!$B$221:$B$223,0))),'[5]Tabla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95" t="str">
        <f>IF(OR(K10='[5]Tabla Impacto'!$C$11,K10='[5]Tabla Impacto'!$D$11),"Leve",IF(OR(K10='[5]Tabla Impacto'!$C$12,K10='[5]Tabla Impacto'!$D$12),"Menor",IF(OR(K10='[5]Tabla Impacto'!$C$13,K10='[5]Tabla Impacto'!$D$13),"Moderado",IF(OR(K10='[5]Tabla Impacto'!$C$14,K10='[5]Tabla Impacto'!$D$14),"Mayor",IF(OR(K10='[5]Tabla Impacto'!$C$15,K10='[5]Tabla Impacto'!$D$15),"Catastrófico","")))))</f>
        <v>Mayor</v>
      </c>
      <c r="M10" s="180">
        <f>IF(L10="","",IF(L10="Leve",0.2,IF(L10="Menor",0.4,IF(L10="Moderado",0.6,IF(L10="Mayor",0.8,IF(L10="Catastrófico",1,))))))</f>
        <v>0.8</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6">
        <v>1</v>
      </c>
      <c r="P10" s="39" t="s">
        <v>390</v>
      </c>
      <c r="Q10" s="41" t="str">
        <f t="shared" ref="Q10:Q69" si="0">IF(OR(R10="Preventivo",R10="Detectivo"),"Probabilidad",IF(R10="Correctivo","Impacto",""))</f>
        <v>Probabilidad</v>
      </c>
      <c r="R10" s="42" t="s">
        <v>101</v>
      </c>
      <c r="S10" s="42" t="s">
        <v>96</v>
      </c>
      <c r="T10" s="43" t="str">
        <f t="shared" ref="T10:T69" si="1">IF(AND(R10="Preventivo",S10="Automático"),"50%",IF(AND(R10="Preventivo",S10="Manual"),"40%",IF(AND(R10="Detectivo",S10="Automático"),"40%",IF(AND(R10="Detectivo",S10="Manual"),"30%",IF(AND(R10="Correctivo",S10="Automático"),"35%",IF(AND(R10="Correctivo",S10="Manual"),"25%",""))))))</f>
        <v>30%</v>
      </c>
      <c r="U10" s="42" t="s">
        <v>97</v>
      </c>
      <c r="V10" s="42" t="s">
        <v>98</v>
      </c>
      <c r="W10" s="42" t="s">
        <v>99</v>
      </c>
      <c r="X10" s="24">
        <f>IFERROR(IF(Q10="Probabilidad",(I10-(+I10*T10)),IF(Q10="Impacto",I10,"")),"")</f>
        <v>0.42</v>
      </c>
      <c r="Y10" s="44" t="str">
        <f>IFERROR(IF(X10="","",IF(X10&lt;=0.2,"Muy Baja",IF(X10&lt;=0.4,"Baja",IF(X10&lt;=0.6,"Media",IF(X10&lt;=0.8,"Alta","Muy Alta"))))),"")</f>
        <v>Media</v>
      </c>
      <c r="Z10" s="45">
        <f t="shared" ref="Z10:Z69" si="2">+X10</f>
        <v>0.42</v>
      </c>
      <c r="AA10" s="44" t="str">
        <f>IFERROR(IF(AB10="","",IF(AB10&lt;=0.2,"Leve",IF(AB10&lt;=0.4,"Menor",IF(AB10&lt;=0.6,"Moderado",IF(AB10&lt;=0.8,"Mayor","Catastrófico"))))),"")</f>
        <v>Mayor</v>
      </c>
      <c r="AB10" s="45">
        <f>IFERROR(IF(Q10="Impacto",(M10-(+M10*T10)),IF(Q10="Probabilidad",M10,"")),"")</f>
        <v>0.8</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47" t="s">
        <v>100</v>
      </c>
      <c r="AE10" s="48" t="s">
        <v>391</v>
      </c>
      <c r="AF10" s="48" t="s">
        <v>392</v>
      </c>
      <c r="AG10" s="48" t="s">
        <v>294</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0" t="s">
        <v>393</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0.252</v>
      </c>
      <c r="Y11" s="44" t="str">
        <f t="shared" ref="Y11:Y69" si="4">IFERROR(IF(X11="","",IF(X11&lt;=0.2,"Muy Baja",IF(X11&lt;=0.4,"Baja",IF(X11&lt;=0.6,"Media",IF(X11&lt;=0.8,"Alta","Muy Alta"))))),"")</f>
        <v>Baja</v>
      </c>
      <c r="Z11" s="45">
        <f t="shared" si="2"/>
        <v>0.252</v>
      </c>
      <c r="AA11" s="44" t="str">
        <f t="shared" ref="AA11:AA69" si="5">IFERROR(IF(AB11="","",IF(AB11&lt;=0.2,"Leve",IF(AB11&lt;=0.4,"Menor",IF(AB11&lt;=0.6,"Moderado",IF(AB11&lt;=0.8,"Mayor","Catastrófico"))))),"")</f>
        <v>Mayor</v>
      </c>
      <c r="AB11" s="45">
        <f>IFERROR(IF(AND(Q10="Impacto",Q11="Impacto"),(AB10-(+AB10*T11)),IF(Q11="Impacto",($M$10-(+$M$10*T11)),IF(Q11="Probabilidad",AB10,""))),"")</f>
        <v>0.8</v>
      </c>
      <c r="AC11" s="46" t="str">
        <f t="shared" si="3"/>
        <v>Alto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t="s">
        <v>394</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0.1512</v>
      </c>
      <c r="Y12" s="44" t="str">
        <f t="shared" si="4"/>
        <v>Muy Baja</v>
      </c>
      <c r="Z12" s="45">
        <f t="shared" si="2"/>
        <v>0.1512</v>
      </c>
      <c r="AA12" s="44" t="str">
        <f t="shared" si="5"/>
        <v>Mayor</v>
      </c>
      <c r="AB12" s="45">
        <f>IFERROR(IF(AND(Q11="Impacto",Q12="Impacto"),(AB11-(+AB11*T12)),IF(AND(Q11="Probabilidad",Q12="Impacto"),(AB10-(+AB10*T12)),IF(Q12="Probabilidad",AB11,""))),"")</f>
        <v>0.8</v>
      </c>
      <c r="AC12" s="46" t="str">
        <f t="shared" si="3"/>
        <v>Alto</v>
      </c>
      <c r="AD12" s="47" t="s">
        <v>100</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t="s">
        <v>92</v>
      </c>
      <c r="C16" s="186" t="s">
        <v>395</v>
      </c>
      <c r="D16" s="186" t="s">
        <v>396</v>
      </c>
      <c r="E16" s="189" t="s">
        <v>397</v>
      </c>
      <c r="F16" s="186" t="s">
        <v>106</v>
      </c>
      <c r="G16" s="192">
        <f>260</f>
        <v>260</v>
      </c>
      <c r="H16" s="195" t="str">
        <f>IF(G16&lt;=0,"",IF(G16&lt;=2,"Muy Baja",IF(G16&lt;=24,"Baja",IF(G16&lt;=500,"Media",IF(G16&lt;=5000,"Alta","Muy Alta")))))</f>
        <v>Media</v>
      </c>
      <c r="I16" s="180">
        <f>IF(H16="","",IF(H16="Muy Baja",0.2,IF(H16="Baja",0.4,IF(H16="Media",0.6,IF(H16="Alta",0.8,IF(H16="Muy Alta",1,))))))</f>
        <v>0.6</v>
      </c>
      <c r="J16" s="198" t="s">
        <v>94</v>
      </c>
      <c r="K16" s="180" t="str">
        <f>IF(NOT(ISERROR(MATCH(J16,'[5]Tabla Impacto'!$B$221:$B$223,0))),'[5]Tabla Impacto'!$F$223&amp;"Por favor no seleccionar los criterios de impacto(Afectación Económica o presupuestal y Pérdida Reputacional)",J16)</f>
        <v xml:space="preserve">     El riesgo afecta la imagen de la entidad con algunos usuarios de relevancia frente al logro de los objetivos</v>
      </c>
      <c r="L16" s="195" t="str">
        <f>IF(OR(K16='[5]Tabla Impacto'!$C$11,K16='[5]Tabla Impacto'!$D$11),"Leve",IF(OR(K16='[5]Tabla Impacto'!$C$12,K16='[5]Tabla Impacto'!$D$12),"Menor",IF(OR(K16='[5]Tabla Impacto'!$C$13,K16='[5]Tabla Impacto'!$D$13),"Moderado",IF(OR(K16='[5]Tabla Impacto'!$C$14,K16='[5]Tabla Impacto'!$D$14),"Mayor",IF(OR(K16='[5]Tabla Impacto'!$C$15,K16='[5]Tabla Impacto'!$D$15),"Catastrófico","")))))</f>
        <v>Moderado</v>
      </c>
      <c r="M16" s="180">
        <f>IF(L16="","",IF(L16="Leve",0.2,IF(L16="Menor",0.4,IF(L16="Moderado",0.6,IF(L16="Mayor",0.8,IF(L16="Catastrófico",1,))))))</f>
        <v>0.6</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48" t="s">
        <v>398</v>
      </c>
      <c r="Q16" s="41" t="str">
        <f t="shared" si="0"/>
        <v>Probabilidad</v>
      </c>
      <c r="R16" s="42" t="s">
        <v>95</v>
      </c>
      <c r="S16" s="42" t="s">
        <v>96</v>
      </c>
      <c r="T16" s="43" t="str">
        <f t="shared" si="1"/>
        <v>40%</v>
      </c>
      <c r="U16" s="42" t="s">
        <v>97</v>
      </c>
      <c r="V16" s="42" t="s">
        <v>98</v>
      </c>
      <c r="W16" s="42" t="s">
        <v>99</v>
      </c>
      <c r="X16" s="24">
        <f>IFERROR(IF(Q16="Probabilidad",(I16-(+I16*T16)),IF(Q16="Impacto",I16,"")),"")</f>
        <v>0.36</v>
      </c>
      <c r="Y16" s="44" t="str">
        <f>IFERROR(IF(X16="","",IF(X16&lt;=0.2,"Muy Baja",IF(X16&lt;=0.4,"Baja",IF(X16&lt;=0.6,"Media",IF(X16&lt;=0.8,"Alta","Muy Alta"))))),"")</f>
        <v>Baja</v>
      </c>
      <c r="Z16" s="45">
        <f t="shared" si="2"/>
        <v>0.36</v>
      </c>
      <c r="AA16" s="44" t="str">
        <f>IFERROR(IF(AB16="","",IF(AB16&lt;=0.2,"Leve",IF(AB16&lt;=0.4,"Menor",IF(AB16&lt;=0.6,"Moderado",IF(AB16&lt;=0.8,"Mayor","Catastrófico"))))),"")</f>
        <v>Moderado</v>
      </c>
      <c r="AB16" s="45">
        <f>IFERROR(IF(Q16="Impacto",(M16-(+M16*T16)),IF(Q16="Probabilidad",M16,"")),"")</f>
        <v>0.6</v>
      </c>
      <c r="AC16" s="46" t="str">
        <f t="shared" si="3"/>
        <v>Moderado</v>
      </c>
      <c r="AD16" s="47" t="s">
        <v>100</v>
      </c>
      <c r="AE16" s="48" t="s">
        <v>399</v>
      </c>
      <c r="AF16" s="48" t="s">
        <v>392</v>
      </c>
      <c r="AG16" s="48" t="s">
        <v>294</v>
      </c>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143"/>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IF(NOT(ISERROR(MATCH(J22,'[5]Tabla Impacto'!$B$221:$B$223,0))),'[5]Tabla Impacto'!$F$223&amp;"Por favor no seleccionar los criterios de impacto(Afectación Económica o presupuestal y Pérdida Reputacional)",J22)</f>
        <v>0</v>
      </c>
      <c r="L22" s="195" t="str">
        <f>IF(OR(K22='[5]Tabla Impacto'!$C$11,K22='[5]Tabla Impacto'!$D$11),"Leve",IF(OR(K22='[5]Tabla Impacto'!$C$12,K22='[5]Tabla Impacto'!$D$12),"Menor",IF(OR(K22='[5]Tabla Impacto'!$C$13,K22='[5]Tabla Impacto'!$D$13),"Moderado",IF(OR(K22='[5]Tabla Impacto'!$C$14,K22='[5]Tabla Impacto'!$D$14),"Mayor",IF(OR(K22='[5]Tabla Impacto'!$C$15,K22='[5]Tabla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IF(NOT(ISERROR(MATCH(J28,'[5]Tabla Impacto'!$B$221:$B$223,0))),'[5]Tabla Impacto'!$F$223&amp;"Por favor no seleccionar los criterios de impacto(Afectación Económica o presupuestal y Pérdida Reputacional)",J28)</f>
        <v>0</v>
      </c>
      <c r="L28" s="195" t="str">
        <f>IF(OR(K28='[5]Tabla Impacto'!$C$11,K28='[5]Tabla Impacto'!$D$11),"Leve",IF(OR(K28='[5]Tabla Impacto'!$C$12,K28='[5]Tabla Impacto'!$D$12),"Menor",IF(OR(K28='[5]Tabla Impacto'!$C$13,K28='[5]Tabla Impacto'!$D$13),"Moderado",IF(OR(K28='[5]Tabla Impacto'!$C$14,K28='[5]Tabla Impacto'!$D$14),"Mayor",IF(OR(K28='[5]Tabla Impacto'!$C$15,K28='[5]Tabla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IF(NOT(ISERROR(MATCH(J34,'[5]Tabla Impacto'!$B$221:$B$223,0))),'[5]Tabla Impacto'!$F$223&amp;"Por favor no seleccionar los criterios de impacto(Afectación Económica o presupuestal y Pérdida Reputacional)",J34)</f>
        <v>0</v>
      </c>
      <c r="L34" s="195" t="str">
        <f>IF(OR(K34='[5]Tabla Impacto'!$C$11,K34='[5]Tabla Impacto'!$D$11),"Leve",IF(OR(K34='[5]Tabla Impacto'!$C$12,K34='[5]Tabla Impacto'!$D$12),"Menor",IF(OR(K34='[5]Tabla Impacto'!$C$13,K34='[5]Tabla Impacto'!$D$13),"Moderado",IF(OR(K34='[5]Tabla Impacto'!$C$14,K34='[5]Tabla Impacto'!$D$14),"Mayor",IF(OR(K34='[5]Tabla Impacto'!$C$15,K34='[5]Tabla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IF(NOT(ISERROR(MATCH(J40,'[5]Tabla Impacto'!$B$221:$B$223,0))),'[5]Tabla Impacto'!$F$223&amp;"Por favor no seleccionar los criterios de impacto(Afectación Económica o presupuestal y Pérdida Reputacional)",J40)</f>
        <v>0</v>
      </c>
      <c r="L40" s="195" t="str">
        <f>IF(OR(K40='[5]Tabla Impacto'!$C$11,K40='[5]Tabla Impacto'!$D$11),"Leve",IF(OR(K40='[5]Tabla Impacto'!$C$12,K40='[5]Tabla Impacto'!$D$12),"Menor",IF(OR(K40='[5]Tabla Impacto'!$C$13,K40='[5]Tabla Impacto'!$D$13),"Moderado",IF(OR(K40='[5]Tabla Impacto'!$C$14,K40='[5]Tabla Impacto'!$D$14),"Mayor",IF(OR(K40='[5]Tabla Impacto'!$C$15,K40='[5]Tabla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IF(NOT(ISERROR(MATCH(J46,'[5]Tabla Impacto'!$B$221:$B$223,0))),'[5]Tabla Impacto'!$F$223&amp;"Por favor no seleccionar los criterios de impacto(Afectación Económica o presupuestal y Pérdida Reputacional)",J46)</f>
        <v>0</v>
      </c>
      <c r="L46" s="195" t="str">
        <f>IF(OR(K46='[5]Tabla Impacto'!$C$11,K46='[5]Tabla Impacto'!$D$11),"Leve",IF(OR(K46='[5]Tabla Impacto'!$C$12,K46='[5]Tabla Impacto'!$D$12),"Menor",IF(OR(K46='[5]Tabla Impacto'!$C$13,K46='[5]Tabla Impacto'!$D$13),"Moderado",IF(OR(K46='[5]Tabla Impacto'!$C$14,K46='[5]Tabla Impacto'!$D$14),"Mayor",IF(OR(K46='[5]Tabla Impacto'!$C$15,K46='[5]Tabla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IF(NOT(ISERROR(MATCH(J52,'[5]Tabla Impacto'!$B$221:$B$223,0))),'[5]Tabla Impacto'!$F$223&amp;"Por favor no seleccionar los criterios de impacto(Afectación Económica o presupuestal y Pérdida Reputacional)",J52)</f>
        <v>0</v>
      </c>
      <c r="L52" s="195" t="str">
        <f>IF(OR(K52='[5]Tabla Impacto'!$C$11,K52='[5]Tabla Impacto'!$D$11),"Leve",IF(OR(K52='[5]Tabla Impacto'!$C$12,K52='[5]Tabla Impacto'!$D$12),"Menor",IF(OR(K52='[5]Tabla Impacto'!$C$13,K52='[5]Tabla Impacto'!$D$13),"Moderado",IF(OR(K52='[5]Tabla Impacto'!$C$14,K52='[5]Tabla Impacto'!$D$14),"Mayor",IF(OR(K52='[5]Tabla Impacto'!$C$15,K52='[5]Tabla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t="s">
        <v>99</v>
      </c>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t="s">
        <v>100</v>
      </c>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t="s">
        <v>98</v>
      </c>
      <c r="W53" s="42" t="s">
        <v>99</v>
      </c>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t="s">
        <v>100</v>
      </c>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t="s">
        <v>98</v>
      </c>
      <c r="W54" s="42" t="s">
        <v>99</v>
      </c>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t="s">
        <v>100</v>
      </c>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IF(NOT(ISERROR(MATCH(J58,'[5]Tabla Impacto'!$B$221:$B$223,0))),'[5]Tabla Impacto'!$F$223&amp;"Por favor no seleccionar los criterios de impacto(Afectación Económica o presupuestal y Pérdida Reputacional)",J58)</f>
        <v>0</v>
      </c>
      <c r="L58" s="195" t="str">
        <f>IF(OR(K58='[5]Tabla Impacto'!$C$11,K58='[5]Tabla Impacto'!$D$11),"Leve",IF(OR(K58='[5]Tabla Impacto'!$C$12,K58='[5]Tabla Impacto'!$D$12),"Menor",IF(OR(K58='[5]Tabla Impacto'!$C$13,K58='[5]Tabla Impacto'!$D$13),"Moderado",IF(OR(K58='[5]Tabla Impacto'!$C$14,K58='[5]Tabla Impacto'!$D$14),"Mayor",IF(OR(K58='[5]Tabla Impacto'!$C$15,K58='[5]Tabla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IF(NOT(ISERROR(MATCH(J64,'[5]Tabla Impacto'!$B$221:$B$223,0))),'[5]Tabla Impacto'!$F$223&amp;"Por favor no seleccionar los criterios de impacto(Afectación Económica o presupuestal y Pérdida Reputacional)",J64)</f>
        <v>0</v>
      </c>
      <c r="L64" s="195" t="str">
        <f>IF(OR(K64='[5]Tabla Impacto'!$C$11,K64='[5]Tabla Impacto'!$D$11),"Leve",IF(OR(K64='[5]Tabla Impacto'!$C$12,K64='[5]Tabla Impacto'!$D$12),"Menor",IF(OR(K64='[5]Tabla Impacto'!$C$13,K64='[5]Tabla Impacto'!$D$13),"Moderado",IF(OR(K64='[5]Tabla Impacto'!$C$14,K64='[5]Tabla Impacto'!$D$14),"Mayor",IF(OR(K64='[5]Tabla Impacto'!$C$15,K64='[5]Tabla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544" priority="227" operator="equal">
      <formula>"Muy Alta"</formula>
    </cfRule>
    <cfRule type="cellIs" dxfId="2543" priority="228" operator="equal">
      <formula>"Alta"</formula>
    </cfRule>
    <cfRule type="cellIs" dxfId="2542" priority="229" operator="equal">
      <formula>"Media"</formula>
    </cfRule>
    <cfRule type="cellIs" dxfId="2541" priority="230" operator="equal">
      <formula>"Baja"</formula>
    </cfRule>
    <cfRule type="cellIs" dxfId="2540" priority="231" operator="equal">
      <formula>"Muy Baja"</formula>
    </cfRule>
  </conditionalFormatting>
  <conditionalFormatting sqref="L10 L16 L22 L28 L34 L40 L46 L52 L58 L64">
    <cfRule type="cellIs" dxfId="2539" priority="222" operator="equal">
      <formula>"Catastrófico"</formula>
    </cfRule>
    <cfRule type="cellIs" dxfId="2538" priority="223" operator="equal">
      <formula>"Mayor"</formula>
    </cfRule>
    <cfRule type="cellIs" dxfId="2537" priority="224" operator="equal">
      <formula>"Moderado"</formula>
    </cfRule>
    <cfRule type="cellIs" dxfId="2536" priority="225" operator="equal">
      <formula>"Menor"</formula>
    </cfRule>
    <cfRule type="cellIs" dxfId="2535" priority="226" operator="equal">
      <formula>"Leve"</formula>
    </cfRule>
  </conditionalFormatting>
  <conditionalFormatting sqref="N10">
    <cfRule type="cellIs" dxfId="2534" priority="218" operator="equal">
      <formula>"Extremo"</formula>
    </cfRule>
    <cfRule type="cellIs" dxfId="2533" priority="219" operator="equal">
      <formula>"Alto"</formula>
    </cfRule>
    <cfRule type="cellIs" dxfId="2532" priority="220" operator="equal">
      <formula>"Moderado"</formula>
    </cfRule>
    <cfRule type="cellIs" dxfId="2531" priority="221" operator="equal">
      <formula>"Bajo"</formula>
    </cfRule>
  </conditionalFormatting>
  <conditionalFormatting sqref="Y10:Y15">
    <cfRule type="cellIs" dxfId="2530" priority="213" operator="equal">
      <formula>"Muy Alta"</formula>
    </cfRule>
    <cfRule type="cellIs" dxfId="2529" priority="214" operator="equal">
      <formula>"Alta"</formula>
    </cfRule>
    <cfRule type="cellIs" dxfId="2528" priority="215" operator="equal">
      <formula>"Media"</formula>
    </cfRule>
    <cfRule type="cellIs" dxfId="2527" priority="216" operator="equal">
      <formula>"Baja"</formula>
    </cfRule>
    <cfRule type="cellIs" dxfId="2526" priority="217" operator="equal">
      <formula>"Muy Baja"</formula>
    </cfRule>
  </conditionalFormatting>
  <conditionalFormatting sqref="AA10:AA15">
    <cfRule type="cellIs" dxfId="2525" priority="208" operator="equal">
      <formula>"Catastrófico"</formula>
    </cfRule>
    <cfRule type="cellIs" dxfId="2524" priority="209" operator="equal">
      <formula>"Mayor"</formula>
    </cfRule>
    <cfRule type="cellIs" dxfId="2523" priority="210" operator="equal">
      <formula>"Moderado"</formula>
    </cfRule>
    <cfRule type="cellIs" dxfId="2522" priority="211" operator="equal">
      <formula>"Menor"</formula>
    </cfRule>
    <cfRule type="cellIs" dxfId="2521" priority="212" operator="equal">
      <formula>"Leve"</formula>
    </cfRule>
  </conditionalFormatting>
  <conditionalFormatting sqref="AC10:AC15">
    <cfRule type="cellIs" dxfId="2520" priority="204" operator="equal">
      <formula>"Extremo"</formula>
    </cfRule>
    <cfRule type="cellIs" dxfId="2519" priority="205" operator="equal">
      <formula>"Alto"</formula>
    </cfRule>
    <cfRule type="cellIs" dxfId="2518" priority="206" operator="equal">
      <formula>"Moderado"</formula>
    </cfRule>
    <cfRule type="cellIs" dxfId="2517" priority="207" operator="equal">
      <formula>"Bajo"</formula>
    </cfRule>
  </conditionalFormatting>
  <conditionalFormatting sqref="H58">
    <cfRule type="cellIs" dxfId="2516" priority="43" operator="equal">
      <formula>"Muy Alta"</formula>
    </cfRule>
    <cfRule type="cellIs" dxfId="2515" priority="44" operator="equal">
      <formula>"Alta"</formula>
    </cfRule>
    <cfRule type="cellIs" dxfId="2514" priority="45" operator="equal">
      <formula>"Media"</formula>
    </cfRule>
    <cfRule type="cellIs" dxfId="2513" priority="46" operator="equal">
      <formula>"Baja"</formula>
    </cfRule>
    <cfRule type="cellIs" dxfId="2512" priority="47" operator="equal">
      <formula>"Muy Baja"</formula>
    </cfRule>
  </conditionalFormatting>
  <conditionalFormatting sqref="N16">
    <cfRule type="cellIs" dxfId="2511" priority="200" operator="equal">
      <formula>"Extremo"</formula>
    </cfRule>
    <cfRule type="cellIs" dxfId="2510" priority="201" operator="equal">
      <formula>"Alto"</formula>
    </cfRule>
    <cfRule type="cellIs" dxfId="2509" priority="202" operator="equal">
      <formula>"Moderado"</formula>
    </cfRule>
    <cfRule type="cellIs" dxfId="2508" priority="203" operator="equal">
      <formula>"Bajo"</formula>
    </cfRule>
  </conditionalFormatting>
  <conditionalFormatting sqref="Y16:Y21">
    <cfRule type="cellIs" dxfId="2507" priority="195" operator="equal">
      <formula>"Muy Alta"</formula>
    </cfRule>
    <cfRule type="cellIs" dxfId="2506" priority="196" operator="equal">
      <formula>"Alta"</formula>
    </cfRule>
    <cfRule type="cellIs" dxfId="2505" priority="197" operator="equal">
      <formula>"Media"</formula>
    </cfRule>
    <cfRule type="cellIs" dxfId="2504" priority="198" operator="equal">
      <formula>"Baja"</formula>
    </cfRule>
    <cfRule type="cellIs" dxfId="2503" priority="199" operator="equal">
      <formula>"Muy Baja"</formula>
    </cfRule>
  </conditionalFormatting>
  <conditionalFormatting sqref="AA16:AA21">
    <cfRule type="cellIs" dxfId="2502" priority="190" operator="equal">
      <formula>"Catastrófico"</formula>
    </cfRule>
    <cfRule type="cellIs" dxfId="2501" priority="191" operator="equal">
      <formula>"Mayor"</formula>
    </cfRule>
    <cfRule type="cellIs" dxfId="2500" priority="192" operator="equal">
      <formula>"Moderado"</formula>
    </cfRule>
    <cfRule type="cellIs" dxfId="2499" priority="193" operator="equal">
      <formula>"Menor"</formula>
    </cfRule>
    <cfRule type="cellIs" dxfId="2498" priority="194" operator="equal">
      <formula>"Leve"</formula>
    </cfRule>
  </conditionalFormatting>
  <conditionalFormatting sqref="AC16:AC21">
    <cfRule type="cellIs" dxfId="2497" priority="186" operator="equal">
      <formula>"Extremo"</formula>
    </cfRule>
    <cfRule type="cellIs" dxfId="2496" priority="187" operator="equal">
      <formula>"Alto"</formula>
    </cfRule>
    <cfRule type="cellIs" dxfId="2495" priority="188" operator="equal">
      <formula>"Moderado"</formula>
    </cfRule>
    <cfRule type="cellIs" dxfId="2494" priority="189" operator="equal">
      <formula>"Bajo"</formula>
    </cfRule>
  </conditionalFormatting>
  <conditionalFormatting sqref="H22">
    <cfRule type="cellIs" dxfId="2493" priority="181" operator="equal">
      <formula>"Muy Alta"</formula>
    </cfRule>
    <cfRule type="cellIs" dxfId="2492" priority="182" operator="equal">
      <formula>"Alta"</formula>
    </cfRule>
    <cfRule type="cellIs" dxfId="2491" priority="183" operator="equal">
      <formula>"Media"</formula>
    </cfRule>
    <cfRule type="cellIs" dxfId="2490" priority="184" operator="equal">
      <formula>"Baja"</formula>
    </cfRule>
    <cfRule type="cellIs" dxfId="2489" priority="185" operator="equal">
      <formula>"Muy Baja"</formula>
    </cfRule>
  </conditionalFormatting>
  <conditionalFormatting sqref="N22">
    <cfRule type="cellIs" dxfId="2488" priority="177" operator="equal">
      <formula>"Extremo"</formula>
    </cfRule>
    <cfRule type="cellIs" dxfId="2487" priority="178" operator="equal">
      <formula>"Alto"</formula>
    </cfRule>
    <cfRule type="cellIs" dxfId="2486" priority="179" operator="equal">
      <formula>"Moderado"</formula>
    </cfRule>
    <cfRule type="cellIs" dxfId="2485" priority="180" operator="equal">
      <formula>"Bajo"</formula>
    </cfRule>
  </conditionalFormatting>
  <conditionalFormatting sqref="Y22:Y27">
    <cfRule type="cellIs" dxfId="2484" priority="172" operator="equal">
      <formula>"Muy Alta"</formula>
    </cfRule>
    <cfRule type="cellIs" dxfId="2483" priority="173" operator="equal">
      <formula>"Alta"</formula>
    </cfRule>
    <cfRule type="cellIs" dxfId="2482" priority="174" operator="equal">
      <formula>"Media"</formula>
    </cfRule>
    <cfRule type="cellIs" dxfId="2481" priority="175" operator="equal">
      <formula>"Baja"</formula>
    </cfRule>
    <cfRule type="cellIs" dxfId="2480" priority="176" operator="equal">
      <formula>"Muy Baja"</formula>
    </cfRule>
  </conditionalFormatting>
  <conditionalFormatting sqref="AA22:AA27">
    <cfRule type="cellIs" dxfId="2479" priority="167" operator="equal">
      <formula>"Catastrófico"</formula>
    </cfRule>
    <cfRule type="cellIs" dxfId="2478" priority="168" operator="equal">
      <formula>"Mayor"</formula>
    </cfRule>
    <cfRule type="cellIs" dxfId="2477" priority="169" operator="equal">
      <formula>"Moderado"</formula>
    </cfRule>
    <cfRule type="cellIs" dxfId="2476" priority="170" operator="equal">
      <formula>"Menor"</formula>
    </cfRule>
    <cfRule type="cellIs" dxfId="2475" priority="171" operator="equal">
      <formula>"Leve"</formula>
    </cfRule>
  </conditionalFormatting>
  <conditionalFormatting sqref="AC22:AC27">
    <cfRule type="cellIs" dxfId="2474" priority="163" operator="equal">
      <formula>"Extremo"</formula>
    </cfRule>
    <cfRule type="cellIs" dxfId="2473" priority="164" operator="equal">
      <formula>"Alto"</formula>
    </cfRule>
    <cfRule type="cellIs" dxfId="2472" priority="165" operator="equal">
      <formula>"Moderado"</formula>
    </cfRule>
    <cfRule type="cellIs" dxfId="2471" priority="166" operator="equal">
      <formula>"Bajo"</formula>
    </cfRule>
  </conditionalFormatting>
  <conditionalFormatting sqref="H28">
    <cfRule type="cellIs" dxfId="2470" priority="158" operator="equal">
      <formula>"Muy Alta"</formula>
    </cfRule>
    <cfRule type="cellIs" dxfId="2469" priority="159" operator="equal">
      <formula>"Alta"</formula>
    </cfRule>
    <cfRule type="cellIs" dxfId="2468" priority="160" operator="equal">
      <formula>"Media"</formula>
    </cfRule>
    <cfRule type="cellIs" dxfId="2467" priority="161" operator="equal">
      <formula>"Baja"</formula>
    </cfRule>
    <cfRule type="cellIs" dxfId="2466" priority="162" operator="equal">
      <formula>"Muy Baja"</formula>
    </cfRule>
  </conditionalFormatting>
  <conditionalFormatting sqref="N28">
    <cfRule type="cellIs" dxfId="2465" priority="154" operator="equal">
      <formula>"Extremo"</formula>
    </cfRule>
    <cfRule type="cellIs" dxfId="2464" priority="155" operator="equal">
      <formula>"Alto"</formula>
    </cfRule>
    <cfRule type="cellIs" dxfId="2463" priority="156" operator="equal">
      <formula>"Moderado"</formula>
    </cfRule>
    <cfRule type="cellIs" dxfId="2462" priority="157" operator="equal">
      <formula>"Bajo"</formula>
    </cfRule>
  </conditionalFormatting>
  <conditionalFormatting sqref="Y28:Y33">
    <cfRule type="cellIs" dxfId="2461" priority="149" operator="equal">
      <formula>"Muy Alta"</formula>
    </cfRule>
    <cfRule type="cellIs" dxfId="2460" priority="150" operator="equal">
      <formula>"Alta"</formula>
    </cfRule>
    <cfRule type="cellIs" dxfId="2459" priority="151" operator="equal">
      <formula>"Media"</formula>
    </cfRule>
    <cfRule type="cellIs" dxfId="2458" priority="152" operator="equal">
      <formula>"Baja"</formula>
    </cfRule>
    <cfRule type="cellIs" dxfId="2457" priority="153" operator="equal">
      <formula>"Muy Baja"</formula>
    </cfRule>
  </conditionalFormatting>
  <conditionalFormatting sqref="AA28:AA33">
    <cfRule type="cellIs" dxfId="2456" priority="144" operator="equal">
      <formula>"Catastrófico"</formula>
    </cfRule>
    <cfRule type="cellIs" dxfId="2455" priority="145" operator="equal">
      <formula>"Mayor"</formula>
    </cfRule>
    <cfRule type="cellIs" dxfId="2454" priority="146" operator="equal">
      <formula>"Moderado"</formula>
    </cfRule>
    <cfRule type="cellIs" dxfId="2453" priority="147" operator="equal">
      <formula>"Menor"</formula>
    </cfRule>
    <cfRule type="cellIs" dxfId="2452" priority="148" operator="equal">
      <formula>"Leve"</formula>
    </cfRule>
  </conditionalFormatting>
  <conditionalFormatting sqref="AC28:AC33">
    <cfRule type="cellIs" dxfId="2451" priority="140" operator="equal">
      <formula>"Extremo"</formula>
    </cfRule>
    <cfRule type="cellIs" dxfId="2450" priority="141" operator="equal">
      <formula>"Alto"</formula>
    </cfRule>
    <cfRule type="cellIs" dxfId="2449" priority="142" operator="equal">
      <formula>"Moderado"</formula>
    </cfRule>
    <cfRule type="cellIs" dxfId="2448" priority="143" operator="equal">
      <formula>"Bajo"</formula>
    </cfRule>
  </conditionalFormatting>
  <conditionalFormatting sqref="H34">
    <cfRule type="cellIs" dxfId="2447" priority="135" operator="equal">
      <formula>"Muy Alta"</formula>
    </cfRule>
    <cfRule type="cellIs" dxfId="2446" priority="136" operator="equal">
      <formula>"Alta"</formula>
    </cfRule>
    <cfRule type="cellIs" dxfId="2445" priority="137" operator="equal">
      <formula>"Media"</formula>
    </cfRule>
    <cfRule type="cellIs" dxfId="2444" priority="138" operator="equal">
      <formula>"Baja"</formula>
    </cfRule>
    <cfRule type="cellIs" dxfId="2443" priority="139" operator="equal">
      <formula>"Muy Baja"</formula>
    </cfRule>
  </conditionalFormatting>
  <conditionalFormatting sqref="N34">
    <cfRule type="cellIs" dxfId="2442" priority="131" operator="equal">
      <formula>"Extremo"</formula>
    </cfRule>
    <cfRule type="cellIs" dxfId="2441" priority="132" operator="equal">
      <formula>"Alto"</formula>
    </cfRule>
    <cfRule type="cellIs" dxfId="2440" priority="133" operator="equal">
      <formula>"Moderado"</formula>
    </cfRule>
    <cfRule type="cellIs" dxfId="2439" priority="134" operator="equal">
      <formula>"Bajo"</formula>
    </cfRule>
  </conditionalFormatting>
  <conditionalFormatting sqref="Y34:Y39">
    <cfRule type="cellIs" dxfId="2438" priority="126" operator="equal">
      <formula>"Muy Alta"</formula>
    </cfRule>
    <cfRule type="cellIs" dxfId="2437" priority="127" operator="equal">
      <formula>"Alta"</formula>
    </cfRule>
    <cfRule type="cellIs" dxfId="2436" priority="128" operator="equal">
      <formula>"Media"</formula>
    </cfRule>
    <cfRule type="cellIs" dxfId="2435" priority="129" operator="equal">
      <formula>"Baja"</formula>
    </cfRule>
    <cfRule type="cellIs" dxfId="2434" priority="130" operator="equal">
      <formula>"Muy Baja"</formula>
    </cfRule>
  </conditionalFormatting>
  <conditionalFormatting sqref="AA34:AA39">
    <cfRule type="cellIs" dxfId="2433" priority="121" operator="equal">
      <formula>"Catastrófico"</formula>
    </cfRule>
    <cfRule type="cellIs" dxfId="2432" priority="122" operator="equal">
      <formula>"Mayor"</formula>
    </cfRule>
    <cfRule type="cellIs" dxfId="2431" priority="123" operator="equal">
      <formula>"Moderado"</formula>
    </cfRule>
    <cfRule type="cellIs" dxfId="2430" priority="124" operator="equal">
      <formula>"Menor"</formula>
    </cfRule>
    <cfRule type="cellIs" dxfId="2429" priority="125" operator="equal">
      <formula>"Leve"</formula>
    </cfRule>
  </conditionalFormatting>
  <conditionalFormatting sqref="AC34:AC39">
    <cfRule type="cellIs" dxfId="2428" priority="117" operator="equal">
      <formula>"Extremo"</formula>
    </cfRule>
    <cfRule type="cellIs" dxfId="2427" priority="118" operator="equal">
      <formula>"Alto"</formula>
    </cfRule>
    <cfRule type="cellIs" dxfId="2426" priority="119" operator="equal">
      <formula>"Moderado"</formula>
    </cfRule>
    <cfRule type="cellIs" dxfId="2425" priority="120" operator="equal">
      <formula>"Bajo"</formula>
    </cfRule>
  </conditionalFormatting>
  <conditionalFormatting sqref="H40">
    <cfRule type="cellIs" dxfId="2424" priority="112" operator="equal">
      <formula>"Muy Alta"</formula>
    </cfRule>
    <cfRule type="cellIs" dxfId="2423" priority="113" operator="equal">
      <formula>"Alta"</formula>
    </cfRule>
    <cfRule type="cellIs" dxfId="2422" priority="114" operator="equal">
      <formula>"Media"</formula>
    </cfRule>
    <cfRule type="cellIs" dxfId="2421" priority="115" operator="equal">
      <formula>"Baja"</formula>
    </cfRule>
    <cfRule type="cellIs" dxfId="2420" priority="116" operator="equal">
      <formula>"Muy Baja"</formula>
    </cfRule>
  </conditionalFormatting>
  <conditionalFormatting sqref="N40">
    <cfRule type="cellIs" dxfId="2419" priority="108" operator="equal">
      <formula>"Extremo"</formula>
    </cfRule>
    <cfRule type="cellIs" dxfId="2418" priority="109" operator="equal">
      <formula>"Alto"</formula>
    </cfRule>
    <cfRule type="cellIs" dxfId="2417" priority="110" operator="equal">
      <formula>"Moderado"</formula>
    </cfRule>
    <cfRule type="cellIs" dxfId="2416" priority="111" operator="equal">
      <formula>"Bajo"</formula>
    </cfRule>
  </conditionalFormatting>
  <conditionalFormatting sqref="Y40:Y45">
    <cfRule type="cellIs" dxfId="2415" priority="103" operator="equal">
      <formula>"Muy Alta"</formula>
    </cfRule>
    <cfRule type="cellIs" dxfId="2414" priority="104" operator="equal">
      <formula>"Alta"</formula>
    </cfRule>
    <cfRule type="cellIs" dxfId="2413" priority="105" operator="equal">
      <formula>"Media"</formula>
    </cfRule>
    <cfRule type="cellIs" dxfId="2412" priority="106" operator="equal">
      <formula>"Baja"</formula>
    </cfRule>
    <cfRule type="cellIs" dxfId="2411" priority="107" operator="equal">
      <formula>"Muy Baja"</formula>
    </cfRule>
  </conditionalFormatting>
  <conditionalFormatting sqref="AA40:AA45">
    <cfRule type="cellIs" dxfId="2410" priority="98" operator="equal">
      <formula>"Catastrófico"</formula>
    </cfRule>
    <cfRule type="cellIs" dxfId="2409" priority="99" operator="equal">
      <formula>"Mayor"</formula>
    </cfRule>
    <cfRule type="cellIs" dxfId="2408" priority="100" operator="equal">
      <formula>"Moderado"</formula>
    </cfRule>
    <cfRule type="cellIs" dxfId="2407" priority="101" operator="equal">
      <formula>"Menor"</formula>
    </cfRule>
    <cfRule type="cellIs" dxfId="2406" priority="102" operator="equal">
      <formula>"Leve"</formula>
    </cfRule>
  </conditionalFormatting>
  <conditionalFormatting sqref="AC40:AC45">
    <cfRule type="cellIs" dxfId="2405" priority="94" operator="equal">
      <formula>"Extremo"</formula>
    </cfRule>
    <cfRule type="cellIs" dxfId="2404" priority="95" operator="equal">
      <formula>"Alto"</formula>
    </cfRule>
    <cfRule type="cellIs" dxfId="2403" priority="96" operator="equal">
      <formula>"Moderado"</formula>
    </cfRule>
    <cfRule type="cellIs" dxfId="2402" priority="97" operator="equal">
      <formula>"Bajo"</formula>
    </cfRule>
  </conditionalFormatting>
  <conditionalFormatting sqref="H46">
    <cfRule type="cellIs" dxfId="2401" priority="89" operator="equal">
      <formula>"Muy Alta"</formula>
    </cfRule>
    <cfRule type="cellIs" dxfId="2400" priority="90" operator="equal">
      <formula>"Alta"</formula>
    </cfRule>
    <cfRule type="cellIs" dxfId="2399" priority="91" operator="equal">
      <formula>"Media"</formula>
    </cfRule>
    <cfRule type="cellIs" dxfId="2398" priority="92" operator="equal">
      <formula>"Baja"</formula>
    </cfRule>
    <cfRule type="cellIs" dxfId="2397" priority="93" operator="equal">
      <formula>"Muy Baja"</formula>
    </cfRule>
  </conditionalFormatting>
  <conditionalFormatting sqref="N46">
    <cfRule type="cellIs" dxfId="2396" priority="85" operator="equal">
      <formula>"Extremo"</formula>
    </cfRule>
    <cfRule type="cellIs" dxfId="2395" priority="86" operator="equal">
      <formula>"Alto"</formula>
    </cfRule>
    <cfRule type="cellIs" dxfId="2394" priority="87" operator="equal">
      <formula>"Moderado"</formula>
    </cfRule>
    <cfRule type="cellIs" dxfId="2393" priority="88" operator="equal">
      <formula>"Bajo"</formula>
    </cfRule>
  </conditionalFormatting>
  <conditionalFormatting sqref="Y46:Y51">
    <cfRule type="cellIs" dxfId="2392" priority="80" operator="equal">
      <formula>"Muy Alta"</formula>
    </cfRule>
    <cfRule type="cellIs" dxfId="2391" priority="81" operator="equal">
      <formula>"Alta"</formula>
    </cfRule>
    <cfRule type="cellIs" dxfId="2390" priority="82" operator="equal">
      <formula>"Media"</formula>
    </cfRule>
    <cfRule type="cellIs" dxfId="2389" priority="83" operator="equal">
      <formula>"Baja"</formula>
    </cfRule>
    <cfRule type="cellIs" dxfId="2388" priority="84" operator="equal">
      <formula>"Muy Baja"</formula>
    </cfRule>
  </conditionalFormatting>
  <conditionalFormatting sqref="AA46:AA51">
    <cfRule type="cellIs" dxfId="2387" priority="75" operator="equal">
      <formula>"Catastrófico"</formula>
    </cfRule>
    <cfRule type="cellIs" dxfId="2386" priority="76" operator="equal">
      <formula>"Mayor"</formula>
    </cfRule>
    <cfRule type="cellIs" dxfId="2385" priority="77" operator="equal">
      <formula>"Moderado"</formula>
    </cfRule>
    <cfRule type="cellIs" dxfId="2384" priority="78" operator="equal">
      <formula>"Menor"</formula>
    </cfRule>
    <cfRule type="cellIs" dxfId="2383" priority="79" operator="equal">
      <formula>"Leve"</formula>
    </cfRule>
  </conditionalFormatting>
  <conditionalFormatting sqref="AC46:AC51">
    <cfRule type="cellIs" dxfId="2382" priority="71" operator="equal">
      <formula>"Extremo"</formula>
    </cfRule>
    <cfRule type="cellIs" dxfId="2381" priority="72" operator="equal">
      <formula>"Alto"</formula>
    </cfRule>
    <cfRule type="cellIs" dxfId="2380" priority="73" operator="equal">
      <formula>"Moderado"</formula>
    </cfRule>
    <cfRule type="cellIs" dxfId="2379" priority="74" operator="equal">
      <formula>"Bajo"</formula>
    </cfRule>
  </conditionalFormatting>
  <conditionalFormatting sqref="H52">
    <cfRule type="cellIs" dxfId="2378" priority="66" operator="equal">
      <formula>"Muy Alta"</formula>
    </cfRule>
    <cfRule type="cellIs" dxfId="2377" priority="67" operator="equal">
      <formula>"Alta"</formula>
    </cfRule>
    <cfRule type="cellIs" dxfId="2376" priority="68" operator="equal">
      <formula>"Media"</formula>
    </cfRule>
    <cfRule type="cellIs" dxfId="2375" priority="69" operator="equal">
      <formula>"Baja"</formula>
    </cfRule>
    <cfRule type="cellIs" dxfId="2374" priority="70" operator="equal">
      <formula>"Muy Baja"</formula>
    </cfRule>
  </conditionalFormatting>
  <conditionalFormatting sqref="N52">
    <cfRule type="cellIs" dxfId="2373" priority="62" operator="equal">
      <formula>"Extremo"</formula>
    </cfRule>
    <cfRule type="cellIs" dxfId="2372" priority="63" operator="equal">
      <formula>"Alto"</formula>
    </cfRule>
    <cfRule type="cellIs" dxfId="2371" priority="64" operator="equal">
      <formula>"Moderado"</formula>
    </cfRule>
    <cfRule type="cellIs" dxfId="2370" priority="65" operator="equal">
      <formula>"Bajo"</formula>
    </cfRule>
  </conditionalFormatting>
  <conditionalFormatting sqref="Y52:Y57">
    <cfRule type="cellIs" dxfId="2369" priority="57" operator="equal">
      <formula>"Muy Alta"</formula>
    </cfRule>
    <cfRule type="cellIs" dxfId="2368" priority="58" operator="equal">
      <formula>"Alta"</formula>
    </cfRule>
    <cfRule type="cellIs" dxfId="2367" priority="59" operator="equal">
      <formula>"Media"</formula>
    </cfRule>
    <cfRule type="cellIs" dxfId="2366" priority="60" operator="equal">
      <formula>"Baja"</formula>
    </cfRule>
    <cfRule type="cellIs" dxfId="2365" priority="61" operator="equal">
      <formula>"Muy Baja"</formula>
    </cfRule>
  </conditionalFormatting>
  <conditionalFormatting sqref="AA52:AA57">
    <cfRule type="cellIs" dxfId="2364" priority="52" operator="equal">
      <formula>"Catastrófico"</formula>
    </cfRule>
    <cfRule type="cellIs" dxfId="2363" priority="53" operator="equal">
      <formula>"Mayor"</formula>
    </cfRule>
    <cfRule type="cellIs" dxfId="2362" priority="54" operator="equal">
      <formula>"Moderado"</formula>
    </cfRule>
    <cfRule type="cellIs" dxfId="2361" priority="55" operator="equal">
      <formula>"Menor"</formula>
    </cfRule>
    <cfRule type="cellIs" dxfId="2360" priority="56" operator="equal">
      <formula>"Leve"</formula>
    </cfRule>
  </conditionalFormatting>
  <conditionalFormatting sqref="AC52:AC57">
    <cfRule type="cellIs" dxfId="2359" priority="48" operator="equal">
      <formula>"Extremo"</formula>
    </cfRule>
    <cfRule type="cellIs" dxfId="2358" priority="49" operator="equal">
      <formula>"Alto"</formula>
    </cfRule>
    <cfRule type="cellIs" dxfId="2357" priority="50" operator="equal">
      <formula>"Moderado"</formula>
    </cfRule>
    <cfRule type="cellIs" dxfId="2356" priority="51" operator="equal">
      <formula>"Bajo"</formula>
    </cfRule>
  </conditionalFormatting>
  <conditionalFormatting sqref="N58">
    <cfRule type="cellIs" dxfId="2355" priority="39" operator="equal">
      <formula>"Extremo"</formula>
    </cfRule>
    <cfRule type="cellIs" dxfId="2354" priority="40" operator="equal">
      <formula>"Alto"</formula>
    </cfRule>
    <cfRule type="cellIs" dxfId="2353" priority="41" operator="equal">
      <formula>"Moderado"</formula>
    </cfRule>
    <cfRule type="cellIs" dxfId="2352" priority="42" operator="equal">
      <formula>"Bajo"</formula>
    </cfRule>
  </conditionalFormatting>
  <conditionalFormatting sqref="Y58:Y63">
    <cfRule type="cellIs" dxfId="2351" priority="34" operator="equal">
      <formula>"Muy Alta"</formula>
    </cfRule>
    <cfRule type="cellIs" dxfId="2350" priority="35" operator="equal">
      <formula>"Alta"</formula>
    </cfRule>
    <cfRule type="cellIs" dxfId="2349" priority="36" operator="equal">
      <formula>"Media"</formula>
    </cfRule>
    <cfRule type="cellIs" dxfId="2348" priority="37" operator="equal">
      <formula>"Baja"</formula>
    </cfRule>
    <cfRule type="cellIs" dxfId="2347" priority="38" operator="equal">
      <formula>"Muy Baja"</formula>
    </cfRule>
  </conditionalFormatting>
  <conditionalFormatting sqref="AA58:AA63">
    <cfRule type="cellIs" dxfId="2346" priority="29" operator="equal">
      <formula>"Catastrófico"</formula>
    </cfRule>
    <cfRule type="cellIs" dxfId="2345" priority="30" operator="equal">
      <formula>"Mayor"</formula>
    </cfRule>
    <cfRule type="cellIs" dxfId="2344" priority="31" operator="equal">
      <formula>"Moderado"</formula>
    </cfRule>
    <cfRule type="cellIs" dxfId="2343" priority="32" operator="equal">
      <formula>"Menor"</formula>
    </cfRule>
    <cfRule type="cellIs" dxfId="2342" priority="33" operator="equal">
      <formula>"Leve"</formula>
    </cfRule>
  </conditionalFormatting>
  <conditionalFormatting sqref="AC58:AC63">
    <cfRule type="cellIs" dxfId="2341" priority="25" operator="equal">
      <formula>"Extremo"</formula>
    </cfRule>
    <cfRule type="cellIs" dxfId="2340" priority="26" operator="equal">
      <formula>"Alto"</formula>
    </cfRule>
    <cfRule type="cellIs" dxfId="2339" priority="27" operator="equal">
      <formula>"Moderado"</formula>
    </cfRule>
    <cfRule type="cellIs" dxfId="2338" priority="28" operator="equal">
      <formula>"Bajo"</formula>
    </cfRule>
  </conditionalFormatting>
  <conditionalFormatting sqref="H64">
    <cfRule type="cellIs" dxfId="2337" priority="20" operator="equal">
      <formula>"Muy Alta"</formula>
    </cfRule>
    <cfRule type="cellIs" dxfId="2336" priority="21" operator="equal">
      <formula>"Alta"</formula>
    </cfRule>
    <cfRule type="cellIs" dxfId="2335" priority="22" operator="equal">
      <formula>"Media"</formula>
    </cfRule>
    <cfRule type="cellIs" dxfId="2334" priority="23" operator="equal">
      <formula>"Baja"</formula>
    </cfRule>
    <cfRule type="cellIs" dxfId="2333" priority="24" operator="equal">
      <formula>"Muy Baja"</formula>
    </cfRule>
  </conditionalFormatting>
  <conditionalFormatting sqref="N64">
    <cfRule type="cellIs" dxfId="2332" priority="16" operator="equal">
      <formula>"Extremo"</formula>
    </cfRule>
    <cfRule type="cellIs" dxfId="2331" priority="17" operator="equal">
      <formula>"Alto"</formula>
    </cfRule>
    <cfRule type="cellIs" dxfId="2330" priority="18" operator="equal">
      <formula>"Moderado"</formula>
    </cfRule>
    <cfRule type="cellIs" dxfId="2329" priority="19" operator="equal">
      <formula>"Bajo"</formula>
    </cfRule>
  </conditionalFormatting>
  <conditionalFormatting sqref="Y64:Y69">
    <cfRule type="cellIs" dxfId="2328" priority="11" operator="equal">
      <formula>"Muy Alta"</formula>
    </cfRule>
    <cfRule type="cellIs" dxfId="2327" priority="12" operator="equal">
      <formula>"Alta"</formula>
    </cfRule>
    <cfRule type="cellIs" dxfId="2326" priority="13" operator="equal">
      <formula>"Media"</formula>
    </cfRule>
    <cfRule type="cellIs" dxfId="2325" priority="14" operator="equal">
      <formula>"Baja"</formula>
    </cfRule>
    <cfRule type="cellIs" dxfId="2324" priority="15" operator="equal">
      <formula>"Muy Baja"</formula>
    </cfRule>
  </conditionalFormatting>
  <conditionalFormatting sqref="AA64:AA69">
    <cfRule type="cellIs" dxfId="2323" priority="6" operator="equal">
      <formula>"Catastrófico"</formula>
    </cfRule>
    <cfRule type="cellIs" dxfId="2322" priority="7" operator="equal">
      <formula>"Mayor"</formula>
    </cfRule>
    <cfRule type="cellIs" dxfId="2321" priority="8" operator="equal">
      <formula>"Moderado"</formula>
    </cfRule>
    <cfRule type="cellIs" dxfId="2320" priority="9" operator="equal">
      <formula>"Menor"</formula>
    </cfRule>
    <cfRule type="cellIs" dxfId="2319" priority="10" operator="equal">
      <formula>"Leve"</formula>
    </cfRule>
  </conditionalFormatting>
  <conditionalFormatting sqref="AC64:AC69">
    <cfRule type="cellIs" dxfId="2318" priority="2" operator="equal">
      <formula>"Extremo"</formula>
    </cfRule>
    <cfRule type="cellIs" dxfId="2317" priority="3" operator="equal">
      <formula>"Alto"</formula>
    </cfRule>
    <cfRule type="cellIs" dxfId="2316" priority="4" operator="equal">
      <formula>"Moderado"</formula>
    </cfRule>
    <cfRule type="cellIs" dxfId="2315" priority="5" operator="equal">
      <formula>"Bajo"</formula>
    </cfRule>
  </conditionalFormatting>
  <conditionalFormatting sqref="K10:K69">
    <cfRule type="containsText" dxfId="2314" priority="1" operator="containsText" text="❌">
      <formula>NOT(ISERROR(SEARCH("❌",K10)))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A0051-4CA7-4A61-B098-DC0A28F29956}">
  <sheetPr>
    <tabColor rgb="FF002060"/>
  </sheetPr>
  <dimension ref="A1:BP72"/>
  <sheetViews>
    <sheetView zoomScale="50" zoomScaleNormal="50" workbookViewId="0">
      <pane xSplit="14" ySplit="9" topLeftCell="Q10" activePane="bottomRight" state="frozen"/>
      <selection pane="topRight" activeCell="O1" sqref="O1"/>
      <selection pane="bottomLeft" activeCell="A10" sqref="A10"/>
      <selection pane="bottomRight" activeCell="E10" sqref="E10:E15"/>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354</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355</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356</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357</v>
      </c>
      <c r="D10" s="186" t="s">
        <v>358</v>
      </c>
      <c r="E10" s="189" t="s">
        <v>359</v>
      </c>
      <c r="F10" s="186" t="s">
        <v>93</v>
      </c>
      <c r="G10" s="192">
        <v>890</v>
      </c>
      <c r="H10" s="195" t="str">
        <f>IF(G10&lt;=0,"",IF(G10&lt;=2,"Muy Baja",IF(G10&lt;=24,"Baja",IF(G10&lt;=500,"Media",IF(G10&lt;=5000,"Alta","Muy Alta")))))</f>
        <v>Alta</v>
      </c>
      <c r="I10" s="180">
        <f>IF(H10="","",IF(H10="Muy Baja",0.2,IF(H10="Baja",0.4,IF(H10="Media",0.6,IF(H10="Alta",0.8,IF(H10="Muy Alta",1,))))))</f>
        <v>0.8</v>
      </c>
      <c r="J10" s="198" t="s">
        <v>104</v>
      </c>
      <c r="K10" s="180" t="str">
        <f>IF(NOT(ISERROR(MATCH(J10,'[6]Tabla Impacto'!$B$221:$B$223,0))),'[6]Tabla Impacto'!$F$223&amp;"Por favor no seleccionar los criterios de impacto(Afectación Económica o presupuestal y Pérdida Reputacional)",J10)</f>
        <v xml:space="preserve">     El riesgo afecta la imagen de la entidad a nivel nacional, con efecto publicitarios sostenible a nivel país</v>
      </c>
      <c r="L10" s="195" t="str">
        <f>IF(OR(K10='[6]Tabla Impacto'!$C$11,K10='[6]Tabla Impacto'!$D$11),"Leve",IF(OR(K10='[6]Tabla Impacto'!$C$12,K10='[6]Tabla Impacto'!$D$12),"Menor",IF(OR(K10='[6]Tabla Impacto'!$C$13,K10='[6]Tabla Impacto'!$D$13),"Moderado",IF(OR(K10='[6]Tabla Impacto'!$C$14,K10='[6]Tabla Impacto'!$D$14),"Mayor",IF(OR(K10='[6]Tabla Impacto'!$C$15,K10='[6]Tabla Impacto'!$D$15),"Catastrófico","")))))</f>
        <v>Catastrófico</v>
      </c>
      <c r="M10" s="180">
        <f>IF(L10="","",IF(L10="Leve",0.2,IF(L10="Menor",0.4,IF(L10="Moderado",0.6,IF(L10="Mayor",0.8,IF(L10="Catastrófico",1,))))))</f>
        <v>1</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126" t="s">
        <v>360</v>
      </c>
      <c r="Q10" s="41" t="str">
        <f t="shared" ref="Q10:Q69" si="0">IF(OR(R10="Preventivo",R10="Detectivo"),"Probabilidad",IF(R10="Correctivo","Impacto",""))</f>
        <v>Probabilidad</v>
      </c>
      <c r="R10" s="42" t="s">
        <v>95</v>
      </c>
      <c r="S10" s="42" t="s">
        <v>109</v>
      </c>
      <c r="T10" s="43" t="str">
        <f t="shared" ref="T10:T69" si="1">IF(AND(R10="Preventivo",S10="Automático"),"50%",IF(AND(R10="Preventivo",S10="Manual"),"40%",IF(AND(R10="Detectivo",S10="Automático"),"40%",IF(AND(R10="Detectivo",S10="Manual"),"30%",IF(AND(R10="Correctivo",S10="Automático"),"35%",IF(AND(R10="Correctivo",S10="Manual"),"25%",""))))))</f>
        <v>50%</v>
      </c>
      <c r="U10" s="42" t="s">
        <v>97</v>
      </c>
      <c r="V10" s="42" t="s">
        <v>98</v>
      </c>
      <c r="W10" s="42" t="s">
        <v>99</v>
      </c>
      <c r="X10" s="24">
        <f>IFERROR(IF(Q10="Probabilidad",(I10-(+I10*T10)),IF(Q10="Impacto",I10,"")),"")</f>
        <v>0.4</v>
      </c>
      <c r="Y10" s="44" t="str">
        <f>IFERROR(IF(X10="","",IF(X10&lt;=0.2,"Muy Baja",IF(X10&lt;=0.4,"Baja",IF(X10&lt;=0.6,"Media",IF(X10&lt;=0.8,"Alta","Muy Alta"))))),"")</f>
        <v>Baja</v>
      </c>
      <c r="Z10" s="45">
        <f t="shared" ref="Z10:Z69" si="2">+X10</f>
        <v>0.4</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0" t="s">
        <v>361</v>
      </c>
      <c r="AF10" s="48" t="s">
        <v>362</v>
      </c>
      <c r="AG10" s="48" t="s">
        <v>363</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127" t="s">
        <v>364</v>
      </c>
      <c r="Q11" s="41" t="str">
        <f t="shared" si="0"/>
        <v>Probabilidad</v>
      </c>
      <c r="R11" s="42" t="s">
        <v>95</v>
      </c>
      <c r="S11" s="42" t="s">
        <v>109</v>
      </c>
      <c r="T11" s="43" t="str">
        <f t="shared" si="1"/>
        <v>50%</v>
      </c>
      <c r="U11" s="42" t="s">
        <v>97</v>
      </c>
      <c r="V11" s="42" t="s">
        <v>98</v>
      </c>
      <c r="W11" s="42" t="s">
        <v>99</v>
      </c>
      <c r="X11" s="24">
        <f>IFERROR(IF(AND(Q10="Probabilidad",Q11="Probabilidad"),(Z10-(+Z10*T11)),IF(Q11="Probabilidad",(I10-(+I10*T11)),IF(Q11="Impacto",Z10,""))),"")</f>
        <v>0.2</v>
      </c>
      <c r="Y11" s="44" t="str">
        <f t="shared" ref="Y11:Y69" si="4">IFERROR(IF(X11="","",IF(X11&lt;=0.2,"Muy Baja",IF(X11&lt;=0.4,"Baja",IF(X11&lt;=0.6,"Media",IF(X11&lt;=0.8,"Alta","Muy Alta"))))),"")</f>
        <v>Muy Baja</v>
      </c>
      <c r="Z11" s="45">
        <f t="shared" si="2"/>
        <v>0.2</v>
      </c>
      <c r="AA11" s="44" t="str">
        <f t="shared" ref="AA11:AA69" si="5">IFERROR(IF(AB11="","",IF(AB11&lt;=0.2,"Leve",IF(AB11&lt;=0.4,"Menor",IF(AB11&lt;=0.6,"Moderado",IF(AB11&lt;=0.8,"Mayor","Catastrófico"))))),"")</f>
        <v>Catastrófico</v>
      </c>
      <c r="AB11" s="45">
        <f>IFERROR(IF(AND(Q10="Impacto",Q11="Impacto"),(AB10-(+AB10*T11)),IF(Q11="Impacto",($M$10-(+$M$10*T11)),IF(Q11="Probabilidad",AB10,""))),"")</f>
        <v>1</v>
      </c>
      <c r="AC11" s="46" t="str">
        <f t="shared" si="3"/>
        <v>Extremo</v>
      </c>
      <c r="AD11" s="47" t="s">
        <v>100</v>
      </c>
      <c r="AE11" s="40" t="s">
        <v>365</v>
      </c>
      <c r="AF11" s="48" t="s">
        <v>362</v>
      </c>
      <c r="AG11" s="48" t="s">
        <v>363</v>
      </c>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IF(NOT(ISERROR(MATCH(J16,'[6]Tabla Impacto'!$B$221:$B$223,0))),'[6]Tabla Impacto'!$F$223&amp;"Por favor no seleccionar los criterios de impacto(Afectación Económica o presupuestal y Pérdida Reputacional)",J16)</f>
        <v>0</v>
      </c>
      <c r="L16" s="195" t="str">
        <f>IF(OR(K16='[6]Tabla Impacto'!$C$11,K16='[6]Tabla Impacto'!$D$11),"Leve",IF(OR(K16='[6]Tabla Impacto'!$C$12,K16='[6]Tabla Impacto'!$D$12),"Menor",IF(OR(K16='[6]Tabla Impacto'!$C$13,K16='[6]Tabla Impacto'!$D$13),"Moderado",IF(OR(K16='[6]Tabla Impacto'!$C$14,K16='[6]Tabla Impacto'!$D$14),"Mayor",IF(OR(K16='[6]Tabla Impacto'!$C$15,K16='[6]Tabla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IF(NOT(ISERROR(MATCH(J22,'[6]Tabla Impacto'!$B$221:$B$223,0))),'[6]Tabla Impacto'!$F$223&amp;"Por favor no seleccionar los criterios de impacto(Afectación Económica o presupuestal y Pérdida Reputacional)",J22)</f>
        <v>0</v>
      </c>
      <c r="L22" s="195" t="str">
        <f>IF(OR(K22='[6]Tabla Impacto'!$C$11,K22='[6]Tabla Impacto'!$D$11),"Leve",IF(OR(K22='[6]Tabla Impacto'!$C$12,K22='[6]Tabla Impacto'!$D$12),"Menor",IF(OR(K22='[6]Tabla Impacto'!$C$13,K22='[6]Tabla Impacto'!$D$13),"Moderado",IF(OR(K22='[6]Tabla Impacto'!$C$14,K22='[6]Tabla Impacto'!$D$14),"Mayor",IF(OR(K22='[6]Tabla Impacto'!$C$15,K22='[6]Tabla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IF(NOT(ISERROR(MATCH(J28,'[6]Tabla Impacto'!$B$221:$B$223,0))),'[6]Tabla Impacto'!$F$223&amp;"Por favor no seleccionar los criterios de impacto(Afectación Económica o presupuestal y Pérdida Reputacional)",J28)</f>
        <v>0</v>
      </c>
      <c r="L28" s="195" t="str">
        <f>IF(OR(K28='[6]Tabla Impacto'!$C$11,K28='[6]Tabla Impacto'!$D$11),"Leve",IF(OR(K28='[6]Tabla Impacto'!$C$12,K28='[6]Tabla Impacto'!$D$12),"Menor",IF(OR(K28='[6]Tabla Impacto'!$C$13,K28='[6]Tabla Impacto'!$D$13),"Moderado",IF(OR(K28='[6]Tabla Impacto'!$C$14,K28='[6]Tabla Impacto'!$D$14),"Mayor",IF(OR(K28='[6]Tabla Impacto'!$C$15,K28='[6]Tabla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IF(NOT(ISERROR(MATCH(J34,'[6]Tabla Impacto'!$B$221:$B$223,0))),'[6]Tabla Impacto'!$F$223&amp;"Por favor no seleccionar los criterios de impacto(Afectación Económica o presupuestal y Pérdida Reputacional)",J34)</f>
        <v>0</v>
      </c>
      <c r="L34" s="195" t="str">
        <f>IF(OR(K34='[6]Tabla Impacto'!$C$11,K34='[6]Tabla Impacto'!$D$11),"Leve",IF(OR(K34='[6]Tabla Impacto'!$C$12,K34='[6]Tabla Impacto'!$D$12),"Menor",IF(OR(K34='[6]Tabla Impacto'!$C$13,K34='[6]Tabla Impacto'!$D$13),"Moderado",IF(OR(K34='[6]Tabla Impacto'!$C$14,K34='[6]Tabla Impacto'!$D$14),"Mayor",IF(OR(K34='[6]Tabla Impacto'!$C$15,K34='[6]Tabla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IF(NOT(ISERROR(MATCH(J40,'[6]Tabla Impacto'!$B$221:$B$223,0))),'[6]Tabla Impacto'!$F$223&amp;"Por favor no seleccionar los criterios de impacto(Afectación Económica o presupuestal y Pérdida Reputacional)",J40)</f>
        <v>0</v>
      </c>
      <c r="L40" s="195" t="str">
        <f>IF(OR(K40='[6]Tabla Impacto'!$C$11,K40='[6]Tabla Impacto'!$D$11),"Leve",IF(OR(K40='[6]Tabla Impacto'!$C$12,K40='[6]Tabla Impacto'!$D$12),"Menor",IF(OR(K40='[6]Tabla Impacto'!$C$13,K40='[6]Tabla Impacto'!$D$13),"Moderado",IF(OR(K40='[6]Tabla Impacto'!$C$14,K40='[6]Tabla Impacto'!$D$14),"Mayor",IF(OR(K40='[6]Tabla Impacto'!$C$15,K40='[6]Tabla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IF(NOT(ISERROR(MATCH(J46,'[6]Tabla Impacto'!$B$221:$B$223,0))),'[6]Tabla Impacto'!$F$223&amp;"Por favor no seleccionar los criterios de impacto(Afectación Económica o presupuestal y Pérdida Reputacional)",J46)</f>
        <v>0</v>
      </c>
      <c r="L46" s="195" t="str">
        <f>IF(OR(K46='[6]Tabla Impacto'!$C$11,K46='[6]Tabla Impacto'!$D$11),"Leve",IF(OR(K46='[6]Tabla Impacto'!$C$12,K46='[6]Tabla Impacto'!$D$12),"Menor",IF(OR(K46='[6]Tabla Impacto'!$C$13,K46='[6]Tabla Impacto'!$D$13),"Moderado",IF(OR(K46='[6]Tabla Impacto'!$C$14,K46='[6]Tabla Impacto'!$D$14),"Mayor",IF(OR(K46='[6]Tabla Impacto'!$C$15,K46='[6]Tabla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IF(NOT(ISERROR(MATCH(J52,'[6]Tabla Impacto'!$B$221:$B$223,0))),'[6]Tabla Impacto'!$F$223&amp;"Por favor no seleccionar los criterios de impacto(Afectación Económica o presupuestal y Pérdida Reputacional)",J52)</f>
        <v>0</v>
      </c>
      <c r="L52" s="195" t="str">
        <f>IF(OR(K52='[6]Tabla Impacto'!$C$11,K52='[6]Tabla Impacto'!$D$11),"Leve",IF(OR(K52='[6]Tabla Impacto'!$C$12,K52='[6]Tabla Impacto'!$D$12),"Menor",IF(OR(K52='[6]Tabla Impacto'!$C$13,K52='[6]Tabla Impacto'!$D$13),"Moderado",IF(OR(K52='[6]Tabla Impacto'!$C$14,K52='[6]Tabla Impacto'!$D$14),"Mayor",IF(OR(K52='[6]Tabla Impacto'!$C$15,K52='[6]Tabla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IF(NOT(ISERROR(MATCH(J58,'[6]Tabla Impacto'!$B$221:$B$223,0))),'[6]Tabla Impacto'!$F$223&amp;"Por favor no seleccionar los criterios de impacto(Afectación Económica o presupuestal y Pérdida Reputacional)",J58)</f>
        <v>0</v>
      </c>
      <c r="L58" s="195" t="str">
        <f>IF(OR(K58='[6]Tabla Impacto'!$C$11,K58='[6]Tabla Impacto'!$D$11),"Leve",IF(OR(K58='[6]Tabla Impacto'!$C$12,K58='[6]Tabla Impacto'!$D$12),"Menor",IF(OR(K58='[6]Tabla Impacto'!$C$13,K58='[6]Tabla Impacto'!$D$13),"Moderado",IF(OR(K58='[6]Tabla Impacto'!$C$14,K58='[6]Tabla Impacto'!$D$14),"Mayor",IF(OR(K58='[6]Tabla Impacto'!$C$15,K58='[6]Tabla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IF(NOT(ISERROR(MATCH(J64,'[6]Tabla Impacto'!$B$221:$B$223,0))),'[6]Tabla Impacto'!$F$223&amp;"Por favor no seleccionar los criterios de impacto(Afectación Económica o presupuestal y Pérdida Reputacional)",J64)</f>
        <v>0</v>
      </c>
      <c r="L64" s="195" t="str">
        <f>IF(OR(K64='[6]Tabla Impacto'!$C$11,K64='[6]Tabla Impacto'!$D$11),"Leve",IF(OR(K64='[6]Tabla Impacto'!$C$12,K64='[6]Tabla Impacto'!$D$12),"Menor",IF(OR(K64='[6]Tabla Impacto'!$C$13,K64='[6]Tabla Impacto'!$D$13),"Moderado",IF(OR(K64='[6]Tabla Impacto'!$C$14,K64='[6]Tabla Impacto'!$D$14),"Mayor",IF(OR(K64='[6]Tabla Impacto'!$C$15,K64='[6]Tabla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313" priority="227" operator="equal">
      <formula>"Muy Alta"</formula>
    </cfRule>
    <cfRule type="cellIs" dxfId="2312" priority="228" operator="equal">
      <formula>"Alta"</formula>
    </cfRule>
    <cfRule type="cellIs" dxfId="2311" priority="229" operator="equal">
      <formula>"Media"</formula>
    </cfRule>
    <cfRule type="cellIs" dxfId="2310" priority="230" operator="equal">
      <formula>"Baja"</formula>
    </cfRule>
    <cfRule type="cellIs" dxfId="2309" priority="231" operator="equal">
      <formula>"Muy Baja"</formula>
    </cfRule>
  </conditionalFormatting>
  <conditionalFormatting sqref="L10 L16 L22 L28 L34 L40 L46 L52 L58 L64">
    <cfRule type="cellIs" dxfId="2308" priority="222" operator="equal">
      <formula>"Catastrófico"</formula>
    </cfRule>
    <cfRule type="cellIs" dxfId="2307" priority="223" operator="equal">
      <formula>"Mayor"</formula>
    </cfRule>
    <cfRule type="cellIs" dxfId="2306" priority="224" operator="equal">
      <formula>"Moderado"</formula>
    </cfRule>
    <cfRule type="cellIs" dxfId="2305" priority="225" operator="equal">
      <formula>"Menor"</formula>
    </cfRule>
    <cfRule type="cellIs" dxfId="2304" priority="226" operator="equal">
      <formula>"Leve"</formula>
    </cfRule>
  </conditionalFormatting>
  <conditionalFormatting sqref="N10">
    <cfRule type="cellIs" dxfId="2303" priority="218" operator="equal">
      <formula>"Extremo"</formula>
    </cfRule>
    <cfRule type="cellIs" dxfId="2302" priority="219" operator="equal">
      <formula>"Alto"</formula>
    </cfRule>
    <cfRule type="cellIs" dxfId="2301" priority="220" operator="equal">
      <formula>"Moderado"</formula>
    </cfRule>
    <cfRule type="cellIs" dxfId="2300" priority="221" operator="equal">
      <formula>"Bajo"</formula>
    </cfRule>
  </conditionalFormatting>
  <conditionalFormatting sqref="Y10:Y15">
    <cfRule type="cellIs" dxfId="2299" priority="213" operator="equal">
      <formula>"Muy Alta"</formula>
    </cfRule>
    <cfRule type="cellIs" dxfId="2298" priority="214" operator="equal">
      <formula>"Alta"</formula>
    </cfRule>
    <cfRule type="cellIs" dxfId="2297" priority="215" operator="equal">
      <formula>"Media"</formula>
    </cfRule>
    <cfRule type="cellIs" dxfId="2296" priority="216" operator="equal">
      <formula>"Baja"</formula>
    </cfRule>
    <cfRule type="cellIs" dxfId="2295" priority="217" operator="equal">
      <formula>"Muy Baja"</formula>
    </cfRule>
  </conditionalFormatting>
  <conditionalFormatting sqref="AA10:AA15">
    <cfRule type="cellIs" dxfId="2294" priority="208" operator="equal">
      <formula>"Catastrófico"</formula>
    </cfRule>
    <cfRule type="cellIs" dxfId="2293" priority="209" operator="equal">
      <formula>"Mayor"</formula>
    </cfRule>
    <cfRule type="cellIs" dxfId="2292" priority="210" operator="equal">
      <formula>"Moderado"</formula>
    </cfRule>
    <cfRule type="cellIs" dxfId="2291" priority="211" operator="equal">
      <formula>"Menor"</formula>
    </cfRule>
    <cfRule type="cellIs" dxfId="2290" priority="212" operator="equal">
      <formula>"Leve"</formula>
    </cfRule>
  </conditionalFormatting>
  <conditionalFormatting sqref="AC10:AC15">
    <cfRule type="cellIs" dxfId="2289" priority="204" operator="equal">
      <formula>"Extremo"</formula>
    </cfRule>
    <cfRule type="cellIs" dxfId="2288" priority="205" operator="equal">
      <formula>"Alto"</formula>
    </cfRule>
    <cfRule type="cellIs" dxfId="2287" priority="206" operator="equal">
      <formula>"Moderado"</formula>
    </cfRule>
    <cfRule type="cellIs" dxfId="2286" priority="207" operator="equal">
      <formula>"Bajo"</formula>
    </cfRule>
  </conditionalFormatting>
  <conditionalFormatting sqref="H58">
    <cfRule type="cellIs" dxfId="2285" priority="43" operator="equal">
      <formula>"Muy Alta"</formula>
    </cfRule>
    <cfRule type="cellIs" dxfId="2284" priority="44" operator="equal">
      <formula>"Alta"</formula>
    </cfRule>
    <cfRule type="cellIs" dxfId="2283" priority="45" operator="equal">
      <formula>"Media"</formula>
    </cfRule>
    <cfRule type="cellIs" dxfId="2282" priority="46" operator="equal">
      <formula>"Baja"</formula>
    </cfRule>
    <cfRule type="cellIs" dxfId="2281" priority="47" operator="equal">
      <formula>"Muy Baja"</formula>
    </cfRule>
  </conditionalFormatting>
  <conditionalFormatting sqref="N16">
    <cfRule type="cellIs" dxfId="2280" priority="200" operator="equal">
      <formula>"Extremo"</formula>
    </cfRule>
    <cfRule type="cellIs" dxfId="2279" priority="201" operator="equal">
      <formula>"Alto"</formula>
    </cfRule>
    <cfRule type="cellIs" dxfId="2278" priority="202" operator="equal">
      <formula>"Moderado"</formula>
    </cfRule>
    <cfRule type="cellIs" dxfId="2277" priority="203" operator="equal">
      <formula>"Bajo"</formula>
    </cfRule>
  </conditionalFormatting>
  <conditionalFormatting sqref="Y16:Y21">
    <cfRule type="cellIs" dxfId="2276" priority="195" operator="equal">
      <formula>"Muy Alta"</formula>
    </cfRule>
    <cfRule type="cellIs" dxfId="2275" priority="196" operator="equal">
      <formula>"Alta"</formula>
    </cfRule>
    <cfRule type="cellIs" dxfId="2274" priority="197" operator="equal">
      <formula>"Media"</formula>
    </cfRule>
    <cfRule type="cellIs" dxfId="2273" priority="198" operator="equal">
      <formula>"Baja"</formula>
    </cfRule>
    <cfRule type="cellIs" dxfId="2272" priority="199" operator="equal">
      <formula>"Muy Baja"</formula>
    </cfRule>
  </conditionalFormatting>
  <conditionalFormatting sqref="AA16:AA21">
    <cfRule type="cellIs" dxfId="2271" priority="190" operator="equal">
      <formula>"Catastrófico"</formula>
    </cfRule>
    <cfRule type="cellIs" dxfId="2270" priority="191" operator="equal">
      <formula>"Mayor"</formula>
    </cfRule>
    <cfRule type="cellIs" dxfId="2269" priority="192" operator="equal">
      <formula>"Moderado"</formula>
    </cfRule>
    <cfRule type="cellIs" dxfId="2268" priority="193" operator="equal">
      <formula>"Menor"</formula>
    </cfRule>
    <cfRule type="cellIs" dxfId="2267" priority="194" operator="equal">
      <formula>"Leve"</formula>
    </cfRule>
  </conditionalFormatting>
  <conditionalFormatting sqref="AC16:AC21">
    <cfRule type="cellIs" dxfId="2266" priority="186" operator="equal">
      <formula>"Extremo"</formula>
    </cfRule>
    <cfRule type="cellIs" dxfId="2265" priority="187" operator="equal">
      <formula>"Alto"</formula>
    </cfRule>
    <cfRule type="cellIs" dxfId="2264" priority="188" operator="equal">
      <formula>"Moderado"</formula>
    </cfRule>
    <cfRule type="cellIs" dxfId="2263" priority="189" operator="equal">
      <formula>"Bajo"</formula>
    </cfRule>
  </conditionalFormatting>
  <conditionalFormatting sqref="H22">
    <cfRule type="cellIs" dxfId="2262" priority="181" operator="equal">
      <formula>"Muy Alta"</formula>
    </cfRule>
    <cfRule type="cellIs" dxfId="2261" priority="182" operator="equal">
      <formula>"Alta"</formula>
    </cfRule>
    <cfRule type="cellIs" dxfId="2260" priority="183" operator="equal">
      <formula>"Media"</formula>
    </cfRule>
    <cfRule type="cellIs" dxfId="2259" priority="184" operator="equal">
      <formula>"Baja"</formula>
    </cfRule>
    <cfRule type="cellIs" dxfId="2258" priority="185" operator="equal">
      <formula>"Muy Baja"</formula>
    </cfRule>
  </conditionalFormatting>
  <conditionalFormatting sqref="N22">
    <cfRule type="cellIs" dxfId="2257" priority="177" operator="equal">
      <formula>"Extremo"</formula>
    </cfRule>
    <cfRule type="cellIs" dxfId="2256" priority="178" operator="equal">
      <formula>"Alto"</formula>
    </cfRule>
    <cfRule type="cellIs" dxfId="2255" priority="179" operator="equal">
      <formula>"Moderado"</formula>
    </cfRule>
    <cfRule type="cellIs" dxfId="2254" priority="180" operator="equal">
      <formula>"Bajo"</formula>
    </cfRule>
  </conditionalFormatting>
  <conditionalFormatting sqref="Y22:Y27">
    <cfRule type="cellIs" dxfId="2253" priority="172" operator="equal">
      <formula>"Muy Alta"</formula>
    </cfRule>
    <cfRule type="cellIs" dxfId="2252" priority="173" operator="equal">
      <formula>"Alta"</formula>
    </cfRule>
    <cfRule type="cellIs" dxfId="2251" priority="174" operator="equal">
      <formula>"Media"</formula>
    </cfRule>
    <cfRule type="cellIs" dxfId="2250" priority="175" operator="equal">
      <formula>"Baja"</formula>
    </cfRule>
    <cfRule type="cellIs" dxfId="2249" priority="176" operator="equal">
      <formula>"Muy Baja"</formula>
    </cfRule>
  </conditionalFormatting>
  <conditionalFormatting sqref="AA22:AA27">
    <cfRule type="cellIs" dxfId="2248" priority="167" operator="equal">
      <formula>"Catastrófico"</formula>
    </cfRule>
    <cfRule type="cellIs" dxfId="2247" priority="168" operator="equal">
      <formula>"Mayor"</formula>
    </cfRule>
    <cfRule type="cellIs" dxfId="2246" priority="169" operator="equal">
      <formula>"Moderado"</formula>
    </cfRule>
    <cfRule type="cellIs" dxfId="2245" priority="170" operator="equal">
      <formula>"Menor"</formula>
    </cfRule>
    <cfRule type="cellIs" dxfId="2244" priority="171" operator="equal">
      <formula>"Leve"</formula>
    </cfRule>
  </conditionalFormatting>
  <conditionalFormatting sqref="AC22:AC27">
    <cfRule type="cellIs" dxfId="2243" priority="163" operator="equal">
      <formula>"Extremo"</formula>
    </cfRule>
    <cfRule type="cellIs" dxfId="2242" priority="164" operator="equal">
      <formula>"Alto"</formula>
    </cfRule>
    <cfRule type="cellIs" dxfId="2241" priority="165" operator="equal">
      <formula>"Moderado"</formula>
    </cfRule>
    <cfRule type="cellIs" dxfId="2240" priority="166" operator="equal">
      <formula>"Bajo"</formula>
    </cfRule>
  </conditionalFormatting>
  <conditionalFormatting sqref="H28">
    <cfRule type="cellIs" dxfId="2239" priority="158" operator="equal">
      <formula>"Muy Alta"</formula>
    </cfRule>
    <cfRule type="cellIs" dxfId="2238" priority="159" operator="equal">
      <formula>"Alta"</formula>
    </cfRule>
    <cfRule type="cellIs" dxfId="2237" priority="160" operator="equal">
      <formula>"Media"</formula>
    </cfRule>
    <cfRule type="cellIs" dxfId="2236" priority="161" operator="equal">
      <formula>"Baja"</formula>
    </cfRule>
    <cfRule type="cellIs" dxfId="2235" priority="162" operator="equal">
      <formula>"Muy Baja"</formula>
    </cfRule>
  </conditionalFormatting>
  <conditionalFormatting sqref="N28">
    <cfRule type="cellIs" dxfId="2234" priority="154" operator="equal">
      <formula>"Extremo"</formula>
    </cfRule>
    <cfRule type="cellIs" dxfId="2233" priority="155" operator="equal">
      <formula>"Alto"</formula>
    </cfRule>
    <cfRule type="cellIs" dxfId="2232" priority="156" operator="equal">
      <formula>"Moderado"</formula>
    </cfRule>
    <cfRule type="cellIs" dxfId="2231" priority="157" operator="equal">
      <formula>"Bajo"</formula>
    </cfRule>
  </conditionalFormatting>
  <conditionalFormatting sqref="Y28:Y33">
    <cfRule type="cellIs" dxfId="2230" priority="149" operator="equal">
      <formula>"Muy Alta"</formula>
    </cfRule>
    <cfRule type="cellIs" dxfId="2229" priority="150" operator="equal">
      <formula>"Alta"</formula>
    </cfRule>
    <cfRule type="cellIs" dxfId="2228" priority="151" operator="equal">
      <formula>"Media"</formula>
    </cfRule>
    <cfRule type="cellIs" dxfId="2227" priority="152" operator="equal">
      <formula>"Baja"</formula>
    </cfRule>
    <cfRule type="cellIs" dxfId="2226" priority="153" operator="equal">
      <formula>"Muy Baja"</formula>
    </cfRule>
  </conditionalFormatting>
  <conditionalFormatting sqref="AA28:AA33">
    <cfRule type="cellIs" dxfId="2225" priority="144" operator="equal">
      <formula>"Catastrófico"</formula>
    </cfRule>
    <cfRule type="cellIs" dxfId="2224" priority="145" operator="equal">
      <formula>"Mayor"</formula>
    </cfRule>
    <cfRule type="cellIs" dxfId="2223" priority="146" operator="equal">
      <formula>"Moderado"</formula>
    </cfRule>
    <cfRule type="cellIs" dxfId="2222" priority="147" operator="equal">
      <formula>"Menor"</formula>
    </cfRule>
    <cfRule type="cellIs" dxfId="2221" priority="148" operator="equal">
      <formula>"Leve"</formula>
    </cfRule>
  </conditionalFormatting>
  <conditionalFormatting sqref="AC28:AC33">
    <cfRule type="cellIs" dxfId="2220" priority="140" operator="equal">
      <formula>"Extremo"</formula>
    </cfRule>
    <cfRule type="cellIs" dxfId="2219" priority="141" operator="equal">
      <formula>"Alto"</formula>
    </cfRule>
    <cfRule type="cellIs" dxfId="2218" priority="142" operator="equal">
      <formula>"Moderado"</formula>
    </cfRule>
    <cfRule type="cellIs" dxfId="2217" priority="143" operator="equal">
      <formula>"Bajo"</formula>
    </cfRule>
  </conditionalFormatting>
  <conditionalFormatting sqref="H34">
    <cfRule type="cellIs" dxfId="2216" priority="135" operator="equal">
      <formula>"Muy Alta"</formula>
    </cfRule>
    <cfRule type="cellIs" dxfId="2215" priority="136" operator="equal">
      <formula>"Alta"</formula>
    </cfRule>
    <cfRule type="cellIs" dxfId="2214" priority="137" operator="equal">
      <formula>"Media"</formula>
    </cfRule>
    <cfRule type="cellIs" dxfId="2213" priority="138" operator="equal">
      <formula>"Baja"</formula>
    </cfRule>
    <cfRule type="cellIs" dxfId="2212" priority="139" operator="equal">
      <formula>"Muy Baja"</formula>
    </cfRule>
  </conditionalFormatting>
  <conditionalFormatting sqref="N34">
    <cfRule type="cellIs" dxfId="2211" priority="131" operator="equal">
      <formula>"Extremo"</formula>
    </cfRule>
    <cfRule type="cellIs" dxfId="2210" priority="132" operator="equal">
      <formula>"Alto"</formula>
    </cfRule>
    <cfRule type="cellIs" dxfId="2209" priority="133" operator="equal">
      <formula>"Moderado"</formula>
    </cfRule>
    <cfRule type="cellIs" dxfId="2208" priority="134" operator="equal">
      <formula>"Bajo"</formula>
    </cfRule>
  </conditionalFormatting>
  <conditionalFormatting sqref="Y34:Y39">
    <cfRule type="cellIs" dxfId="2207" priority="126" operator="equal">
      <formula>"Muy Alta"</formula>
    </cfRule>
    <cfRule type="cellIs" dxfId="2206" priority="127" operator="equal">
      <formula>"Alta"</formula>
    </cfRule>
    <cfRule type="cellIs" dxfId="2205" priority="128" operator="equal">
      <formula>"Media"</formula>
    </cfRule>
    <cfRule type="cellIs" dxfId="2204" priority="129" operator="equal">
      <formula>"Baja"</formula>
    </cfRule>
    <cfRule type="cellIs" dxfId="2203" priority="130" operator="equal">
      <formula>"Muy Baja"</formula>
    </cfRule>
  </conditionalFormatting>
  <conditionalFormatting sqref="AA34:AA39">
    <cfRule type="cellIs" dxfId="2202" priority="121" operator="equal">
      <formula>"Catastrófico"</formula>
    </cfRule>
    <cfRule type="cellIs" dxfId="2201" priority="122" operator="equal">
      <formula>"Mayor"</formula>
    </cfRule>
    <cfRule type="cellIs" dxfId="2200" priority="123" operator="equal">
      <formula>"Moderado"</formula>
    </cfRule>
    <cfRule type="cellIs" dxfId="2199" priority="124" operator="equal">
      <formula>"Menor"</formula>
    </cfRule>
    <cfRule type="cellIs" dxfId="2198" priority="125" operator="equal">
      <formula>"Leve"</formula>
    </cfRule>
  </conditionalFormatting>
  <conditionalFormatting sqref="AC34:AC39">
    <cfRule type="cellIs" dxfId="2197" priority="117" operator="equal">
      <formula>"Extremo"</formula>
    </cfRule>
    <cfRule type="cellIs" dxfId="2196" priority="118" operator="equal">
      <formula>"Alto"</formula>
    </cfRule>
    <cfRule type="cellIs" dxfId="2195" priority="119" operator="equal">
      <formula>"Moderado"</formula>
    </cfRule>
    <cfRule type="cellIs" dxfId="2194" priority="120" operator="equal">
      <formula>"Bajo"</formula>
    </cfRule>
  </conditionalFormatting>
  <conditionalFormatting sqref="H40">
    <cfRule type="cellIs" dxfId="2193" priority="112" operator="equal">
      <formula>"Muy Alta"</formula>
    </cfRule>
    <cfRule type="cellIs" dxfId="2192" priority="113" operator="equal">
      <formula>"Alta"</formula>
    </cfRule>
    <cfRule type="cellIs" dxfId="2191" priority="114" operator="equal">
      <formula>"Media"</formula>
    </cfRule>
    <cfRule type="cellIs" dxfId="2190" priority="115" operator="equal">
      <formula>"Baja"</formula>
    </cfRule>
    <cfRule type="cellIs" dxfId="2189" priority="116" operator="equal">
      <formula>"Muy Baja"</formula>
    </cfRule>
  </conditionalFormatting>
  <conditionalFormatting sqref="N40">
    <cfRule type="cellIs" dxfId="2188" priority="108" operator="equal">
      <formula>"Extremo"</formula>
    </cfRule>
    <cfRule type="cellIs" dxfId="2187" priority="109" operator="equal">
      <formula>"Alto"</formula>
    </cfRule>
    <cfRule type="cellIs" dxfId="2186" priority="110" operator="equal">
      <formula>"Moderado"</formula>
    </cfRule>
    <cfRule type="cellIs" dxfId="2185" priority="111" operator="equal">
      <formula>"Bajo"</formula>
    </cfRule>
  </conditionalFormatting>
  <conditionalFormatting sqref="Y40:Y45">
    <cfRule type="cellIs" dxfId="2184" priority="103" operator="equal">
      <formula>"Muy Alta"</formula>
    </cfRule>
    <cfRule type="cellIs" dxfId="2183" priority="104" operator="equal">
      <formula>"Alta"</formula>
    </cfRule>
    <cfRule type="cellIs" dxfId="2182" priority="105" operator="equal">
      <formula>"Media"</formula>
    </cfRule>
    <cfRule type="cellIs" dxfId="2181" priority="106" operator="equal">
      <formula>"Baja"</formula>
    </cfRule>
    <cfRule type="cellIs" dxfId="2180" priority="107" operator="equal">
      <formula>"Muy Baja"</formula>
    </cfRule>
  </conditionalFormatting>
  <conditionalFormatting sqref="AA40:AA45">
    <cfRule type="cellIs" dxfId="2179" priority="98" operator="equal">
      <formula>"Catastrófico"</formula>
    </cfRule>
    <cfRule type="cellIs" dxfId="2178" priority="99" operator="equal">
      <formula>"Mayor"</formula>
    </cfRule>
    <cfRule type="cellIs" dxfId="2177" priority="100" operator="equal">
      <formula>"Moderado"</formula>
    </cfRule>
    <cfRule type="cellIs" dxfId="2176" priority="101" operator="equal">
      <formula>"Menor"</formula>
    </cfRule>
    <cfRule type="cellIs" dxfId="2175" priority="102" operator="equal">
      <formula>"Leve"</formula>
    </cfRule>
  </conditionalFormatting>
  <conditionalFormatting sqref="AC40:AC45">
    <cfRule type="cellIs" dxfId="2174" priority="94" operator="equal">
      <formula>"Extremo"</formula>
    </cfRule>
    <cfRule type="cellIs" dxfId="2173" priority="95" operator="equal">
      <formula>"Alto"</formula>
    </cfRule>
    <cfRule type="cellIs" dxfId="2172" priority="96" operator="equal">
      <formula>"Moderado"</formula>
    </cfRule>
    <cfRule type="cellIs" dxfId="2171" priority="97" operator="equal">
      <formula>"Bajo"</formula>
    </cfRule>
  </conditionalFormatting>
  <conditionalFormatting sqref="H46">
    <cfRule type="cellIs" dxfId="2170" priority="89" operator="equal">
      <formula>"Muy Alta"</formula>
    </cfRule>
    <cfRule type="cellIs" dxfId="2169" priority="90" operator="equal">
      <formula>"Alta"</formula>
    </cfRule>
    <cfRule type="cellIs" dxfId="2168" priority="91" operator="equal">
      <formula>"Media"</formula>
    </cfRule>
    <cfRule type="cellIs" dxfId="2167" priority="92" operator="equal">
      <formula>"Baja"</formula>
    </cfRule>
    <cfRule type="cellIs" dxfId="2166" priority="93" operator="equal">
      <formula>"Muy Baja"</formula>
    </cfRule>
  </conditionalFormatting>
  <conditionalFormatting sqref="N46">
    <cfRule type="cellIs" dxfId="2165" priority="85" operator="equal">
      <formula>"Extremo"</formula>
    </cfRule>
    <cfRule type="cellIs" dxfId="2164" priority="86" operator="equal">
      <formula>"Alto"</formula>
    </cfRule>
    <cfRule type="cellIs" dxfId="2163" priority="87" operator="equal">
      <formula>"Moderado"</formula>
    </cfRule>
    <cfRule type="cellIs" dxfId="2162" priority="88" operator="equal">
      <formula>"Bajo"</formula>
    </cfRule>
  </conditionalFormatting>
  <conditionalFormatting sqref="Y46:Y51">
    <cfRule type="cellIs" dxfId="2161" priority="80" operator="equal">
      <formula>"Muy Alta"</formula>
    </cfRule>
    <cfRule type="cellIs" dxfId="2160" priority="81" operator="equal">
      <formula>"Alta"</formula>
    </cfRule>
    <cfRule type="cellIs" dxfId="2159" priority="82" operator="equal">
      <formula>"Media"</formula>
    </cfRule>
    <cfRule type="cellIs" dxfId="2158" priority="83" operator="equal">
      <formula>"Baja"</formula>
    </cfRule>
    <cfRule type="cellIs" dxfId="2157" priority="84" operator="equal">
      <formula>"Muy Baja"</formula>
    </cfRule>
  </conditionalFormatting>
  <conditionalFormatting sqref="AA46:AA51">
    <cfRule type="cellIs" dxfId="2156" priority="75" operator="equal">
      <formula>"Catastrófico"</formula>
    </cfRule>
    <cfRule type="cellIs" dxfId="2155" priority="76" operator="equal">
      <formula>"Mayor"</formula>
    </cfRule>
    <cfRule type="cellIs" dxfId="2154" priority="77" operator="equal">
      <formula>"Moderado"</formula>
    </cfRule>
    <cfRule type="cellIs" dxfId="2153" priority="78" operator="equal">
      <formula>"Menor"</formula>
    </cfRule>
    <cfRule type="cellIs" dxfId="2152" priority="79" operator="equal">
      <formula>"Leve"</formula>
    </cfRule>
  </conditionalFormatting>
  <conditionalFormatting sqref="AC46:AC51">
    <cfRule type="cellIs" dxfId="2151" priority="71" operator="equal">
      <formula>"Extremo"</formula>
    </cfRule>
    <cfRule type="cellIs" dxfId="2150" priority="72" operator="equal">
      <formula>"Alto"</formula>
    </cfRule>
    <cfRule type="cellIs" dxfId="2149" priority="73" operator="equal">
      <formula>"Moderado"</formula>
    </cfRule>
    <cfRule type="cellIs" dxfId="2148" priority="74" operator="equal">
      <formula>"Bajo"</formula>
    </cfRule>
  </conditionalFormatting>
  <conditionalFormatting sqref="H52">
    <cfRule type="cellIs" dxfId="2147" priority="66" operator="equal">
      <formula>"Muy Alta"</formula>
    </cfRule>
    <cfRule type="cellIs" dxfId="2146" priority="67" operator="equal">
      <formula>"Alta"</formula>
    </cfRule>
    <cfRule type="cellIs" dxfId="2145" priority="68" operator="equal">
      <formula>"Media"</formula>
    </cfRule>
    <cfRule type="cellIs" dxfId="2144" priority="69" operator="equal">
      <formula>"Baja"</formula>
    </cfRule>
    <cfRule type="cellIs" dxfId="2143" priority="70" operator="equal">
      <formula>"Muy Baja"</formula>
    </cfRule>
  </conditionalFormatting>
  <conditionalFormatting sqref="N52">
    <cfRule type="cellIs" dxfId="2142" priority="62" operator="equal">
      <formula>"Extremo"</formula>
    </cfRule>
    <cfRule type="cellIs" dxfId="2141" priority="63" operator="equal">
      <formula>"Alto"</formula>
    </cfRule>
    <cfRule type="cellIs" dxfId="2140" priority="64" operator="equal">
      <formula>"Moderado"</formula>
    </cfRule>
    <cfRule type="cellIs" dxfId="2139" priority="65" operator="equal">
      <formula>"Bajo"</formula>
    </cfRule>
  </conditionalFormatting>
  <conditionalFormatting sqref="Y52:Y57">
    <cfRule type="cellIs" dxfId="2138" priority="57" operator="equal">
      <formula>"Muy Alta"</formula>
    </cfRule>
    <cfRule type="cellIs" dxfId="2137" priority="58" operator="equal">
      <formula>"Alta"</formula>
    </cfRule>
    <cfRule type="cellIs" dxfId="2136" priority="59" operator="equal">
      <formula>"Media"</formula>
    </cfRule>
    <cfRule type="cellIs" dxfId="2135" priority="60" operator="equal">
      <formula>"Baja"</formula>
    </cfRule>
    <cfRule type="cellIs" dxfId="2134" priority="61" operator="equal">
      <formula>"Muy Baja"</formula>
    </cfRule>
  </conditionalFormatting>
  <conditionalFormatting sqref="AA52:AA57">
    <cfRule type="cellIs" dxfId="2133" priority="52" operator="equal">
      <formula>"Catastrófico"</formula>
    </cfRule>
    <cfRule type="cellIs" dxfId="2132" priority="53" operator="equal">
      <formula>"Mayor"</formula>
    </cfRule>
    <cfRule type="cellIs" dxfId="2131" priority="54" operator="equal">
      <formula>"Moderado"</formula>
    </cfRule>
    <cfRule type="cellIs" dxfId="2130" priority="55" operator="equal">
      <formula>"Menor"</formula>
    </cfRule>
    <cfRule type="cellIs" dxfId="2129" priority="56" operator="equal">
      <formula>"Leve"</formula>
    </cfRule>
  </conditionalFormatting>
  <conditionalFormatting sqref="AC52:AC57">
    <cfRule type="cellIs" dxfId="2128" priority="48" operator="equal">
      <formula>"Extremo"</formula>
    </cfRule>
    <cfRule type="cellIs" dxfId="2127" priority="49" operator="equal">
      <formula>"Alto"</formula>
    </cfRule>
    <cfRule type="cellIs" dxfId="2126" priority="50" operator="equal">
      <formula>"Moderado"</formula>
    </cfRule>
    <cfRule type="cellIs" dxfId="2125" priority="51" operator="equal">
      <formula>"Bajo"</formula>
    </cfRule>
  </conditionalFormatting>
  <conditionalFormatting sqref="N58">
    <cfRule type="cellIs" dxfId="2124" priority="39" operator="equal">
      <formula>"Extremo"</formula>
    </cfRule>
    <cfRule type="cellIs" dxfId="2123" priority="40" operator="equal">
      <formula>"Alto"</formula>
    </cfRule>
    <cfRule type="cellIs" dxfId="2122" priority="41" operator="equal">
      <formula>"Moderado"</formula>
    </cfRule>
    <cfRule type="cellIs" dxfId="2121" priority="42" operator="equal">
      <formula>"Bajo"</formula>
    </cfRule>
  </conditionalFormatting>
  <conditionalFormatting sqref="Y58:Y63">
    <cfRule type="cellIs" dxfId="2120" priority="34" operator="equal">
      <formula>"Muy Alta"</formula>
    </cfRule>
    <cfRule type="cellIs" dxfId="2119" priority="35" operator="equal">
      <formula>"Alta"</formula>
    </cfRule>
    <cfRule type="cellIs" dxfId="2118" priority="36" operator="equal">
      <formula>"Media"</formula>
    </cfRule>
    <cfRule type="cellIs" dxfId="2117" priority="37" operator="equal">
      <formula>"Baja"</formula>
    </cfRule>
    <cfRule type="cellIs" dxfId="2116" priority="38" operator="equal">
      <formula>"Muy Baja"</formula>
    </cfRule>
  </conditionalFormatting>
  <conditionalFormatting sqref="AA58:AA63">
    <cfRule type="cellIs" dxfId="2115" priority="29" operator="equal">
      <formula>"Catastrófico"</formula>
    </cfRule>
    <cfRule type="cellIs" dxfId="2114" priority="30" operator="equal">
      <formula>"Mayor"</formula>
    </cfRule>
    <cfRule type="cellIs" dxfId="2113" priority="31" operator="equal">
      <formula>"Moderado"</formula>
    </cfRule>
    <cfRule type="cellIs" dxfId="2112" priority="32" operator="equal">
      <formula>"Menor"</formula>
    </cfRule>
    <cfRule type="cellIs" dxfId="2111" priority="33" operator="equal">
      <formula>"Leve"</formula>
    </cfRule>
  </conditionalFormatting>
  <conditionalFormatting sqref="AC58:AC63">
    <cfRule type="cellIs" dxfId="2110" priority="25" operator="equal">
      <formula>"Extremo"</formula>
    </cfRule>
    <cfRule type="cellIs" dxfId="2109" priority="26" operator="equal">
      <formula>"Alto"</formula>
    </cfRule>
    <cfRule type="cellIs" dxfId="2108" priority="27" operator="equal">
      <formula>"Moderado"</formula>
    </cfRule>
    <cfRule type="cellIs" dxfId="2107" priority="28" operator="equal">
      <formula>"Bajo"</formula>
    </cfRule>
  </conditionalFormatting>
  <conditionalFormatting sqref="H64">
    <cfRule type="cellIs" dxfId="2106" priority="20" operator="equal">
      <formula>"Muy Alta"</formula>
    </cfRule>
    <cfRule type="cellIs" dxfId="2105" priority="21" operator="equal">
      <formula>"Alta"</formula>
    </cfRule>
    <cfRule type="cellIs" dxfId="2104" priority="22" operator="equal">
      <formula>"Media"</formula>
    </cfRule>
    <cfRule type="cellIs" dxfId="2103" priority="23" operator="equal">
      <formula>"Baja"</formula>
    </cfRule>
    <cfRule type="cellIs" dxfId="2102" priority="24" operator="equal">
      <formula>"Muy Baja"</formula>
    </cfRule>
  </conditionalFormatting>
  <conditionalFormatting sqref="N64">
    <cfRule type="cellIs" dxfId="2101" priority="16" operator="equal">
      <formula>"Extremo"</formula>
    </cfRule>
    <cfRule type="cellIs" dxfId="2100" priority="17" operator="equal">
      <formula>"Alto"</formula>
    </cfRule>
    <cfRule type="cellIs" dxfId="2099" priority="18" operator="equal">
      <formula>"Moderado"</formula>
    </cfRule>
    <cfRule type="cellIs" dxfId="2098" priority="19" operator="equal">
      <formula>"Bajo"</formula>
    </cfRule>
  </conditionalFormatting>
  <conditionalFormatting sqref="Y64:Y69">
    <cfRule type="cellIs" dxfId="2097" priority="11" operator="equal">
      <formula>"Muy Alta"</formula>
    </cfRule>
    <cfRule type="cellIs" dxfId="2096" priority="12" operator="equal">
      <formula>"Alta"</formula>
    </cfRule>
    <cfRule type="cellIs" dxfId="2095" priority="13" operator="equal">
      <formula>"Media"</formula>
    </cfRule>
    <cfRule type="cellIs" dxfId="2094" priority="14" operator="equal">
      <formula>"Baja"</formula>
    </cfRule>
    <cfRule type="cellIs" dxfId="2093" priority="15" operator="equal">
      <formula>"Muy Baja"</formula>
    </cfRule>
  </conditionalFormatting>
  <conditionalFormatting sqref="AA64:AA69">
    <cfRule type="cellIs" dxfId="2092" priority="6" operator="equal">
      <formula>"Catastrófico"</formula>
    </cfRule>
    <cfRule type="cellIs" dxfId="2091" priority="7" operator="equal">
      <formula>"Mayor"</formula>
    </cfRule>
    <cfRule type="cellIs" dxfId="2090" priority="8" operator="equal">
      <formula>"Moderado"</formula>
    </cfRule>
    <cfRule type="cellIs" dxfId="2089" priority="9" operator="equal">
      <formula>"Menor"</formula>
    </cfRule>
    <cfRule type="cellIs" dxfId="2088" priority="10" operator="equal">
      <formula>"Leve"</formula>
    </cfRule>
  </conditionalFormatting>
  <conditionalFormatting sqref="AC64:AC69">
    <cfRule type="cellIs" dxfId="2087" priority="2" operator="equal">
      <formula>"Extremo"</formula>
    </cfRule>
    <cfRule type="cellIs" dxfId="2086" priority="3" operator="equal">
      <formula>"Alto"</formula>
    </cfRule>
    <cfRule type="cellIs" dxfId="2085" priority="4" operator="equal">
      <formula>"Moderado"</formula>
    </cfRule>
    <cfRule type="cellIs" dxfId="2084" priority="5" operator="equal">
      <formula>"Bajo"</formula>
    </cfRule>
  </conditionalFormatting>
  <conditionalFormatting sqref="K10:K69">
    <cfRule type="containsText" dxfId="2083" priority="1" operator="containsText" text="❌">
      <formula>NOT(ISERROR(SEARCH("❌",K10)))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6702A-D17B-4101-B4CA-FDF268BDDCF2}">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E10" sqref="E10:E15"/>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315</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316</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317</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318</v>
      </c>
      <c r="D10" s="186" t="s">
        <v>319</v>
      </c>
      <c r="E10" s="189" t="s">
        <v>320</v>
      </c>
      <c r="F10" s="186" t="s">
        <v>106</v>
      </c>
      <c r="G10" s="192">
        <f>12*3</f>
        <v>36</v>
      </c>
      <c r="H10" s="195" t="str">
        <f>IF(G10&lt;=0,"",IF(G10&lt;=2,"Muy Baja",IF(G10&lt;=24,"Baja",IF(G10&lt;=500,"Media",IF(G10&lt;=5000,"Alta","Muy Alta")))))</f>
        <v>Media</v>
      </c>
      <c r="I10" s="180">
        <f>IF(H10="","",IF(H10="Muy Baja",0.2,IF(H10="Baja",0.4,IF(H10="Media",0.6,IF(H10="Alta",0.8,IF(H10="Muy Alta",1,))))))</f>
        <v>0.6</v>
      </c>
      <c r="J10" s="198" t="s">
        <v>170</v>
      </c>
      <c r="K10" s="180" t="str">
        <f>IF(NOT(ISERROR(MATCH(J10,'[7]Tabla Impacto'!$B$221:$B$223,0))),'[7]Tabla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95" t="str">
        <f>IF(OR(K10='[7]Tabla Impacto'!$C$11,K10='[7]Tabla Impacto'!$D$11),"Leve",IF(OR(K10='[7]Tabla Impacto'!$C$12,K10='[7]Tabla Impacto'!$D$12),"Menor",IF(OR(K10='[7]Tabla Impacto'!$C$13,K10='[7]Tabla Impacto'!$D$13),"Moderado",IF(OR(K10='[7]Tabla Impacto'!$C$14,K10='[7]Tabla Impacto'!$D$14),"Mayor",IF(OR(K10='[7]Tabla Impacto'!$C$15,K10='[7]Tabla Impacto'!$D$15),"Catastrófico","")))))</f>
        <v>Menor</v>
      </c>
      <c r="M10" s="180">
        <f>IF(L10="","",IF(L10="Leve",0.2,IF(L10="Menor",0.4,IF(L10="Moderado",0.6,IF(L10="Mayor",0.8,IF(L10="Catastrófico",1,))))))</f>
        <v>0.4</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321</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Menor</v>
      </c>
      <c r="AB10" s="45">
        <f>IFERROR(IF(Q10="Impacto",(M10-(+M10*T10)),IF(Q10="Probabilidad",M10,"")),"")</f>
        <v>0.4</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108</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128" t="s">
        <v>322</v>
      </c>
      <c r="Q11" s="41" t="str">
        <f t="shared" si="0"/>
        <v>Probabilidad</v>
      </c>
      <c r="R11" s="42" t="s">
        <v>101</v>
      </c>
      <c r="S11" s="42" t="s">
        <v>96</v>
      </c>
      <c r="T11" s="43" t="str">
        <f t="shared" si="1"/>
        <v>30%</v>
      </c>
      <c r="U11" s="42" t="s">
        <v>97</v>
      </c>
      <c r="V11" s="42" t="s">
        <v>103</v>
      </c>
      <c r="W11" s="42" t="s">
        <v>99</v>
      </c>
      <c r="X11" s="24">
        <f>IFERROR(IF(AND(Q10="Probabilidad",Q11="Probabilidad"),(Z10-(+Z10*T11)),IF(Q11="Probabilidad",(I10-(+I10*T11)),IF(Q11="Impacto",Z10,""))),"")</f>
        <v>0.252</v>
      </c>
      <c r="Y11" s="44" t="str">
        <f t="shared" ref="Y11:Y69" si="4">IFERROR(IF(X11="","",IF(X11&lt;=0.2,"Muy Baja",IF(X11&lt;=0.4,"Baja",IF(X11&lt;=0.6,"Media",IF(X11&lt;=0.8,"Alta","Muy Alta"))))),"")</f>
        <v>Baja</v>
      </c>
      <c r="Z11" s="45">
        <f t="shared" si="2"/>
        <v>0.252</v>
      </c>
      <c r="AA11" s="44" t="str">
        <f t="shared" ref="AA11:AA69" si="5">IFERROR(IF(AB11="","",IF(AB11&lt;=0.2,"Leve",IF(AB11&lt;=0.4,"Menor",IF(AB11&lt;=0.6,"Moderado",IF(AB11&lt;=0.8,"Mayor","Catastrófico"))))),"")</f>
        <v>Menor</v>
      </c>
      <c r="AB11" s="45">
        <f>IFERROR(IF(AND(Q10="Impacto",Q11="Impacto"),(AB10-(+AB10*T11)),IF(Q11="Impacto",($M$10-(+$M$10*T11)),IF(Q11="Probabilidad",AB10,""))),"")</f>
        <v>0.4</v>
      </c>
      <c r="AC11" s="46" t="str">
        <f t="shared" si="3"/>
        <v>Moderado</v>
      </c>
      <c r="AD11" s="47" t="s">
        <v>202</v>
      </c>
      <c r="AE11" s="128" t="s">
        <v>323</v>
      </c>
      <c r="AF11" s="38" t="s">
        <v>324</v>
      </c>
      <c r="AG11" s="49" t="s">
        <v>225</v>
      </c>
      <c r="AH11" s="49"/>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128" t="s">
        <v>325</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0.1512</v>
      </c>
      <c r="Y12" s="44" t="str">
        <f t="shared" si="4"/>
        <v>Muy Baja</v>
      </c>
      <c r="Z12" s="45">
        <f t="shared" si="2"/>
        <v>0.1512</v>
      </c>
      <c r="AA12" s="44" t="str">
        <f t="shared" si="5"/>
        <v>Menor</v>
      </c>
      <c r="AB12" s="45">
        <f>IFERROR(IF(AND(Q11="Impacto",Q12="Impacto"),(AB11-(+AB11*T12)),IF(AND(Q11="Probabilidad",Q12="Impacto"),(AB10-(+AB10*T12)),IF(Q12="Probabilidad",AB11,""))),"")</f>
        <v>0.4</v>
      </c>
      <c r="AC12" s="46" t="str">
        <f t="shared" si="3"/>
        <v>Bajo</v>
      </c>
      <c r="AD12" s="47" t="s">
        <v>108</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IF(NOT(ISERROR(MATCH(J16,'[7]Tabla Impacto'!$B$221:$B$223,0))),'[7]Tabla Impacto'!$F$223&amp;"Por favor no seleccionar los criterios de impacto(Afectación Económica o presupuestal y Pérdida Reputacional)",J16)</f>
        <v>0</v>
      </c>
      <c r="L16" s="195" t="str">
        <f>IF(OR(K16='[7]Tabla Impacto'!$C$11,K16='[7]Tabla Impacto'!$D$11),"Leve",IF(OR(K16='[7]Tabla Impacto'!$C$12,K16='[7]Tabla Impacto'!$D$12),"Menor",IF(OR(K16='[7]Tabla Impacto'!$C$13,K16='[7]Tabla Impacto'!$D$13),"Moderado",IF(OR(K16='[7]Tabla Impacto'!$C$14,K16='[7]Tabla Impacto'!$D$14),"Mayor",IF(OR(K16='[7]Tabla Impacto'!$C$15,K16='[7]Tabla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IF(NOT(ISERROR(MATCH(J22,'[7]Tabla Impacto'!$B$221:$B$223,0))),'[7]Tabla Impacto'!$F$223&amp;"Por favor no seleccionar los criterios de impacto(Afectación Económica o presupuestal y Pérdida Reputacional)",J22)</f>
        <v>0</v>
      </c>
      <c r="L22" s="195" t="str">
        <f>IF(OR(K22='[7]Tabla Impacto'!$C$11,K22='[7]Tabla Impacto'!$D$11),"Leve",IF(OR(K22='[7]Tabla Impacto'!$C$12,K22='[7]Tabla Impacto'!$D$12),"Menor",IF(OR(K22='[7]Tabla Impacto'!$C$13,K22='[7]Tabla Impacto'!$D$13),"Moderado",IF(OR(K22='[7]Tabla Impacto'!$C$14,K22='[7]Tabla Impacto'!$D$14),"Mayor",IF(OR(K22='[7]Tabla Impacto'!$C$15,K22='[7]Tabla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IF(NOT(ISERROR(MATCH(J28,'[7]Tabla Impacto'!$B$221:$B$223,0))),'[7]Tabla Impacto'!$F$223&amp;"Por favor no seleccionar los criterios de impacto(Afectación Económica o presupuestal y Pérdida Reputacional)",J28)</f>
        <v>0</v>
      </c>
      <c r="L28" s="195" t="str">
        <f>IF(OR(K28='[7]Tabla Impacto'!$C$11,K28='[7]Tabla Impacto'!$D$11),"Leve",IF(OR(K28='[7]Tabla Impacto'!$C$12,K28='[7]Tabla Impacto'!$D$12),"Menor",IF(OR(K28='[7]Tabla Impacto'!$C$13,K28='[7]Tabla Impacto'!$D$13),"Moderado",IF(OR(K28='[7]Tabla Impacto'!$C$14,K28='[7]Tabla Impacto'!$D$14),"Mayor",IF(OR(K28='[7]Tabla Impacto'!$C$15,K28='[7]Tabla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IF(NOT(ISERROR(MATCH(J34,'[7]Tabla Impacto'!$B$221:$B$223,0))),'[7]Tabla Impacto'!$F$223&amp;"Por favor no seleccionar los criterios de impacto(Afectación Económica o presupuestal y Pérdida Reputacional)",J34)</f>
        <v>0</v>
      </c>
      <c r="L34" s="195" t="str">
        <f>IF(OR(K34='[7]Tabla Impacto'!$C$11,K34='[7]Tabla Impacto'!$D$11),"Leve",IF(OR(K34='[7]Tabla Impacto'!$C$12,K34='[7]Tabla Impacto'!$D$12),"Menor",IF(OR(K34='[7]Tabla Impacto'!$C$13,K34='[7]Tabla Impacto'!$D$13),"Moderado",IF(OR(K34='[7]Tabla Impacto'!$C$14,K34='[7]Tabla Impacto'!$D$14),"Mayor",IF(OR(K34='[7]Tabla Impacto'!$C$15,K34='[7]Tabla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IF(NOT(ISERROR(MATCH(J40,'[7]Tabla Impacto'!$B$221:$B$223,0))),'[7]Tabla Impacto'!$F$223&amp;"Por favor no seleccionar los criterios de impacto(Afectación Económica o presupuestal y Pérdida Reputacional)",J40)</f>
        <v>0</v>
      </c>
      <c r="L40" s="195" t="str">
        <f>IF(OR(K40='[7]Tabla Impacto'!$C$11,K40='[7]Tabla Impacto'!$D$11),"Leve",IF(OR(K40='[7]Tabla Impacto'!$C$12,K40='[7]Tabla Impacto'!$D$12),"Menor",IF(OR(K40='[7]Tabla Impacto'!$C$13,K40='[7]Tabla Impacto'!$D$13),"Moderado",IF(OR(K40='[7]Tabla Impacto'!$C$14,K40='[7]Tabla Impacto'!$D$14),"Mayor",IF(OR(K40='[7]Tabla Impacto'!$C$15,K40='[7]Tabla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IF(NOT(ISERROR(MATCH(J46,'[7]Tabla Impacto'!$B$221:$B$223,0))),'[7]Tabla Impacto'!$F$223&amp;"Por favor no seleccionar los criterios de impacto(Afectación Económica o presupuestal y Pérdida Reputacional)",J46)</f>
        <v>0</v>
      </c>
      <c r="L46" s="195" t="str">
        <f>IF(OR(K46='[7]Tabla Impacto'!$C$11,K46='[7]Tabla Impacto'!$D$11),"Leve",IF(OR(K46='[7]Tabla Impacto'!$C$12,K46='[7]Tabla Impacto'!$D$12),"Menor",IF(OR(K46='[7]Tabla Impacto'!$C$13,K46='[7]Tabla Impacto'!$D$13),"Moderado",IF(OR(K46='[7]Tabla Impacto'!$C$14,K46='[7]Tabla Impacto'!$D$14),"Mayor",IF(OR(K46='[7]Tabla Impacto'!$C$15,K46='[7]Tabla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IF(NOT(ISERROR(MATCH(J52,'[7]Tabla Impacto'!$B$221:$B$223,0))),'[7]Tabla Impacto'!$F$223&amp;"Por favor no seleccionar los criterios de impacto(Afectación Económica o presupuestal y Pérdida Reputacional)",J52)</f>
        <v>0</v>
      </c>
      <c r="L52" s="195" t="str">
        <f>IF(OR(K52='[7]Tabla Impacto'!$C$11,K52='[7]Tabla Impacto'!$D$11),"Leve",IF(OR(K52='[7]Tabla Impacto'!$C$12,K52='[7]Tabla Impacto'!$D$12),"Menor",IF(OR(K52='[7]Tabla Impacto'!$C$13,K52='[7]Tabla Impacto'!$D$13),"Moderado",IF(OR(K52='[7]Tabla Impacto'!$C$14,K52='[7]Tabla Impacto'!$D$14),"Mayor",IF(OR(K52='[7]Tabla Impacto'!$C$15,K52='[7]Tabla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IF(NOT(ISERROR(MATCH(J58,'[7]Tabla Impacto'!$B$221:$B$223,0))),'[7]Tabla Impacto'!$F$223&amp;"Por favor no seleccionar los criterios de impacto(Afectación Económica o presupuestal y Pérdida Reputacional)",J58)</f>
        <v>0</v>
      </c>
      <c r="L58" s="195" t="str">
        <f>IF(OR(K58='[7]Tabla Impacto'!$C$11,K58='[7]Tabla Impacto'!$D$11),"Leve",IF(OR(K58='[7]Tabla Impacto'!$C$12,K58='[7]Tabla Impacto'!$D$12),"Menor",IF(OR(K58='[7]Tabla Impacto'!$C$13,K58='[7]Tabla Impacto'!$D$13),"Moderado",IF(OR(K58='[7]Tabla Impacto'!$C$14,K58='[7]Tabla Impacto'!$D$14),"Mayor",IF(OR(K58='[7]Tabla Impacto'!$C$15,K58='[7]Tabla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IF(NOT(ISERROR(MATCH(J64,'[7]Tabla Impacto'!$B$221:$B$223,0))),'[7]Tabla Impacto'!$F$223&amp;"Por favor no seleccionar los criterios de impacto(Afectación Económica o presupuestal y Pérdida Reputacional)",J64)</f>
        <v>0</v>
      </c>
      <c r="L64" s="195" t="str">
        <f>IF(OR(K64='[7]Tabla Impacto'!$C$11,K64='[7]Tabla Impacto'!$D$11),"Leve",IF(OR(K64='[7]Tabla Impacto'!$C$12,K64='[7]Tabla Impacto'!$D$12),"Menor",IF(OR(K64='[7]Tabla Impacto'!$C$13,K64='[7]Tabla Impacto'!$D$13),"Moderado",IF(OR(K64='[7]Tabla Impacto'!$C$14,K64='[7]Tabla Impacto'!$D$14),"Mayor",IF(OR(K64='[7]Tabla Impacto'!$C$15,K64='[7]Tabla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2082" priority="227" operator="equal">
      <formula>"Muy Alta"</formula>
    </cfRule>
    <cfRule type="cellIs" dxfId="2081" priority="228" operator="equal">
      <formula>"Alta"</formula>
    </cfRule>
    <cfRule type="cellIs" dxfId="2080" priority="229" operator="equal">
      <formula>"Media"</formula>
    </cfRule>
    <cfRule type="cellIs" dxfId="2079" priority="230" operator="equal">
      <formula>"Baja"</formula>
    </cfRule>
    <cfRule type="cellIs" dxfId="2078" priority="231" operator="equal">
      <formula>"Muy Baja"</formula>
    </cfRule>
  </conditionalFormatting>
  <conditionalFormatting sqref="L10 L16 L22 L28 L34 L40 L46 L52 L58 L64">
    <cfRule type="cellIs" dxfId="2077" priority="222" operator="equal">
      <formula>"Catastrófico"</formula>
    </cfRule>
    <cfRule type="cellIs" dxfId="2076" priority="223" operator="equal">
      <formula>"Mayor"</formula>
    </cfRule>
    <cfRule type="cellIs" dxfId="2075" priority="224" operator="equal">
      <formula>"Moderado"</formula>
    </cfRule>
    <cfRule type="cellIs" dxfId="2074" priority="225" operator="equal">
      <formula>"Menor"</formula>
    </cfRule>
    <cfRule type="cellIs" dxfId="2073" priority="226" operator="equal">
      <formula>"Leve"</formula>
    </cfRule>
  </conditionalFormatting>
  <conditionalFormatting sqref="N10">
    <cfRule type="cellIs" dxfId="2072" priority="218" operator="equal">
      <formula>"Extremo"</formula>
    </cfRule>
    <cfRule type="cellIs" dxfId="2071" priority="219" operator="equal">
      <formula>"Alto"</formula>
    </cfRule>
    <cfRule type="cellIs" dxfId="2070" priority="220" operator="equal">
      <formula>"Moderado"</formula>
    </cfRule>
    <cfRule type="cellIs" dxfId="2069" priority="221" operator="equal">
      <formula>"Bajo"</formula>
    </cfRule>
  </conditionalFormatting>
  <conditionalFormatting sqref="Y10:Y15">
    <cfRule type="cellIs" dxfId="2068" priority="213" operator="equal">
      <formula>"Muy Alta"</formula>
    </cfRule>
    <cfRule type="cellIs" dxfId="2067" priority="214" operator="equal">
      <formula>"Alta"</formula>
    </cfRule>
    <cfRule type="cellIs" dxfId="2066" priority="215" operator="equal">
      <formula>"Media"</formula>
    </cfRule>
    <cfRule type="cellIs" dxfId="2065" priority="216" operator="equal">
      <formula>"Baja"</formula>
    </cfRule>
    <cfRule type="cellIs" dxfId="2064" priority="217" operator="equal">
      <formula>"Muy Baja"</formula>
    </cfRule>
  </conditionalFormatting>
  <conditionalFormatting sqref="AA10:AA15">
    <cfRule type="cellIs" dxfId="2063" priority="208" operator="equal">
      <formula>"Catastrófico"</formula>
    </cfRule>
    <cfRule type="cellIs" dxfId="2062" priority="209" operator="equal">
      <formula>"Mayor"</formula>
    </cfRule>
    <cfRule type="cellIs" dxfId="2061" priority="210" operator="equal">
      <formula>"Moderado"</formula>
    </cfRule>
    <cfRule type="cellIs" dxfId="2060" priority="211" operator="equal">
      <formula>"Menor"</formula>
    </cfRule>
    <cfRule type="cellIs" dxfId="2059" priority="212" operator="equal">
      <formula>"Leve"</formula>
    </cfRule>
  </conditionalFormatting>
  <conditionalFormatting sqref="AC10:AC15">
    <cfRule type="cellIs" dxfId="2058" priority="204" operator="equal">
      <formula>"Extremo"</formula>
    </cfRule>
    <cfRule type="cellIs" dxfId="2057" priority="205" operator="equal">
      <formula>"Alto"</formula>
    </cfRule>
    <cfRule type="cellIs" dxfId="2056" priority="206" operator="equal">
      <formula>"Moderado"</formula>
    </cfRule>
    <cfRule type="cellIs" dxfId="2055" priority="207" operator="equal">
      <formula>"Bajo"</formula>
    </cfRule>
  </conditionalFormatting>
  <conditionalFormatting sqref="H58">
    <cfRule type="cellIs" dxfId="2054" priority="43" operator="equal">
      <formula>"Muy Alta"</formula>
    </cfRule>
    <cfRule type="cellIs" dxfId="2053" priority="44" operator="equal">
      <formula>"Alta"</formula>
    </cfRule>
    <cfRule type="cellIs" dxfId="2052" priority="45" operator="equal">
      <formula>"Media"</formula>
    </cfRule>
    <cfRule type="cellIs" dxfId="2051" priority="46" operator="equal">
      <formula>"Baja"</formula>
    </cfRule>
    <cfRule type="cellIs" dxfId="2050" priority="47" operator="equal">
      <formula>"Muy Baja"</formula>
    </cfRule>
  </conditionalFormatting>
  <conditionalFormatting sqref="N16">
    <cfRule type="cellIs" dxfId="2049" priority="200" operator="equal">
      <formula>"Extremo"</formula>
    </cfRule>
    <cfRule type="cellIs" dxfId="2048" priority="201" operator="equal">
      <formula>"Alto"</formula>
    </cfRule>
    <cfRule type="cellIs" dxfId="2047" priority="202" operator="equal">
      <formula>"Moderado"</formula>
    </cfRule>
    <cfRule type="cellIs" dxfId="2046" priority="203" operator="equal">
      <formula>"Bajo"</formula>
    </cfRule>
  </conditionalFormatting>
  <conditionalFormatting sqref="Y16:Y21">
    <cfRule type="cellIs" dxfId="2045" priority="195" operator="equal">
      <formula>"Muy Alta"</formula>
    </cfRule>
    <cfRule type="cellIs" dxfId="2044" priority="196" operator="equal">
      <formula>"Alta"</formula>
    </cfRule>
    <cfRule type="cellIs" dxfId="2043" priority="197" operator="equal">
      <formula>"Media"</formula>
    </cfRule>
    <cfRule type="cellIs" dxfId="2042" priority="198" operator="equal">
      <formula>"Baja"</formula>
    </cfRule>
    <cfRule type="cellIs" dxfId="2041" priority="199" operator="equal">
      <formula>"Muy Baja"</formula>
    </cfRule>
  </conditionalFormatting>
  <conditionalFormatting sqref="AA16:AA21">
    <cfRule type="cellIs" dxfId="2040" priority="190" operator="equal">
      <formula>"Catastrófico"</formula>
    </cfRule>
    <cfRule type="cellIs" dxfId="2039" priority="191" operator="equal">
      <formula>"Mayor"</formula>
    </cfRule>
    <cfRule type="cellIs" dxfId="2038" priority="192" operator="equal">
      <formula>"Moderado"</formula>
    </cfRule>
    <cfRule type="cellIs" dxfId="2037" priority="193" operator="equal">
      <formula>"Menor"</formula>
    </cfRule>
    <cfRule type="cellIs" dxfId="2036" priority="194" operator="equal">
      <formula>"Leve"</formula>
    </cfRule>
  </conditionalFormatting>
  <conditionalFormatting sqref="AC16:AC21">
    <cfRule type="cellIs" dxfId="2035" priority="186" operator="equal">
      <formula>"Extremo"</formula>
    </cfRule>
    <cfRule type="cellIs" dxfId="2034" priority="187" operator="equal">
      <formula>"Alto"</formula>
    </cfRule>
    <cfRule type="cellIs" dxfId="2033" priority="188" operator="equal">
      <formula>"Moderado"</formula>
    </cfRule>
    <cfRule type="cellIs" dxfId="2032" priority="189" operator="equal">
      <formula>"Bajo"</formula>
    </cfRule>
  </conditionalFormatting>
  <conditionalFormatting sqref="H22">
    <cfRule type="cellIs" dxfId="2031" priority="181" operator="equal">
      <formula>"Muy Alta"</formula>
    </cfRule>
    <cfRule type="cellIs" dxfId="2030" priority="182" operator="equal">
      <formula>"Alta"</formula>
    </cfRule>
    <cfRule type="cellIs" dxfId="2029" priority="183" operator="equal">
      <formula>"Media"</formula>
    </cfRule>
    <cfRule type="cellIs" dxfId="2028" priority="184" operator="equal">
      <formula>"Baja"</formula>
    </cfRule>
    <cfRule type="cellIs" dxfId="2027" priority="185" operator="equal">
      <formula>"Muy Baja"</formula>
    </cfRule>
  </conditionalFormatting>
  <conditionalFormatting sqref="N22">
    <cfRule type="cellIs" dxfId="2026" priority="177" operator="equal">
      <formula>"Extremo"</formula>
    </cfRule>
    <cfRule type="cellIs" dxfId="2025" priority="178" operator="equal">
      <formula>"Alto"</formula>
    </cfRule>
    <cfRule type="cellIs" dxfId="2024" priority="179" operator="equal">
      <formula>"Moderado"</formula>
    </cfRule>
    <cfRule type="cellIs" dxfId="2023" priority="180" operator="equal">
      <formula>"Bajo"</formula>
    </cfRule>
  </conditionalFormatting>
  <conditionalFormatting sqref="Y22:Y27">
    <cfRule type="cellIs" dxfId="2022" priority="172" operator="equal">
      <formula>"Muy Alta"</formula>
    </cfRule>
    <cfRule type="cellIs" dxfId="2021" priority="173" operator="equal">
      <formula>"Alta"</formula>
    </cfRule>
    <cfRule type="cellIs" dxfId="2020" priority="174" operator="equal">
      <formula>"Media"</formula>
    </cfRule>
    <cfRule type="cellIs" dxfId="2019" priority="175" operator="equal">
      <formula>"Baja"</formula>
    </cfRule>
    <cfRule type="cellIs" dxfId="2018" priority="176" operator="equal">
      <formula>"Muy Baja"</formula>
    </cfRule>
  </conditionalFormatting>
  <conditionalFormatting sqref="AA22:AA27">
    <cfRule type="cellIs" dxfId="2017" priority="167" operator="equal">
      <formula>"Catastrófico"</formula>
    </cfRule>
    <cfRule type="cellIs" dxfId="2016" priority="168" operator="equal">
      <formula>"Mayor"</formula>
    </cfRule>
    <cfRule type="cellIs" dxfId="2015" priority="169" operator="equal">
      <formula>"Moderado"</formula>
    </cfRule>
    <cfRule type="cellIs" dxfId="2014" priority="170" operator="equal">
      <formula>"Menor"</formula>
    </cfRule>
    <cfRule type="cellIs" dxfId="2013" priority="171" operator="equal">
      <formula>"Leve"</formula>
    </cfRule>
  </conditionalFormatting>
  <conditionalFormatting sqref="AC22:AC27">
    <cfRule type="cellIs" dxfId="2012" priority="163" operator="equal">
      <formula>"Extremo"</formula>
    </cfRule>
    <cfRule type="cellIs" dxfId="2011" priority="164" operator="equal">
      <formula>"Alto"</formula>
    </cfRule>
    <cfRule type="cellIs" dxfId="2010" priority="165" operator="equal">
      <formula>"Moderado"</formula>
    </cfRule>
    <cfRule type="cellIs" dxfId="2009" priority="166" operator="equal">
      <formula>"Bajo"</formula>
    </cfRule>
  </conditionalFormatting>
  <conditionalFormatting sqref="H28">
    <cfRule type="cellIs" dxfId="2008" priority="158" operator="equal">
      <formula>"Muy Alta"</formula>
    </cfRule>
    <cfRule type="cellIs" dxfId="2007" priority="159" operator="equal">
      <formula>"Alta"</formula>
    </cfRule>
    <cfRule type="cellIs" dxfId="2006" priority="160" operator="equal">
      <formula>"Media"</formula>
    </cfRule>
    <cfRule type="cellIs" dxfId="2005" priority="161" operator="equal">
      <formula>"Baja"</formula>
    </cfRule>
    <cfRule type="cellIs" dxfId="2004" priority="162" operator="equal">
      <formula>"Muy Baja"</formula>
    </cfRule>
  </conditionalFormatting>
  <conditionalFormatting sqref="N28">
    <cfRule type="cellIs" dxfId="2003" priority="154" operator="equal">
      <formula>"Extremo"</formula>
    </cfRule>
    <cfRule type="cellIs" dxfId="2002" priority="155" operator="equal">
      <formula>"Alto"</formula>
    </cfRule>
    <cfRule type="cellIs" dxfId="2001" priority="156" operator="equal">
      <formula>"Moderado"</formula>
    </cfRule>
    <cfRule type="cellIs" dxfId="2000" priority="157" operator="equal">
      <formula>"Bajo"</formula>
    </cfRule>
  </conditionalFormatting>
  <conditionalFormatting sqref="Y28:Y33">
    <cfRule type="cellIs" dxfId="1999" priority="149" operator="equal">
      <formula>"Muy Alta"</formula>
    </cfRule>
    <cfRule type="cellIs" dxfId="1998" priority="150" operator="equal">
      <formula>"Alta"</formula>
    </cfRule>
    <cfRule type="cellIs" dxfId="1997" priority="151" operator="equal">
      <formula>"Media"</formula>
    </cfRule>
    <cfRule type="cellIs" dxfId="1996" priority="152" operator="equal">
      <formula>"Baja"</formula>
    </cfRule>
    <cfRule type="cellIs" dxfId="1995" priority="153" operator="equal">
      <formula>"Muy Baja"</formula>
    </cfRule>
  </conditionalFormatting>
  <conditionalFormatting sqref="AA28:AA33">
    <cfRule type="cellIs" dxfId="1994" priority="144" operator="equal">
      <formula>"Catastrófico"</formula>
    </cfRule>
    <cfRule type="cellIs" dxfId="1993" priority="145" operator="equal">
      <formula>"Mayor"</formula>
    </cfRule>
    <cfRule type="cellIs" dxfId="1992" priority="146" operator="equal">
      <formula>"Moderado"</formula>
    </cfRule>
    <cfRule type="cellIs" dxfId="1991" priority="147" operator="equal">
      <formula>"Menor"</formula>
    </cfRule>
    <cfRule type="cellIs" dxfId="1990" priority="148" operator="equal">
      <formula>"Leve"</formula>
    </cfRule>
  </conditionalFormatting>
  <conditionalFormatting sqref="AC28:AC33">
    <cfRule type="cellIs" dxfId="1989" priority="140" operator="equal">
      <formula>"Extremo"</formula>
    </cfRule>
    <cfRule type="cellIs" dxfId="1988" priority="141" operator="equal">
      <formula>"Alto"</formula>
    </cfRule>
    <cfRule type="cellIs" dxfId="1987" priority="142" operator="equal">
      <formula>"Moderado"</formula>
    </cfRule>
    <cfRule type="cellIs" dxfId="1986" priority="143" operator="equal">
      <formula>"Bajo"</formula>
    </cfRule>
  </conditionalFormatting>
  <conditionalFormatting sqref="H34">
    <cfRule type="cellIs" dxfId="1985" priority="135" operator="equal">
      <formula>"Muy Alta"</formula>
    </cfRule>
    <cfRule type="cellIs" dxfId="1984" priority="136" operator="equal">
      <formula>"Alta"</formula>
    </cfRule>
    <cfRule type="cellIs" dxfId="1983" priority="137" operator="equal">
      <formula>"Media"</formula>
    </cfRule>
    <cfRule type="cellIs" dxfId="1982" priority="138" operator="equal">
      <formula>"Baja"</formula>
    </cfRule>
    <cfRule type="cellIs" dxfId="1981" priority="139" operator="equal">
      <formula>"Muy Baja"</formula>
    </cfRule>
  </conditionalFormatting>
  <conditionalFormatting sqref="N34">
    <cfRule type="cellIs" dxfId="1980" priority="131" operator="equal">
      <formula>"Extremo"</formula>
    </cfRule>
    <cfRule type="cellIs" dxfId="1979" priority="132" operator="equal">
      <formula>"Alto"</formula>
    </cfRule>
    <cfRule type="cellIs" dxfId="1978" priority="133" operator="equal">
      <formula>"Moderado"</formula>
    </cfRule>
    <cfRule type="cellIs" dxfId="1977" priority="134" operator="equal">
      <formula>"Bajo"</formula>
    </cfRule>
  </conditionalFormatting>
  <conditionalFormatting sqref="Y34:Y39">
    <cfRule type="cellIs" dxfId="1976" priority="126" operator="equal">
      <formula>"Muy Alta"</formula>
    </cfRule>
    <cfRule type="cellIs" dxfId="1975" priority="127" operator="equal">
      <formula>"Alta"</formula>
    </cfRule>
    <cfRule type="cellIs" dxfId="1974" priority="128" operator="equal">
      <formula>"Media"</formula>
    </cfRule>
    <cfRule type="cellIs" dxfId="1973" priority="129" operator="equal">
      <formula>"Baja"</formula>
    </cfRule>
    <cfRule type="cellIs" dxfId="1972" priority="130" operator="equal">
      <formula>"Muy Baja"</formula>
    </cfRule>
  </conditionalFormatting>
  <conditionalFormatting sqref="AA34:AA39">
    <cfRule type="cellIs" dxfId="1971" priority="121" operator="equal">
      <formula>"Catastrófico"</formula>
    </cfRule>
    <cfRule type="cellIs" dxfId="1970" priority="122" operator="equal">
      <formula>"Mayor"</formula>
    </cfRule>
    <cfRule type="cellIs" dxfId="1969" priority="123" operator="equal">
      <formula>"Moderado"</formula>
    </cfRule>
    <cfRule type="cellIs" dxfId="1968" priority="124" operator="equal">
      <formula>"Menor"</formula>
    </cfRule>
    <cfRule type="cellIs" dxfId="1967" priority="125" operator="equal">
      <formula>"Leve"</formula>
    </cfRule>
  </conditionalFormatting>
  <conditionalFormatting sqref="AC34:AC39">
    <cfRule type="cellIs" dxfId="1966" priority="117" operator="equal">
      <formula>"Extremo"</formula>
    </cfRule>
    <cfRule type="cellIs" dxfId="1965" priority="118" operator="equal">
      <formula>"Alto"</formula>
    </cfRule>
    <cfRule type="cellIs" dxfId="1964" priority="119" operator="equal">
      <formula>"Moderado"</formula>
    </cfRule>
    <cfRule type="cellIs" dxfId="1963" priority="120" operator="equal">
      <formula>"Bajo"</formula>
    </cfRule>
  </conditionalFormatting>
  <conditionalFormatting sqref="H40">
    <cfRule type="cellIs" dxfId="1962" priority="112" operator="equal">
      <formula>"Muy Alta"</formula>
    </cfRule>
    <cfRule type="cellIs" dxfId="1961" priority="113" operator="equal">
      <formula>"Alta"</formula>
    </cfRule>
    <cfRule type="cellIs" dxfId="1960" priority="114" operator="equal">
      <formula>"Media"</formula>
    </cfRule>
    <cfRule type="cellIs" dxfId="1959" priority="115" operator="equal">
      <formula>"Baja"</formula>
    </cfRule>
    <cfRule type="cellIs" dxfId="1958" priority="116" operator="equal">
      <formula>"Muy Baja"</formula>
    </cfRule>
  </conditionalFormatting>
  <conditionalFormatting sqref="N40">
    <cfRule type="cellIs" dxfId="1957" priority="108" operator="equal">
      <formula>"Extremo"</formula>
    </cfRule>
    <cfRule type="cellIs" dxfId="1956" priority="109" operator="equal">
      <formula>"Alto"</formula>
    </cfRule>
    <cfRule type="cellIs" dxfId="1955" priority="110" operator="equal">
      <formula>"Moderado"</formula>
    </cfRule>
    <cfRule type="cellIs" dxfId="1954" priority="111" operator="equal">
      <formula>"Bajo"</formula>
    </cfRule>
  </conditionalFormatting>
  <conditionalFormatting sqref="Y40:Y45">
    <cfRule type="cellIs" dxfId="1953" priority="103" operator="equal">
      <formula>"Muy Alta"</formula>
    </cfRule>
    <cfRule type="cellIs" dxfId="1952" priority="104" operator="equal">
      <formula>"Alta"</formula>
    </cfRule>
    <cfRule type="cellIs" dxfId="1951" priority="105" operator="equal">
      <formula>"Media"</formula>
    </cfRule>
    <cfRule type="cellIs" dxfId="1950" priority="106" operator="equal">
      <formula>"Baja"</formula>
    </cfRule>
    <cfRule type="cellIs" dxfId="1949" priority="107" operator="equal">
      <formula>"Muy Baja"</formula>
    </cfRule>
  </conditionalFormatting>
  <conditionalFormatting sqref="AA40:AA45">
    <cfRule type="cellIs" dxfId="1948" priority="98" operator="equal">
      <formula>"Catastrófico"</formula>
    </cfRule>
    <cfRule type="cellIs" dxfId="1947" priority="99" operator="equal">
      <formula>"Mayor"</formula>
    </cfRule>
    <cfRule type="cellIs" dxfId="1946" priority="100" operator="equal">
      <formula>"Moderado"</formula>
    </cfRule>
    <cfRule type="cellIs" dxfId="1945" priority="101" operator="equal">
      <formula>"Menor"</formula>
    </cfRule>
    <cfRule type="cellIs" dxfId="1944" priority="102" operator="equal">
      <formula>"Leve"</formula>
    </cfRule>
  </conditionalFormatting>
  <conditionalFormatting sqref="AC40:AC45">
    <cfRule type="cellIs" dxfId="1943" priority="94" operator="equal">
      <formula>"Extremo"</formula>
    </cfRule>
    <cfRule type="cellIs" dxfId="1942" priority="95" operator="equal">
      <formula>"Alto"</formula>
    </cfRule>
    <cfRule type="cellIs" dxfId="1941" priority="96" operator="equal">
      <formula>"Moderado"</formula>
    </cfRule>
    <cfRule type="cellIs" dxfId="1940" priority="97" operator="equal">
      <formula>"Bajo"</formula>
    </cfRule>
  </conditionalFormatting>
  <conditionalFormatting sqref="H46">
    <cfRule type="cellIs" dxfId="1939" priority="89" operator="equal">
      <formula>"Muy Alta"</formula>
    </cfRule>
    <cfRule type="cellIs" dxfId="1938" priority="90" operator="equal">
      <formula>"Alta"</formula>
    </cfRule>
    <cfRule type="cellIs" dxfId="1937" priority="91" operator="equal">
      <formula>"Media"</formula>
    </cfRule>
    <cfRule type="cellIs" dxfId="1936" priority="92" operator="equal">
      <formula>"Baja"</formula>
    </cfRule>
    <cfRule type="cellIs" dxfId="1935" priority="93" operator="equal">
      <formula>"Muy Baja"</formula>
    </cfRule>
  </conditionalFormatting>
  <conditionalFormatting sqref="N46">
    <cfRule type="cellIs" dxfId="1934" priority="85" operator="equal">
      <formula>"Extremo"</formula>
    </cfRule>
    <cfRule type="cellIs" dxfId="1933" priority="86" operator="equal">
      <formula>"Alto"</formula>
    </cfRule>
    <cfRule type="cellIs" dxfId="1932" priority="87" operator="equal">
      <formula>"Moderado"</formula>
    </cfRule>
    <cfRule type="cellIs" dxfId="1931" priority="88" operator="equal">
      <formula>"Bajo"</formula>
    </cfRule>
  </conditionalFormatting>
  <conditionalFormatting sqref="Y46:Y51">
    <cfRule type="cellIs" dxfId="1930" priority="80" operator="equal">
      <formula>"Muy Alta"</formula>
    </cfRule>
    <cfRule type="cellIs" dxfId="1929" priority="81" operator="equal">
      <formula>"Alta"</formula>
    </cfRule>
    <cfRule type="cellIs" dxfId="1928" priority="82" operator="equal">
      <formula>"Media"</formula>
    </cfRule>
    <cfRule type="cellIs" dxfId="1927" priority="83" operator="equal">
      <formula>"Baja"</formula>
    </cfRule>
    <cfRule type="cellIs" dxfId="1926" priority="84" operator="equal">
      <formula>"Muy Baja"</formula>
    </cfRule>
  </conditionalFormatting>
  <conditionalFormatting sqref="AA46:AA51">
    <cfRule type="cellIs" dxfId="1925" priority="75" operator="equal">
      <formula>"Catastrófico"</formula>
    </cfRule>
    <cfRule type="cellIs" dxfId="1924" priority="76" operator="equal">
      <formula>"Mayor"</formula>
    </cfRule>
    <cfRule type="cellIs" dxfId="1923" priority="77" operator="equal">
      <formula>"Moderado"</formula>
    </cfRule>
    <cfRule type="cellIs" dxfId="1922" priority="78" operator="equal">
      <formula>"Menor"</formula>
    </cfRule>
    <cfRule type="cellIs" dxfId="1921" priority="79" operator="equal">
      <formula>"Leve"</formula>
    </cfRule>
  </conditionalFormatting>
  <conditionalFormatting sqref="AC46:AC51">
    <cfRule type="cellIs" dxfId="1920" priority="71" operator="equal">
      <formula>"Extremo"</formula>
    </cfRule>
    <cfRule type="cellIs" dxfId="1919" priority="72" operator="equal">
      <formula>"Alto"</formula>
    </cfRule>
    <cfRule type="cellIs" dxfId="1918" priority="73" operator="equal">
      <formula>"Moderado"</formula>
    </cfRule>
    <cfRule type="cellIs" dxfId="1917" priority="74" operator="equal">
      <formula>"Bajo"</formula>
    </cfRule>
  </conditionalFormatting>
  <conditionalFormatting sqref="H52">
    <cfRule type="cellIs" dxfId="1916" priority="66" operator="equal">
      <formula>"Muy Alta"</formula>
    </cfRule>
    <cfRule type="cellIs" dxfId="1915" priority="67" operator="equal">
      <formula>"Alta"</formula>
    </cfRule>
    <cfRule type="cellIs" dxfId="1914" priority="68" operator="equal">
      <formula>"Media"</formula>
    </cfRule>
    <cfRule type="cellIs" dxfId="1913" priority="69" operator="equal">
      <formula>"Baja"</formula>
    </cfRule>
    <cfRule type="cellIs" dxfId="1912" priority="70" operator="equal">
      <formula>"Muy Baja"</formula>
    </cfRule>
  </conditionalFormatting>
  <conditionalFormatting sqref="N52">
    <cfRule type="cellIs" dxfId="1911" priority="62" operator="equal">
      <formula>"Extremo"</formula>
    </cfRule>
    <cfRule type="cellIs" dxfId="1910" priority="63" operator="equal">
      <formula>"Alto"</formula>
    </cfRule>
    <cfRule type="cellIs" dxfId="1909" priority="64" operator="equal">
      <formula>"Moderado"</formula>
    </cfRule>
    <cfRule type="cellIs" dxfId="1908" priority="65" operator="equal">
      <formula>"Bajo"</formula>
    </cfRule>
  </conditionalFormatting>
  <conditionalFormatting sqref="Y52:Y57">
    <cfRule type="cellIs" dxfId="1907" priority="57" operator="equal">
      <formula>"Muy Alta"</formula>
    </cfRule>
    <cfRule type="cellIs" dxfId="1906" priority="58" operator="equal">
      <formula>"Alta"</formula>
    </cfRule>
    <cfRule type="cellIs" dxfId="1905" priority="59" operator="equal">
      <formula>"Media"</formula>
    </cfRule>
    <cfRule type="cellIs" dxfId="1904" priority="60" operator="equal">
      <formula>"Baja"</formula>
    </cfRule>
    <cfRule type="cellIs" dxfId="1903" priority="61" operator="equal">
      <formula>"Muy Baja"</formula>
    </cfRule>
  </conditionalFormatting>
  <conditionalFormatting sqref="AA52:AA57">
    <cfRule type="cellIs" dxfId="1902" priority="52" operator="equal">
      <formula>"Catastrófico"</formula>
    </cfRule>
    <cfRule type="cellIs" dxfId="1901" priority="53" operator="equal">
      <formula>"Mayor"</formula>
    </cfRule>
    <cfRule type="cellIs" dxfId="1900" priority="54" operator="equal">
      <formula>"Moderado"</formula>
    </cfRule>
    <cfRule type="cellIs" dxfId="1899" priority="55" operator="equal">
      <formula>"Menor"</formula>
    </cfRule>
    <cfRule type="cellIs" dxfId="1898" priority="56" operator="equal">
      <formula>"Leve"</formula>
    </cfRule>
  </conditionalFormatting>
  <conditionalFormatting sqref="AC52:AC57">
    <cfRule type="cellIs" dxfId="1897" priority="48" operator="equal">
      <formula>"Extremo"</formula>
    </cfRule>
    <cfRule type="cellIs" dxfId="1896" priority="49" operator="equal">
      <formula>"Alto"</formula>
    </cfRule>
    <cfRule type="cellIs" dxfId="1895" priority="50" operator="equal">
      <formula>"Moderado"</formula>
    </cfRule>
    <cfRule type="cellIs" dxfId="1894" priority="51" operator="equal">
      <formula>"Bajo"</formula>
    </cfRule>
  </conditionalFormatting>
  <conditionalFormatting sqref="N58">
    <cfRule type="cellIs" dxfId="1893" priority="39" operator="equal">
      <formula>"Extremo"</formula>
    </cfRule>
    <cfRule type="cellIs" dxfId="1892" priority="40" operator="equal">
      <formula>"Alto"</formula>
    </cfRule>
    <cfRule type="cellIs" dxfId="1891" priority="41" operator="equal">
      <formula>"Moderado"</formula>
    </cfRule>
    <cfRule type="cellIs" dxfId="1890" priority="42" operator="equal">
      <formula>"Bajo"</formula>
    </cfRule>
  </conditionalFormatting>
  <conditionalFormatting sqref="Y58:Y63">
    <cfRule type="cellIs" dxfId="1889" priority="34" operator="equal">
      <formula>"Muy Alta"</formula>
    </cfRule>
    <cfRule type="cellIs" dxfId="1888" priority="35" operator="equal">
      <formula>"Alta"</formula>
    </cfRule>
    <cfRule type="cellIs" dxfId="1887" priority="36" operator="equal">
      <formula>"Media"</formula>
    </cfRule>
    <cfRule type="cellIs" dxfId="1886" priority="37" operator="equal">
      <formula>"Baja"</formula>
    </cfRule>
    <cfRule type="cellIs" dxfId="1885" priority="38" operator="equal">
      <formula>"Muy Baja"</formula>
    </cfRule>
  </conditionalFormatting>
  <conditionalFormatting sqref="AA58:AA63">
    <cfRule type="cellIs" dxfId="1884" priority="29" operator="equal">
      <formula>"Catastrófico"</formula>
    </cfRule>
    <cfRule type="cellIs" dxfId="1883" priority="30" operator="equal">
      <formula>"Mayor"</formula>
    </cfRule>
    <cfRule type="cellIs" dxfId="1882" priority="31" operator="equal">
      <formula>"Moderado"</formula>
    </cfRule>
    <cfRule type="cellIs" dxfId="1881" priority="32" operator="equal">
      <formula>"Menor"</formula>
    </cfRule>
    <cfRule type="cellIs" dxfId="1880" priority="33" operator="equal">
      <formula>"Leve"</formula>
    </cfRule>
  </conditionalFormatting>
  <conditionalFormatting sqref="AC58:AC63">
    <cfRule type="cellIs" dxfId="1879" priority="25" operator="equal">
      <formula>"Extremo"</formula>
    </cfRule>
    <cfRule type="cellIs" dxfId="1878" priority="26" operator="equal">
      <formula>"Alto"</formula>
    </cfRule>
    <cfRule type="cellIs" dxfId="1877" priority="27" operator="equal">
      <formula>"Moderado"</formula>
    </cfRule>
    <cfRule type="cellIs" dxfId="1876" priority="28" operator="equal">
      <formula>"Bajo"</formula>
    </cfRule>
  </conditionalFormatting>
  <conditionalFormatting sqref="H64">
    <cfRule type="cellIs" dxfId="1875" priority="20" operator="equal">
      <formula>"Muy Alta"</formula>
    </cfRule>
    <cfRule type="cellIs" dxfId="1874" priority="21" operator="equal">
      <formula>"Alta"</formula>
    </cfRule>
    <cfRule type="cellIs" dxfId="1873" priority="22" operator="equal">
      <formula>"Media"</formula>
    </cfRule>
    <cfRule type="cellIs" dxfId="1872" priority="23" operator="equal">
      <formula>"Baja"</formula>
    </cfRule>
    <cfRule type="cellIs" dxfId="1871" priority="24" operator="equal">
      <formula>"Muy Baja"</formula>
    </cfRule>
  </conditionalFormatting>
  <conditionalFormatting sqref="N64">
    <cfRule type="cellIs" dxfId="1870" priority="16" operator="equal">
      <formula>"Extremo"</formula>
    </cfRule>
    <cfRule type="cellIs" dxfId="1869" priority="17" operator="equal">
      <formula>"Alto"</formula>
    </cfRule>
    <cfRule type="cellIs" dxfId="1868" priority="18" operator="equal">
      <formula>"Moderado"</formula>
    </cfRule>
    <cfRule type="cellIs" dxfId="1867" priority="19" operator="equal">
      <formula>"Bajo"</formula>
    </cfRule>
  </conditionalFormatting>
  <conditionalFormatting sqref="Y64:Y69">
    <cfRule type="cellIs" dxfId="1866" priority="11" operator="equal">
      <formula>"Muy Alta"</formula>
    </cfRule>
    <cfRule type="cellIs" dxfId="1865" priority="12" operator="equal">
      <formula>"Alta"</formula>
    </cfRule>
    <cfRule type="cellIs" dxfId="1864" priority="13" operator="equal">
      <formula>"Media"</formula>
    </cfRule>
    <cfRule type="cellIs" dxfId="1863" priority="14" operator="equal">
      <formula>"Baja"</formula>
    </cfRule>
    <cfRule type="cellIs" dxfId="1862" priority="15" operator="equal">
      <formula>"Muy Baja"</formula>
    </cfRule>
  </conditionalFormatting>
  <conditionalFormatting sqref="AA64:AA69">
    <cfRule type="cellIs" dxfId="1861" priority="6" operator="equal">
      <formula>"Catastrófico"</formula>
    </cfRule>
    <cfRule type="cellIs" dxfId="1860" priority="7" operator="equal">
      <formula>"Mayor"</formula>
    </cfRule>
    <cfRule type="cellIs" dxfId="1859" priority="8" operator="equal">
      <formula>"Moderado"</formula>
    </cfRule>
    <cfRule type="cellIs" dxfId="1858" priority="9" operator="equal">
      <formula>"Menor"</formula>
    </cfRule>
    <cfRule type="cellIs" dxfId="1857" priority="10" operator="equal">
      <formula>"Leve"</formula>
    </cfRule>
  </conditionalFormatting>
  <conditionalFormatting sqref="AC64:AC69">
    <cfRule type="cellIs" dxfId="1856" priority="2" operator="equal">
      <formula>"Extremo"</formula>
    </cfRule>
    <cfRule type="cellIs" dxfId="1855" priority="3" operator="equal">
      <formula>"Alto"</formula>
    </cfRule>
    <cfRule type="cellIs" dxfId="1854" priority="4" operator="equal">
      <formula>"Moderado"</formula>
    </cfRule>
    <cfRule type="cellIs" dxfId="1853" priority="5" operator="equal">
      <formula>"Bajo"</formula>
    </cfRule>
  </conditionalFormatting>
  <conditionalFormatting sqref="K10:K69">
    <cfRule type="containsText" dxfId="1852" priority="1" operator="containsText" text="❌">
      <formula>NOT(ISERROR(SEARCH("❌",K10)))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C4FEB-A637-44CC-A798-E0675EC74AB9}">
  <sheetPr>
    <tabColor rgb="FF002060"/>
  </sheetPr>
  <dimension ref="A1:BP72"/>
  <sheetViews>
    <sheetView tabSelected="1" zoomScale="50" zoomScaleNormal="50" workbookViewId="0">
      <pane xSplit="14" ySplit="9" topLeftCell="O16" activePane="bottomRight" state="frozen"/>
      <selection pane="topRight" activeCell="O1" sqref="O1"/>
      <selection pane="bottomLeft" activeCell="A10" sqref="A10"/>
      <selection pane="bottomRight" activeCell="P17" sqref="P17"/>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366</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47" t="s">
        <v>367</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368</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92</v>
      </c>
      <c r="C10" s="186" t="s">
        <v>369</v>
      </c>
      <c r="D10" s="186" t="s">
        <v>370</v>
      </c>
      <c r="E10" s="189" t="s">
        <v>371</v>
      </c>
      <c r="F10" s="186" t="s">
        <v>106</v>
      </c>
      <c r="G10" s="192">
        <v>260</v>
      </c>
      <c r="H10" s="195" t="str">
        <f>IF(G10&lt;=0,"",IF(G10&lt;=2,"Muy Baja",IF(G10&lt;=24,"Baja",IF(G10&lt;=500,"Media",IF(G10&lt;=5000,"Alta","Muy Alta")))))</f>
        <v>Media</v>
      </c>
      <c r="I10" s="180">
        <f>IF(H10="","",IF(H10="Muy Baja",0.2,IF(H10="Baja",0.4,IF(H10="Media",0.6,IF(H10="Alta",0.8,IF(H10="Muy Alta",1,))))))</f>
        <v>0.6</v>
      </c>
      <c r="J10" s="198" t="s">
        <v>104</v>
      </c>
      <c r="K10" s="180" t="str">
        <f>IF(NOT(ISERROR(MATCH(J10,'[8]Tabla Impacto'!$B$221:$B$223,0))),'[8]Tabla Impacto'!$F$223&amp;"Por favor no seleccionar los criterios de impacto(Afectación Económica o presupuestal y Pérdida Reputacional)",J10)</f>
        <v xml:space="preserve">     El riesgo afecta la imagen de la entidad a nivel nacional, con efecto publicitarios sostenible a nivel país</v>
      </c>
      <c r="L10" s="195" t="str">
        <f>IF(OR(K10='[8]Tabla Impacto'!$C$11,K10='[8]Tabla Impacto'!$D$11),"Leve",IF(OR(K10='[8]Tabla Impacto'!$C$12,K10='[8]Tabla Impacto'!$D$12),"Menor",IF(OR(K10='[8]Tabla Impacto'!$C$13,K10='[8]Tabla Impacto'!$D$13),"Moderado",IF(OR(K10='[8]Tabla Impacto'!$C$14,K10='[8]Tabla Impacto'!$D$14),"Mayor",IF(OR(K10='[8]Tabla Impacto'!$C$15,K10='[8]Tabla Impacto'!$D$15),"Catastrófico","")))))</f>
        <v>Catastrófico</v>
      </c>
      <c r="M10" s="180">
        <f>IF(L10="","",IF(L10="Leve",0.2,IF(L10="Menor",0.4,IF(L10="Moderado",0.6,IF(L10="Mayor",0.8,IF(L10="Catastrófico",1,))))))</f>
        <v>1</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40" t="s">
        <v>372</v>
      </c>
      <c r="Q10" s="41" t="str">
        <f t="shared" ref="Q10:Q69" si="0">IF(OR(R10="Preventivo",R10="Detectivo"),"Probabilidad",IF(R10="Correctivo","Impacto",""))</f>
        <v>Probabilidad</v>
      </c>
      <c r="R10" s="42" t="s">
        <v>95</v>
      </c>
      <c r="S10" s="42" t="s">
        <v>109</v>
      </c>
      <c r="T10" s="43" t="str">
        <f t="shared" ref="T10:T69" si="1">IF(AND(R10="Preventivo",S10="Automático"),"50%",IF(AND(R10="Preventivo",S10="Manual"),"40%",IF(AND(R10="Detectivo",S10="Automático"),"40%",IF(AND(R10="Detectivo",S10="Manual"),"30%",IF(AND(R10="Correctivo",S10="Automático"),"35%",IF(AND(R10="Correctivo",S10="Manual"),"25%",""))))))</f>
        <v>50%</v>
      </c>
      <c r="U10" s="42" t="s">
        <v>97</v>
      </c>
      <c r="V10" s="42" t="s">
        <v>103</v>
      </c>
      <c r="W10" s="42" t="s">
        <v>99</v>
      </c>
      <c r="X10" s="24">
        <f>IFERROR(IF(Q10="Probabilidad",(I10-(+I10*T10)),IF(Q10="Impacto",I10,"")),"")</f>
        <v>0.3</v>
      </c>
      <c r="Y10" s="44" t="str">
        <f>IFERROR(IF(X10="","",IF(X10&lt;=0.2,"Muy Baja",IF(X10&lt;=0.4,"Baja",IF(X10&lt;=0.6,"Media",IF(X10&lt;=0.8,"Alta","Muy Alta"))))),"")</f>
        <v>Baja</v>
      </c>
      <c r="Z10" s="45">
        <f t="shared" ref="Z10:Z69" si="2">+X10</f>
        <v>0.3</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8" t="s">
        <v>373</v>
      </c>
      <c r="AF10" s="48" t="s">
        <v>374</v>
      </c>
      <c r="AG10" s="48" t="s">
        <v>363</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0"/>
      <c r="Q11" s="41" t="str">
        <f t="shared" si="0"/>
        <v/>
      </c>
      <c r="R11" s="42"/>
      <c r="S11" s="42"/>
      <c r="T11" s="43" t="str">
        <f t="shared" si="1"/>
        <v/>
      </c>
      <c r="U11" s="42"/>
      <c r="V11" s="42"/>
      <c r="W11" s="42"/>
      <c r="X11" s="24" t="str">
        <f>IFERROR(IF(AND(Q10="Probabilidad",Q11="Probabilidad"),(Z10-(+Z10*T11)),IF(Q11="Probabilidad",(I10-(+I10*T11)),IF(Q11="Impacto",Z10,""))),"")</f>
        <v/>
      </c>
      <c r="Y11" s="44" t="str">
        <f t="shared" ref="Y11:Y69" si="4">IFERROR(IF(X11="","",IF(X11&lt;=0.2,"Muy Baja",IF(X11&lt;=0.4,"Baja",IF(X11&lt;=0.6,"Media",IF(X11&lt;=0.8,"Alta","Muy Alta"))))),"")</f>
        <v/>
      </c>
      <c r="Z11" s="45" t="str">
        <f t="shared" si="2"/>
        <v/>
      </c>
      <c r="AA11" s="44" t="str">
        <f t="shared" ref="AA11:AA69" si="5">IFERROR(IF(AB11="","",IF(AB11&lt;=0.2,"Leve",IF(AB11&lt;=0.4,"Menor",IF(AB11&lt;=0.6,"Moderado",IF(AB11&lt;=0.8,"Mayor","Catastrófico"))))),"")</f>
        <v/>
      </c>
      <c r="AB11" s="45" t="str">
        <f>IFERROR(IF(AND(Q10="Impacto",Q11="Impacto"),(AB10-(+AB10*T11)),IF(Q11="Impacto",($M$10-(+$M$10*T11)),IF(Q11="Probabilidad",AB10,""))),"")</f>
        <v/>
      </c>
      <c r="AC11" s="46" t="str">
        <f t="shared" si="3"/>
        <v/>
      </c>
      <c r="AD11" s="47"/>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t="s">
        <v>92</v>
      </c>
      <c r="C16" s="186" t="s">
        <v>375</v>
      </c>
      <c r="D16" s="186" t="s">
        <v>376</v>
      </c>
      <c r="E16" s="189" t="s">
        <v>377</v>
      </c>
      <c r="F16" s="186" t="s">
        <v>106</v>
      </c>
      <c r="G16" s="192">
        <f>12*4</f>
        <v>48</v>
      </c>
      <c r="H16" s="195" t="str">
        <f>IF(G16&lt;=0,"",IF(G16&lt;=2,"Muy Baja",IF(G16&lt;=24,"Baja",IF(G16&lt;=500,"Media",IF(G16&lt;=5000,"Alta","Muy Alta")))))</f>
        <v>Media</v>
      </c>
      <c r="I16" s="180">
        <f>IF(H16="","",IF(H16="Muy Baja",0.2,IF(H16="Baja",0.4,IF(H16="Media",0.6,IF(H16="Alta",0.8,IF(H16="Muy Alta",1,))))))</f>
        <v>0.6</v>
      </c>
      <c r="J16" s="198" t="s">
        <v>94</v>
      </c>
      <c r="K16" s="180" t="str">
        <f>IF(NOT(ISERROR(MATCH(J16,'[8]Tabla Impacto'!$B$221:$B$223,0))),'[8]Tabla Impacto'!$F$223&amp;"Por favor no seleccionar los criterios de impacto(Afectación Económica o presupuestal y Pérdida Reputacional)",J16)</f>
        <v xml:space="preserve">     El riesgo afecta la imagen de la entidad con algunos usuarios de relevancia frente al logro de los objetivos</v>
      </c>
      <c r="L16" s="195" t="str">
        <f>IF(OR(K16='[8]Tabla Impacto'!$C$11,K16='[8]Tabla Impacto'!$D$11),"Leve",IF(OR(K16='[8]Tabla Impacto'!$C$12,K16='[8]Tabla Impacto'!$D$12),"Menor",IF(OR(K16='[8]Tabla Impacto'!$C$13,K16='[8]Tabla Impacto'!$D$13),"Moderado",IF(OR(K16='[8]Tabla Impacto'!$C$14,K16='[8]Tabla Impacto'!$D$14),"Mayor",IF(OR(K16='[8]Tabla Impacto'!$C$15,K16='[8]Tabla Impacto'!$D$15),"Catastrófico","")))))</f>
        <v>Moderado</v>
      </c>
      <c r="M16" s="180">
        <f>IF(L16="","",IF(L16="Leve",0.2,IF(L16="Menor",0.4,IF(L16="Moderado",0.6,IF(L16="Mayor",0.8,IF(L16="Catastrófico",1,))))))</f>
        <v>0.6</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40" t="s">
        <v>378</v>
      </c>
      <c r="Q16" s="41" t="str">
        <f t="shared" si="0"/>
        <v>Probabilidad</v>
      </c>
      <c r="R16" s="42" t="s">
        <v>101</v>
      </c>
      <c r="S16" s="42" t="s">
        <v>96</v>
      </c>
      <c r="T16" s="43" t="str">
        <f t="shared" si="1"/>
        <v>30%</v>
      </c>
      <c r="U16" s="42" t="s">
        <v>97</v>
      </c>
      <c r="V16" s="42" t="s">
        <v>98</v>
      </c>
      <c r="W16" s="42" t="s">
        <v>99</v>
      </c>
      <c r="X16" s="24">
        <f>IFERROR(IF(Q16="Probabilidad",(I16-(+I16*T16)),IF(Q16="Impacto",I16,"")),"")</f>
        <v>0.42</v>
      </c>
      <c r="Y16" s="44" t="str">
        <f>IFERROR(IF(X16="","",IF(X16&lt;=0.2,"Muy Baja",IF(X16&lt;=0.4,"Baja",IF(X16&lt;=0.6,"Media",IF(X16&lt;=0.8,"Alta","Muy Alta"))))),"")</f>
        <v>Media</v>
      </c>
      <c r="Z16" s="45">
        <f t="shared" si="2"/>
        <v>0.42</v>
      </c>
      <c r="AA16" s="44" t="str">
        <f>IFERROR(IF(AB16="","",IF(AB16&lt;=0.2,"Leve",IF(AB16&lt;=0.4,"Menor",IF(AB16&lt;=0.6,"Moderado",IF(AB16&lt;=0.8,"Mayor","Catastrófico"))))),"")</f>
        <v>Moderado</v>
      </c>
      <c r="AB16" s="45">
        <f>IFERROR(IF(Q16="Impacto",(M16-(+M16*T16)),IF(Q16="Probabilidad",M16,"")),"")</f>
        <v>0.6</v>
      </c>
      <c r="AC16" s="46" t="str">
        <f t="shared" si="3"/>
        <v>Moderado</v>
      </c>
      <c r="AD16" s="47" t="s">
        <v>100</v>
      </c>
      <c r="AE16" s="48" t="s">
        <v>416</v>
      </c>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0" t="s">
        <v>379</v>
      </c>
      <c r="Q17" s="41" t="str">
        <f t="shared" si="0"/>
        <v>Probabilidad</v>
      </c>
      <c r="R17" s="42" t="s">
        <v>95</v>
      </c>
      <c r="S17" s="42" t="s">
        <v>109</v>
      </c>
      <c r="T17" s="43" t="str">
        <f t="shared" si="1"/>
        <v>50%</v>
      </c>
      <c r="U17" s="42" t="s">
        <v>97</v>
      </c>
      <c r="V17" s="42" t="s">
        <v>98</v>
      </c>
      <c r="W17" s="42" t="s">
        <v>99</v>
      </c>
      <c r="X17" s="24">
        <f>IFERROR(IF(AND(Q16="Probabilidad",Q17="Probabilidad"),(Z16-(+Z16*T17)),IF(Q17="Probabilidad",(I16-(+I16*T17)),IF(Q17="Impacto",Z16,""))),"")</f>
        <v>0.21</v>
      </c>
      <c r="Y17" s="44" t="str">
        <f t="shared" si="4"/>
        <v>Baja</v>
      </c>
      <c r="Z17" s="45">
        <f t="shared" si="2"/>
        <v>0.21</v>
      </c>
      <c r="AA17" s="44" t="str">
        <f t="shared" si="5"/>
        <v>Catastrófico</v>
      </c>
      <c r="AB17" s="45">
        <f>IFERROR(IF(AND(Q16="Impacto",Q17="Impacto"),(AB10-(+AB10*T17)),IF(Q17="Impacto",($M$16-(+$M$16*T17)),IF(Q17="Probabilidad",AB10,""))),"")</f>
        <v>1</v>
      </c>
      <c r="AC17" s="46" t="str">
        <f t="shared" si="3"/>
        <v>Extremo</v>
      </c>
      <c r="AD17" s="47" t="s">
        <v>100</v>
      </c>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39" t="s">
        <v>380</v>
      </c>
      <c r="Q18" s="41" t="str">
        <f t="shared" si="0"/>
        <v>Probabilidad</v>
      </c>
      <c r="R18" s="42" t="s">
        <v>95</v>
      </c>
      <c r="S18" s="42" t="s">
        <v>96</v>
      </c>
      <c r="T18" s="43" t="str">
        <f t="shared" si="1"/>
        <v>40%</v>
      </c>
      <c r="U18" s="42" t="s">
        <v>97</v>
      </c>
      <c r="V18" s="42" t="s">
        <v>98</v>
      </c>
      <c r="W18" s="42" t="s">
        <v>99</v>
      </c>
      <c r="X18" s="24">
        <f>IFERROR(IF(AND(Q17="Probabilidad",Q18="Probabilidad"),(Z17-(+Z17*T18)),IF(AND(Q17="Impacto",Q18="Probabilidad"),(Z16-(+Z16*T18)),IF(Q18="Impacto",Z17,""))),"")</f>
        <v>0.126</v>
      </c>
      <c r="Y18" s="44" t="str">
        <f t="shared" si="4"/>
        <v>Muy Baja</v>
      </c>
      <c r="Z18" s="45">
        <f t="shared" si="2"/>
        <v>0.126</v>
      </c>
      <c r="AA18" s="44" t="str">
        <f t="shared" si="5"/>
        <v>Catastrófico</v>
      </c>
      <c r="AB18" s="45">
        <f>IFERROR(IF(AND(Q17="Impacto",Q18="Impacto"),(AB17-(+AB17*T18)),IF(AND(Q17="Probabilidad",Q18="Impacto"),(AB16-(+AB16*T18)),IF(Q18="Probabilidad",AB17,""))),"")</f>
        <v>1</v>
      </c>
      <c r="AC18" s="46" t="str">
        <f t="shared" si="3"/>
        <v>Extremo</v>
      </c>
      <c r="AD18" s="47" t="s">
        <v>100</v>
      </c>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IF(NOT(ISERROR(MATCH(J22,'[8]Tabla Impacto'!$B$221:$B$223,0))),'[8]Tabla Impacto'!$F$223&amp;"Por favor no seleccionar los criterios de impacto(Afectación Económica o presupuestal y Pérdida Reputacional)",J22)</f>
        <v>0</v>
      </c>
      <c r="L22" s="195" t="str">
        <f>IF(OR(K22='[8]Tabla Impacto'!$C$11,K22='[8]Tabla Impacto'!$D$11),"Leve",IF(OR(K22='[8]Tabla Impacto'!$C$12,K22='[8]Tabla Impacto'!$D$12),"Menor",IF(OR(K22='[8]Tabla Impacto'!$C$13,K22='[8]Tabla Impacto'!$D$13),"Moderado",IF(OR(K22='[8]Tabla Impacto'!$C$14,K22='[8]Tabla Impacto'!$D$14),"Mayor",IF(OR(K22='[8]Tabla Impacto'!$C$15,K22='[8]Tabla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IF(NOT(ISERROR(MATCH(J28,'[8]Tabla Impacto'!$B$221:$B$223,0))),'[8]Tabla Impacto'!$F$223&amp;"Por favor no seleccionar los criterios de impacto(Afectación Económica o presupuestal y Pérdida Reputacional)",J28)</f>
        <v>0</v>
      </c>
      <c r="L28" s="195" t="str">
        <f>IF(OR(K28='[8]Tabla Impacto'!$C$11,K28='[8]Tabla Impacto'!$D$11),"Leve",IF(OR(K28='[8]Tabla Impacto'!$C$12,K28='[8]Tabla Impacto'!$D$12),"Menor",IF(OR(K28='[8]Tabla Impacto'!$C$13,K28='[8]Tabla Impacto'!$D$13),"Moderado",IF(OR(K28='[8]Tabla Impacto'!$C$14,K28='[8]Tabla Impacto'!$D$14),"Mayor",IF(OR(K28='[8]Tabla Impacto'!$C$15,K28='[8]Tabla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IF(NOT(ISERROR(MATCH(J34,'[8]Tabla Impacto'!$B$221:$B$223,0))),'[8]Tabla Impacto'!$F$223&amp;"Por favor no seleccionar los criterios de impacto(Afectación Económica o presupuestal y Pérdida Reputacional)",J34)</f>
        <v>0</v>
      </c>
      <c r="L34" s="195" t="str">
        <f>IF(OR(K34='[8]Tabla Impacto'!$C$11,K34='[8]Tabla Impacto'!$D$11),"Leve",IF(OR(K34='[8]Tabla Impacto'!$C$12,K34='[8]Tabla Impacto'!$D$12),"Menor",IF(OR(K34='[8]Tabla Impacto'!$C$13,K34='[8]Tabla Impacto'!$D$13),"Moderado",IF(OR(K34='[8]Tabla Impacto'!$C$14,K34='[8]Tabla Impacto'!$D$14),"Mayor",IF(OR(K34='[8]Tabla Impacto'!$C$15,K34='[8]Tabla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IF(NOT(ISERROR(MATCH(J40,'[8]Tabla Impacto'!$B$221:$B$223,0))),'[8]Tabla Impacto'!$F$223&amp;"Por favor no seleccionar los criterios de impacto(Afectación Económica o presupuestal y Pérdida Reputacional)",J40)</f>
        <v>0</v>
      </c>
      <c r="L40" s="195" t="str">
        <f>IF(OR(K40='[8]Tabla Impacto'!$C$11,K40='[8]Tabla Impacto'!$D$11),"Leve",IF(OR(K40='[8]Tabla Impacto'!$C$12,K40='[8]Tabla Impacto'!$D$12),"Menor",IF(OR(K40='[8]Tabla Impacto'!$C$13,K40='[8]Tabla Impacto'!$D$13),"Moderado",IF(OR(K40='[8]Tabla Impacto'!$C$14,K40='[8]Tabla Impacto'!$D$14),"Mayor",IF(OR(K40='[8]Tabla Impacto'!$C$15,K40='[8]Tabla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IF(NOT(ISERROR(MATCH(J46,'[8]Tabla Impacto'!$B$221:$B$223,0))),'[8]Tabla Impacto'!$F$223&amp;"Por favor no seleccionar los criterios de impacto(Afectación Económica o presupuestal y Pérdida Reputacional)",J46)</f>
        <v>0</v>
      </c>
      <c r="L46" s="195" t="str">
        <f>IF(OR(K46='[8]Tabla Impacto'!$C$11,K46='[8]Tabla Impacto'!$D$11),"Leve",IF(OR(K46='[8]Tabla Impacto'!$C$12,K46='[8]Tabla Impacto'!$D$12),"Menor",IF(OR(K46='[8]Tabla Impacto'!$C$13,K46='[8]Tabla Impacto'!$D$13),"Moderado",IF(OR(K46='[8]Tabla Impacto'!$C$14,K46='[8]Tabla Impacto'!$D$14),"Mayor",IF(OR(K46='[8]Tabla Impacto'!$C$15,K46='[8]Tabla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t="s">
        <v>381</v>
      </c>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t="s">
        <v>382</v>
      </c>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t="s">
        <v>383</v>
      </c>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IF(NOT(ISERROR(MATCH(J52,'[8]Tabla Impacto'!$B$221:$B$223,0))),'[8]Tabla Impacto'!$F$223&amp;"Por favor no seleccionar los criterios de impacto(Afectación Económica o presupuestal y Pérdida Reputacional)",J52)</f>
        <v>0</v>
      </c>
      <c r="L52" s="195" t="str">
        <f>IF(OR(K52='[8]Tabla Impacto'!$C$11,K52='[8]Tabla Impacto'!$D$11),"Leve",IF(OR(K52='[8]Tabla Impacto'!$C$12,K52='[8]Tabla Impacto'!$D$12),"Menor",IF(OR(K52='[8]Tabla Impacto'!$C$13,K52='[8]Tabla Impacto'!$D$13),"Moderado",IF(OR(K52='[8]Tabla Impacto'!$C$14,K52='[8]Tabla Impacto'!$D$14),"Mayor",IF(OR(K52='[8]Tabla Impacto'!$C$15,K52='[8]Tabla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IF(NOT(ISERROR(MATCH(J58,'[8]Tabla Impacto'!$B$221:$B$223,0))),'[8]Tabla Impacto'!$F$223&amp;"Por favor no seleccionar los criterios de impacto(Afectación Económica o presupuestal y Pérdida Reputacional)",J58)</f>
        <v>0</v>
      </c>
      <c r="L58" s="195" t="str">
        <f>IF(OR(K58='[8]Tabla Impacto'!$C$11,K58='[8]Tabla Impacto'!$D$11),"Leve",IF(OR(K58='[8]Tabla Impacto'!$C$12,K58='[8]Tabla Impacto'!$D$12),"Menor",IF(OR(K58='[8]Tabla Impacto'!$C$13,K58='[8]Tabla Impacto'!$D$13),"Moderado",IF(OR(K58='[8]Tabla Impacto'!$C$14,K58='[8]Tabla Impacto'!$D$14),"Mayor",IF(OR(K58='[8]Tabla Impacto'!$C$15,K58='[8]Tabla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IF(NOT(ISERROR(MATCH(J64,'[8]Tabla Impacto'!$B$221:$B$223,0))),'[8]Tabla Impacto'!$F$223&amp;"Por favor no seleccionar los criterios de impacto(Afectación Económica o presupuestal y Pérdida Reputacional)",J64)</f>
        <v>0</v>
      </c>
      <c r="L64" s="195" t="str">
        <f>IF(OR(K64='[8]Tabla Impacto'!$C$11,K64='[8]Tabla Impacto'!$D$11),"Leve",IF(OR(K64='[8]Tabla Impacto'!$C$12,K64='[8]Tabla Impacto'!$D$12),"Menor",IF(OR(K64='[8]Tabla Impacto'!$C$13,K64='[8]Tabla Impacto'!$D$13),"Moderado",IF(OR(K64='[8]Tabla Impacto'!$C$14,K64='[8]Tabla Impacto'!$D$14),"Mayor",IF(OR(K64='[8]Tabla Impacto'!$C$15,K64='[8]Tabla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851" priority="227" operator="equal">
      <formula>"Muy Alta"</formula>
    </cfRule>
    <cfRule type="cellIs" dxfId="1850" priority="228" operator="equal">
      <formula>"Alta"</formula>
    </cfRule>
    <cfRule type="cellIs" dxfId="1849" priority="229" operator="equal">
      <formula>"Media"</formula>
    </cfRule>
    <cfRule type="cellIs" dxfId="1848" priority="230" operator="equal">
      <formula>"Baja"</formula>
    </cfRule>
    <cfRule type="cellIs" dxfId="1847" priority="231" operator="equal">
      <formula>"Muy Baja"</formula>
    </cfRule>
  </conditionalFormatting>
  <conditionalFormatting sqref="L10 L16 L22 L28 L34 L40 L46 L52 L58 L64">
    <cfRule type="cellIs" dxfId="1846" priority="222" operator="equal">
      <formula>"Catastrófico"</formula>
    </cfRule>
    <cfRule type="cellIs" dxfId="1845" priority="223" operator="equal">
      <formula>"Mayor"</formula>
    </cfRule>
    <cfRule type="cellIs" dxfId="1844" priority="224" operator="equal">
      <formula>"Moderado"</formula>
    </cfRule>
    <cfRule type="cellIs" dxfId="1843" priority="225" operator="equal">
      <formula>"Menor"</formula>
    </cfRule>
    <cfRule type="cellIs" dxfId="1842" priority="226" operator="equal">
      <formula>"Leve"</formula>
    </cfRule>
  </conditionalFormatting>
  <conditionalFormatting sqref="N10">
    <cfRule type="cellIs" dxfId="1841" priority="218" operator="equal">
      <formula>"Extremo"</formula>
    </cfRule>
    <cfRule type="cellIs" dxfId="1840" priority="219" operator="equal">
      <formula>"Alto"</formula>
    </cfRule>
    <cfRule type="cellIs" dxfId="1839" priority="220" operator="equal">
      <formula>"Moderado"</formula>
    </cfRule>
    <cfRule type="cellIs" dxfId="1838" priority="221" operator="equal">
      <formula>"Bajo"</formula>
    </cfRule>
  </conditionalFormatting>
  <conditionalFormatting sqref="Y10:Y15">
    <cfRule type="cellIs" dxfId="1837" priority="213" operator="equal">
      <formula>"Muy Alta"</formula>
    </cfRule>
    <cfRule type="cellIs" dxfId="1836" priority="214" operator="equal">
      <formula>"Alta"</formula>
    </cfRule>
    <cfRule type="cellIs" dxfId="1835" priority="215" operator="equal">
      <formula>"Media"</formula>
    </cfRule>
    <cfRule type="cellIs" dxfId="1834" priority="216" operator="equal">
      <formula>"Baja"</formula>
    </cfRule>
    <cfRule type="cellIs" dxfId="1833" priority="217" operator="equal">
      <formula>"Muy Baja"</formula>
    </cfRule>
  </conditionalFormatting>
  <conditionalFormatting sqref="AA10:AA15">
    <cfRule type="cellIs" dxfId="1832" priority="208" operator="equal">
      <formula>"Catastrófico"</formula>
    </cfRule>
    <cfRule type="cellIs" dxfId="1831" priority="209" operator="equal">
      <formula>"Mayor"</formula>
    </cfRule>
    <cfRule type="cellIs" dxfId="1830" priority="210" operator="equal">
      <formula>"Moderado"</formula>
    </cfRule>
    <cfRule type="cellIs" dxfId="1829" priority="211" operator="equal">
      <formula>"Menor"</formula>
    </cfRule>
    <cfRule type="cellIs" dxfId="1828" priority="212" operator="equal">
      <formula>"Leve"</formula>
    </cfRule>
  </conditionalFormatting>
  <conditionalFormatting sqref="AC10:AC15">
    <cfRule type="cellIs" dxfId="1827" priority="204" operator="equal">
      <formula>"Extremo"</formula>
    </cfRule>
    <cfRule type="cellIs" dxfId="1826" priority="205" operator="equal">
      <formula>"Alto"</formula>
    </cfRule>
    <cfRule type="cellIs" dxfId="1825" priority="206" operator="equal">
      <formula>"Moderado"</formula>
    </cfRule>
    <cfRule type="cellIs" dxfId="1824" priority="207" operator="equal">
      <formula>"Bajo"</formula>
    </cfRule>
  </conditionalFormatting>
  <conditionalFormatting sqref="H58">
    <cfRule type="cellIs" dxfId="1823" priority="43" operator="equal">
      <formula>"Muy Alta"</formula>
    </cfRule>
    <cfRule type="cellIs" dxfId="1822" priority="44" operator="equal">
      <formula>"Alta"</formula>
    </cfRule>
    <cfRule type="cellIs" dxfId="1821" priority="45" operator="equal">
      <formula>"Media"</formula>
    </cfRule>
    <cfRule type="cellIs" dxfId="1820" priority="46" operator="equal">
      <formula>"Baja"</formula>
    </cfRule>
    <cfRule type="cellIs" dxfId="1819" priority="47" operator="equal">
      <formula>"Muy Baja"</formula>
    </cfRule>
  </conditionalFormatting>
  <conditionalFormatting sqref="N16">
    <cfRule type="cellIs" dxfId="1818" priority="200" operator="equal">
      <formula>"Extremo"</formula>
    </cfRule>
    <cfRule type="cellIs" dxfId="1817" priority="201" operator="equal">
      <formula>"Alto"</formula>
    </cfRule>
    <cfRule type="cellIs" dxfId="1816" priority="202" operator="equal">
      <formula>"Moderado"</formula>
    </cfRule>
    <cfRule type="cellIs" dxfId="1815" priority="203" operator="equal">
      <formula>"Bajo"</formula>
    </cfRule>
  </conditionalFormatting>
  <conditionalFormatting sqref="Y16:Y21">
    <cfRule type="cellIs" dxfId="1814" priority="195" operator="equal">
      <formula>"Muy Alta"</formula>
    </cfRule>
    <cfRule type="cellIs" dxfId="1813" priority="196" operator="equal">
      <formula>"Alta"</formula>
    </cfRule>
    <cfRule type="cellIs" dxfId="1812" priority="197" operator="equal">
      <formula>"Media"</formula>
    </cfRule>
    <cfRule type="cellIs" dxfId="1811" priority="198" operator="equal">
      <formula>"Baja"</formula>
    </cfRule>
    <cfRule type="cellIs" dxfId="1810" priority="199" operator="equal">
      <formula>"Muy Baja"</formula>
    </cfRule>
  </conditionalFormatting>
  <conditionalFormatting sqref="AA16:AA21">
    <cfRule type="cellIs" dxfId="1809" priority="190" operator="equal">
      <formula>"Catastrófico"</formula>
    </cfRule>
    <cfRule type="cellIs" dxfId="1808" priority="191" operator="equal">
      <formula>"Mayor"</formula>
    </cfRule>
    <cfRule type="cellIs" dxfId="1807" priority="192" operator="equal">
      <formula>"Moderado"</formula>
    </cfRule>
    <cfRule type="cellIs" dxfId="1806" priority="193" operator="equal">
      <formula>"Menor"</formula>
    </cfRule>
    <cfRule type="cellIs" dxfId="1805" priority="194" operator="equal">
      <formula>"Leve"</formula>
    </cfRule>
  </conditionalFormatting>
  <conditionalFormatting sqref="AC16:AC21">
    <cfRule type="cellIs" dxfId="1804" priority="186" operator="equal">
      <formula>"Extremo"</formula>
    </cfRule>
    <cfRule type="cellIs" dxfId="1803" priority="187" operator="equal">
      <formula>"Alto"</formula>
    </cfRule>
    <cfRule type="cellIs" dxfId="1802" priority="188" operator="equal">
      <formula>"Moderado"</formula>
    </cfRule>
    <cfRule type="cellIs" dxfId="1801" priority="189" operator="equal">
      <formula>"Bajo"</formula>
    </cfRule>
  </conditionalFormatting>
  <conditionalFormatting sqref="H22">
    <cfRule type="cellIs" dxfId="1800" priority="181" operator="equal">
      <formula>"Muy Alta"</formula>
    </cfRule>
    <cfRule type="cellIs" dxfId="1799" priority="182" operator="equal">
      <formula>"Alta"</formula>
    </cfRule>
    <cfRule type="cellIs" dxfId="1798" priority="183" operator="equal">
      <formula>"Media"</formula>
    </cfRule>
    <cfRule type="cellIs" dxfId="1797" priority="184" operator="equal">
      <formula>"Baja"</formula>
    </cfRule>
    <cfRule type="cellIs" dxfId="1796" priority="185" operator="equal">
      <formula>"Muy Baja"</formula>
    </cfRule>
  </conditionalFormatting>
  <conditionalFormatting sqref="N22">
    <cfRule type="cellIs" dxfId="1795" priority="177" operator="equal">
      <formula>"Extremo"</formula>
    </cfRule>
    <cfRule type="cellIs" dxfId="1794" priority="178" operator="equal">
      <formula>"Alto"</formula>
    </cfRule>
    <cfRule type="cellIs" dxfId="1793" priority="179" operator="equal">
      <formula>"Moderado"</formula>
    </cfRule>
    <cfRule type="cellIs" dxfId="1792" priority="180" operator="equal">
      <formula>"Bajo"</formula>
    </cfRule>
  </conditionalFormatting>
  <conditionalFormatting sqref="Y22:Y27">
    <cfRule type="cellIs" dxfId="1791" priority="172" operator="equal">
      <formula>"Muy Alta"</formula>
    </cfRule>
    <cfRule type="cellIs" dxfId="1790" priority="173" operator="equal">
      <formula>"Alta"</formula>
    </cfRule>
    <cfRule type="cellIs" dxfId="1789" priority="174" operator="equal">
      <formula>"Media"</formula>
    </cfRule>
    <cfRule type="cellIs" dxfId="1788" priority="175" operator="equal">
      <formula>"Baja"</formula>
    </cfRule>
    <cfRule type="cellIs" dxfId="1787" priority="176" operator="equal">
      <formula>"Muy Baja"</formula>
    </cfRule>
  </conditionalFormatting>
  <conditionalFormatting sqref="AA22:AA27">
    <cfRule type="cellIs" dxfId="1786" priority="167" operator="equal">
      <formula>"Catastrófico"</formula>
    </cfRule>
    <cfRule type="cellIs" dxfId="1785" priority="168" operator="equal">
      <formula>"Mayor"</formula>
    </cfRule>
    <cfRule type="cellIs" dxfId="1784" priority="169" operator="equal">
      <formula>"Moderado"</formula>
    </cfRule>
    <cfRule type="cellIs" dxfId="1783" priority="170" operator="equal">
      <formula>"Menor"</formula>
    </cfRule>
    <cfRule type="cellIs" dxfId="1782" priority="171" operator="equal">
      <formula>"Leve"</formula>
    </cfRule>
  </conditionalFormatting>
  <conditionalFormatting sqref="AC22:AC27">
    <cfRule type="cellIs" dxfId="1781" priority="163" operator="equal">
      <formula>"Extremo"</formula>
    </cfRule>
    <cfRule type="cellIs" dxfId="1780" priority="164" operator="equal">
      <formula>"Alto"</formula>
    </cfRule>
    <cfRule type="cellIs" dxfId="1779" priority="165" operator="equal">
      <formula>"Moderado"</formula>
    </cfRule>
    <cfRule type="cellIs" dxfId="1778" priority="166" operator="equal">
      <formula>"Bajo"</formula>
    </cfRule>
  </conditionalFormatting>
  <conditionalFormatting sqref="H28">
    <cfRule type="cellIs" dxfId="1777" priority="158" operator="equal">
      <formula>"Muy Alta"</formula>
    </cfRule>
    <cfRule type="cellIs" dxfId="1776" priority="159" operator="equal">
      <formula>"Alta"</formula>
    </cfRule>
    <cfRule type="cellIs" dxfId="1775" priority="160" operator="equal">
      <formula>"Media"</formula>
    </cfRule>
    <cfRule type="cellIs" dxfId="1774" priority="161" operator="equal">
      <formula>"Baja"</formula>
    </cfRule>
    <cfRule type="cellIs" dxfId="1773" priority="162" operator="equal">
      <formula>"Muy Baja"</formula>
    </cfRule>
  </conditionalFormatting>
  <conditionalFormatting sqref="N28">
    <cfRule type="cellIs" dxfId="1772" priority="154" operator="equal">
      <formula>"Extremo"</formula>
    </cfRule>
    <cfRule type="cellIs" dxfId="1771" priority="155" operator="equal">
      <formula>"Alto"</formula>
    </cfRule>
    <cfRule type="cellIs" dxfId="1770" priority="156" operator="equal">
      <formula>"Moderado"</formula>
    </cfRule>
    <cfRule type="cellIs" dxfId="1769" priority="157" operator="equal">
      <formula>"Bajo"</formula>
    </cfRule>
  </conditionalFormatting>
  <conditionalFormatting sqref="Y28:Y33">
    <cfRule type="cellIs" dxfId="1768" priority="149" operator="equal">
      <formula>"Muy Alta"</formula>
    </cfRule>
    <cfRule type="cellIs" dxfId="1767" priority="150" operator="equal">
      <formula>"Alta"</formula>
    </cfRule>
    <cfRule type="cellIs" dxfId="1766" priority="151" operator="equal">
      <formula>"Media"</formula>
    </cfRule>
    <cfRule type="cellIs" dxfId="1765" priority="152" operator="equal">
      <formula>"Baja"</formula>
    </cfRule>
    <cfRule type="cellIs" dxfId="1764" priority="153" operator="equal">
      <formula>"Muy Baja"</formula>
    </cfRule>
  </conditionalFormatting>
  <conditionalFormatting sqref="AA28:AA33">
    <cfRule type="cellIs" dxfId="1763" priority="144" operator="equal">
      <formula>"Catastrófico"</formula>
    </cfRule>
    <cfRule type="cellIs" dxfId="1762" priority="145" operator="equal">
      <formula>"Mayor"</formula>
    </cfRule>
    <cfRule type="cellIs" dxfId="1761" priority="146" operator="equal">
      <formula>"Moderado"</formula>
    </cfRule>
    <cfRule type="cellIs" dxfId="1760" priority="147" operator="equal">
      <formula>"Menor"</formula>
    </cfRule>
    <cfRule type="cellIs" dxfId="1759" priority="148" operator="equal">
      <formula>"Leve"</formula>
    </cfRule>
  </conditionalFormatting>
  <conditionalFormatting sqref="AC28:AC33">
    <cfRule type="cellIs" dxfId="1758" priority="140" operator="equal">
      <formula>"Extremo"</formula>
    </cfRule>
    <cfRule type="cellIs" dxfId="1757" priority="141" operator="equal">
      <formula>"Alto"</formula>
    </cfRule>
    <cfRule type="cellIs" dxfId="1756" priority="142" operator="equal">
      <formula>"Moderado"</formula>
    </cfRule>
    <cfRule type="cellIs" dxfId="1755" priority="143" operator="equal">
      <formula>"Bajo"</formula>
    </cfRule>
  </conditionalFormatting>
  <conditionalFormatting sqref="H34">
    <cfRule type="cellIs" dxfId="1754" priority="135" operator="equal">
      <formula>"Muy Alta"</formula>
    </cfRule>
    <cfRule type="cellIs" dxfId="1753" priority="136" operator="equal">
      <formula>"Alta"</formula>
    </cfRule>
    <cfRule type="cellIs" dxfId="1752" priority="137" operator="equal">
      <formula>"Media"</formula>
    </cfRule>
    <cfRule type="cellIs" dxfId="1751" priority="138" operator="equal">
      <formula>"Baja"</formula>
    </cfRule>
    <cfRule type="cellIs" dxfId="1750" priority="139" operator="equal">
      <formula>"Muy Baja"</formula>
    </cfRule>
  </conditionalFormatting>
  <conditionalFormatting sqref="N34">
    <cfRule type="cellIs" dxfId="1749" priority="131" operator="equal">
      <formula>"Extremo"</formula>
    </cfRule>
    <cfRule type="cellIs" dxfId="1748" priority="132" operator="equal">
      <formula>"Alto"</formula>
    </cfRule>
    <cfRule type="cellIs" dxfId="1747" priority="133" operator="equal">
      <formula>"Moderado"</formula>
    </cfRule>
    <cfRule type="cellIs" dxfId="1746" priority="134" operator="equal">
      <formula>"Bajo"</formula>
    </cfRule>
  </conditionalFormatting>
  <conditionalFormatting sqref="Y34:Y39">
    <cfRule type="cellIs" dxfId="1745" priority="126" operator="equal">
      <formula>"Muy Alta"</formula>
    </cfRule>
    <cfRule type="cellIs" dxfId="1744" priority="127" operator="equal">
      <formula>"Alta"</formula>
    </cfRule>
    <cfRule type="cellIs" dxfId="1743" priority="128" operator="equal">
      <formula>"Media"</formula>
    </cfRule>
    <cfRule type="cellIs" dxfId="1742" priority="129" operator="equal">
      <formula>"Baja"</formula>
    </cfRule>
    <cfRule type="cellIs" dxfId="1741" priority="130" operator="equal">
      <formula>"Muy Baja"</formula>
    </cfRule>
  </conditionalFormatting>
  <conditionalFormatting sqref="AA34:AA39">
    <cfRule type="cellIs" dxfId="1740" priority="121" operator="equal">
      <formula>"Catastrófico"</formula>
    </cfRule>
    <cfRule type="cellIs" dxfId="1739" priority="122" operator="equal">
      <formula>"Mayor"</formula>
    </cfRule>
    <cfRule type="cellIs" dxfId="1738" priority="123" operator="equal">
      <formula>"Moderado"</formula>
    </cfRule>
    <cfRule type="cellIs" dxfId="1737" priority="124" operator="equal">
      <formula>"Menor"</formula>
    </cfRule>
    <cfRule type="cellIs" dxfId="1736" priority="125" operator="equal">
      <formula>"Leve"</formula>
    </cfRule>
  </conditionalFormatting>
  <conditionalFormatting sqref="AC34:AC39">
    <cfRule type="cellIs" dxfId="1735" priority="117" operator="equal">
      <formula>"Extremo"</formula>
    </cfRule>
    <cfRule type="cellIs" dxfId="1734" priority="118" operator="equal">
      <formula>"Alto"</formula>
    </cfRule>
    <cfRule type="cellIs" dxfId="1733" priority="119" operator="equal">
      <formula>"Moderado"</formula>
    </cfRule>
    <cfRule type="cellIs" dxfId="1732" priority="120" operator="equal">
      <formula>"Bajo"</formula>
    </cfRule>
  </conditionalFormatting>
  <conditionalFormatting sqref="H40">
    <cfRule type="cellIs" dxfId="1731" priority="112" operator="equal">
      <formula>"Muy Alta"</formula>
    </cfRule>
    <cfRule type="cellIs" dxfId="1730" priority="113" operator="equal">
      <formula>"Alta"</formula>
    </cfRule>
    <cfRule type="cellIs" dxfId="1729" priority="114" operator="equal">
      <formula>"Media"</formula>
    </cfRule>
    <cfRule type="cellIs" dxfId="1728" priority="115" operator="equal">
      <formula>"Baja"</formula>
    </cfRule>
    <cfRule type="cellIs" dxfId="1727" priority="116" operator="equal">
      <formula>"Muy Baja"</formula>
    </cfRule>
  </conditionalFormatting>
  <conditionalFormatting sqref="N40">
    <cfRule type="cellIs" dxfId="1726" priority="108" operator="equal">
      <formula>"Extremo"</formula>
    </cfRule>
    <cfRule type="cellIs" dxfId="1725" priority="109" operator="equal">
      <formula>"Alto"</formula>
    </cfRule>
    <cfRule type="cellIs" dxfId="1724" priority="110" operator="equal">
      <formula>"Moderado"</formula>
    </cfRule>
    <cfRule type="cellIs" dxfId="1723" priority="111" operator="equal">
      <formula>"Bajo"</formula>
    </cfRule>
  </conditionalFormatting>
  <conditionalFormatting sqref="Y40:Y45">
    <cfRule type="cellIs" dxfId="1722" priority="103" operator="equal">
      <formula>"Muy Alta"</formula>
    </cfRule>
    <cfRule type="cellIs" dxfId="1721" priority="104" operator="equal">
      <formula>"Alta"</formula>
    </cfRule>
    <cfRule type="cellIs" dxfId="1720" priority="105" operator="equal">
      <formula>"Media"</formula>
    </cfRule>
    <cfRule type="cellIs" dxfId="1719" priority="106" operator="equal">
      <formula>"Baja"</formula>
    </cfRule>
    <cfRule type="cellIs" dxfId="1718" priority="107" operator="equal">
      <formula>"Muy Baja"</formula>
    </cfRule>
  </conditionalFormatting>
  <conditionalFormatting sqref="AA40:AA45">
    <cfRule type="cellIs" dxfId="1717" priority="98" operator="equal">
      <formula>"Catastrófico"</formula>
    </cfRule>
    <cfRule type="cellIs" dxfId="1716" priority="99" operator="equal">
      <formula>"Mayor"</formula>
    </cfRule>
    <cfRule type="cellIs" dxfId="1715" priority="100" operator="equal">
      <formula>"Moderado"</formula>
    </cfRule>
    <cfRule type="cellIs" dxfId="1714" priority="101" operator="equal">
      <formula>"Menor"</formula>
    </cfRule>
    <cfRule type="cellIs" dxfId="1713" priority="102" operator="equal">
      <formula>"Leve"</formula>
    </cfRule>
  </conditionalFormatting>
  <conditionalFormatting sqref="AC40:AC45">
    <cfRule type="cellIs" dxfId="1712" priority="94" operator="equal">
      <formula>"Extremo"</formula>
    </cfRule>
    <cfRule type="cellIs" dxfId="1711" priority="95" operator="equal">
      <formula>"Alto"</formula>
    </cfRule>
    <cfRule type="cellIs" dxfId="1710" priority="96" operator="equal">
      <formula>"Moderado"</formula>
    </cfRule>
    <cfRule type="cellIs" dxfId="1709" priority="97" operator="equal">
      <formula>"Bajo"</formula>
    </cfRule>
  </conditionalFormatting>
  <conditionalFormatting sqref="H46">
    <cfRule type="cellIs" dxfId="1708" priority="89" operator="equal">
      <formula>"Muy Alta"</formula>
    </cfRule>
    <cfRule type="cellIs" dxfId="1707" priority="90" operator="equal">
      <formula>"Alta"</formula>
    </cfRule>
    <cfRule type="cellIs" dxfId="1706" priority="91" operator="equal">
      <formula>"Media"</formula>
    </cfRule>
    <cfRule type="cellIs" dxfId="1705" priority="92" operator="equal">
      <formula>"Baja"</formula>
    </cfRule>
    <cfRule type="cellIs" dxfId="1704" priority="93" operator="equal">
      <formula>"Muy Baja"</formula>
    </cfRule>
  </conditionalFormatting>
  <conditionalFormatting sqref="N46">
    <cfRule type="cellIs" dxfId="1703" priority="85" operator="equal">
      <formula>"Extremo"</formula>
    </cfRule>
    <cfRule type="cellIs" dxfId="1702" priority="86" operator="equal">
      <formula>"Alto"</formula>
    </cfRule>
    <cfRule type="cellIs" dxfId="1701" priority="87" operator="equal">
      <formula>"Moderado"</formula>
    </cfRule>
    <cfRule type="cellIs" dxfId="1700" priority="88" operator="equal">
      <formula>"Bajo"</formula>
    </cfRule>
  </conditionalFormatting>
  <conditionalFormatting sqref="Y46:Y51">
    <cfRule type="cellIs" dxfId="1699" priority="80" operator="equal">
      <formula>"Muy Alta"</formula>
    </cfRule>
    <cfRule type="cellIs" dxfId="1698" priority="81" operator="equal">
      <formula>"Alta"</formula>
    </cfRule>
    <cfRule type="cellIs" dxfId="1697" priority="82" operator="equal">
      <formula>"Media"</formula>
    </cfRule>
    <cfRule type="cellIs" dxfId="1696" priority="83" operator="equal">
      <formula>"Baja"</formula>
    </cfRule>
    <cfRule type="cellIs" dxfId="1695" priority="84" operator="equal">
      <formula>"Muy Baja"</formula>
    </cfRule>
  </conditionalFormatting>
  <conditionalFormatting sqref="AA46:AA51">
    <cfRule type="cellIs" dxfId="1694" priority="75" operator="equal">
      <formula>"Catastrófico"</formula>
    </cfRule>
    <cfRule type="cellIs" dxfId="1693" priority="76" operator="equal">
      <formula>"Mayor"</formula>
    </cfRule>
    <cfRule type="cellIs" dxfId="1692" priority="77" operator="equal">
      <formula>"Moderado"</formula>
    </cfRule>
    <cfRule type="cellIs" dxfId="1691" priority="78" operator="equal">
      <formula>"Menor"</formula>
    </cfRule>
    <cfRule type="cellIs" dxfId="1690" priority="79" operator="equal">
      <formula>"Leve"</formula>
    </cfRule>
  </conditionalFormatting>
  <conditionalFormatting sqref="AC46:AC51">
    <cfRule type="cellIs" dxfId="1689" priority="71" operator="equal">
      <formula>"Extremo"</formula>
    </cfRule>
    <cfRule type="cellIs" dxfId="1688" priority="72" operator="equal">
      <formula>"Alto"</formula>
    </cfRule>
    <cfRule type="cellIs" dxfId="1687" priority="73" operator="equal">
      <formula>"Moderado"</formula>
    </cfRule>
    <cfRule type="cellIs" dxfId="1686" priority="74" operator="equal">
      <formula>"Bajo"</formula>
    </cfRule>
  </conditionalFormatting>
  <conditionalFormatting sqref="H52">
    <cfRule type="cellIs" dxfId="1685" priority="66" operator="equal">
      <formula>"Muy Alta"</formula>
    </cfRule>
    <cfRule type="cellIs" dxfId="1684" priority="67" operator="equal">
      <formula>"Alta"</formula>
    </cfRule>
    <cfRule type="cellIs" dxfId="1683" priority="68" operator="equal">
      <formula>"Media"</formula>
    </cfRule>
    <cfRule type="cellIs" dxfId="1682" priority="69" operator="equal">
      <formula>"Baja"</formula>
    </cfRule>
    <cfRule type="cellIs" dxfId="1681" priority="70" operator="equal">
      <formula>"Muy Baja"</formula>
    </cfRule>
  </conditionalFormatting>
  <conditionalFormatting sqref="N52">
    <cfRule type="cellIs" dxfId="1680" priority="62" operator="equal">
      <formula>"Extremo"</formula>
    </cfRule>
    <cfRule type="cellIs" dxfId="1679" priority="63" operator="equal">
      <formula>"Alto"</formula>
    </cfRule>
    <cfRule type="cellIs" dxfId="1678" priority="64" operator="equal">
      <formula>"Moderado"</formula>
    </cfRule>
    <cfRule type="cellIs" dxfId="1677" priority="65" operator="equal">
      <formula>"Bajo"</formula>
    </cfRule>
  </conditionalFormatting>
  <conditionalFormatting sqref="Y52:Y57">
    <cfRule type="cellIs" dxfId="1676" priority="57" operator="equal">
      <formula>"Muy Alta"</formula>
    </cfRule>
    <cfRule type="cellIs" dxfId="1675" priority="58" operator="equal">
      <formula>"Alta"</formula>
    </cfRule>
    <cfRule type="cellIs" dxfId="1674" priority="59" operator="equal">
      <formula>"Media"</formula>
    </cfRule>
    <cfRule type="cellIs" dxfId="1673" priority="60" operator="equal">
      <formula>"Baja"</formula>
    </cfRule>
    <cfRule type="cellIs" dxfId="1672" priority="61" operator="equal">
      <formula>"Muy Baja"</formula>
    </cfRule>
  </conditionalFormatting>
  <conditionalFormatting sqref="AA52:AA57">
    <cfRule type="cellIs" dxfId="1671" priority="52" operator="equal">
      <formula>"Catastrófico"</formula>
    </cfRule>
    <cfRule type="cellIs" dxfId="1670" priority="53" operator="equal">
      <formula>"Mayor"</formula>
    </cfRule>
    <cfRule type="cellIs" dxfId="1669" priority="54" operator="equal">
      <formula>"Moderado"</formula>
    </cfRule>
    <cfRule type="cellIs" dxfId="1668" priority="55" operator="equal">
      <formula>"Menor"</formula>
    </cfRule>
    <cfRule type="cellIs" dxfId="1667" priority="56" operator="equal">
      <formula>"Leve"</formula>
    </cfRule>
  </conditionalFormatting>
  <conditionalFormatting sqref="AC52:AC57">
    <cfRule type="cellIs" dxfId="1666" priority="48" operator="equal">
      <formula>"Extremo"</formula>
    </cfRule>
    <cfRule type="cellIs" dxfId="1665" priority="49" operator="equal">
      <formula>"Alto"</formula>
    </cfRule>
    <cfRule type="cellIs" dxfId="1664" priority="50" operator="equal">
      <formula>"Moderado"</formula>
    </cfRule>
    <cfRule type="cellIs" dxfId="1663" priority="51" operator="equal">
      <formula>"Bajo"</formula>
    </cfRule>
  </conditionalFormatting>
  <conditionalFormatting sqref="N58">
    <cfRule type="cellIs" dxfId="1662" priority="39" operator="equal">
      <formula>"Extremo"</formula>
    </cfRule>
    <cfRule type="cellIs" dxfId="1661" priority="40" operator="equal">
      <formula>"Alto"</formula>
    </cfRule>
    <cfRule type="cellIs" dxfId="1660" priority="41" operator="equal">
      <formula>"Moderado"</formula>
    </cfRule>
    <cfRule type="cellIs" dxfId="1659" priority="42" operator="equal">
      <formula>"Bajo"</formula>
    </cfRule>
  </conditionalFormatting>
  <conditionalFormatting sqref="Y58:Y63">
    <cfRule type="cellIs" dxfId="1658" priority="34" operator="equal">
      <formula>"Muy Alta"</formula>
    </cfRule>
    <cfRule type="cellIs" dxfId="1657" priority="35" operator="equal">
      <formula>"Alta"</formula>
    </cfRule>
    <cfRule type="cellIs" dxfId="1656" priority="36" operator="equal">
      <formula>"Media"</formula>
    </cfRule>
    <cfRule type="cellIs" dxfId="1655" priority="37" operator="equal">
      <formula>"Baja"</formula>
    </cfRule>
    <cfRule type="cellIs" dxfId="1654" priority="38" operator="equal">
      <formula>"Muy Baja"</formula>
    </cfRule>
  </conditionalFormatting>
  <conditionalFormatting sqref="AA58:AA63">
    <cfRule type="cellIs" dxfId="1653" priority="29" operator="equal">
      <formula>"Catastrófico"</formula>
    </cfRule>
    <cfRule type="cellIs" dxfId="1652" priority="30" operator="equal">
      <formula>"Mayor"</formula>
    </cfRule>
    <cfRule type="cellIs" dxfId="1651" priority="31" operator="equal">
      <formula>"Moderado"</formula>
    </cfRule>
    <cfRule type="cellIs" dxfId="1650" priority="32" operator="equal">
      <formula>"Menor"</formula>
    </cfRule>
    <cfRule type="cellIs" dxfId="1649" priority="33" operator="equal">
      <formula>"Leve"</formula>
    </cfRule>
  </conditionalFormatting>
  <conditionalFormatting sqref="AC58:AC63">
    <cfRule type="cellIs" dxfId="1648" priority="25" operator="equal">
      <formula>"Extremo"</formula>
    </cfRule>
    <cfRule type="cellIs" dxfId="1647" priority="26" operator="equal">
      <formula>"Alto"</formula>
    </cfRule>
    <cfRule type="cellIs" dxfId="1646" priority="27" operator="equal">
      <formula>"Moderado"</formula>
    </cfRule>
    <cfRule type="cellIs" dxfId="1645" priority="28" operator="equal">
      <formula>"Bajo"</formula>
    </cfRule>
  </conditionalFormatting>
  <conditionalFormatting sqref="H64">
    <cfRule type="cellIs" dxfId="1644" priority="20" operator="equal">
      <formula>"Muy Alta"</formula>
    </cfRule>
    <cfRule type="cellIs" dxfId="1643" priority="21" operator="equal">
      <formula>"Alta"</formula>
    </cfRule>
    <cfRule type="cellIs" dxfId="1642" priority="22" operator="equal">
      <formula>"Media"</formula>
    </cfRule>
    <cfRule type="cellIs" dxfId="1641" priority="23" operator="equal">
      <formula>"Baja"</formula>
    </cfRule>
    <cfRule type="cellIs" dxfId="1640" priority="24" operator="equal">
      <formula>"Muy Baja"</formula>
    </cfRule>
  </conditionalFormatting>
  <conditionalFormatting sqref="N64">
    <cfRule type="cellIs" dxfId="1639" priority="16" operator="equal">
      <formula>"Extremo"</formula>
    </cfRule>
    <cfRule type="cellIs" dxfId="1638" priority="17" operator="equal">
      <formula>"Alto"</formula>
    </cfRule>
    <cfRule type="cellIs" dxfId="1637" priority="18" operator="equal">
      <formula>"Moderado"</formula>
    </cfRule>
    <cfRule type="cellIs" dxfId="1636" priority="19" operator="equal">
      <formula>"Bajo"</formula>
    </cfRule>
  </conditionalFormatting>
  <conditionalFormatting sqref="Y64:Y69">
    <cfRule type="cellIs" dxfId="1635" priority="11" operator="equal">
      <formula>"Muy Alta"</formula>
    </cfRule>
    <cfRule type="cellIs" dxfId="1634" priority="12" operator="equal">
      <formula>"Alta"</formula>
    </cfRule>
    <cfRule type="cellIs" dxfId="1633" priority="13" operator="equal">
      <formula>"Media"</formula>
    </cfRule>
    <cfRule type="cellIs" dxfId="1632" priority="14" operator="equal">
      <formula>"Baja"</formula>
    </cfRule>
    <cfRule type="cellIs" dxfId="1631" priority="15" operator="equal">
      <formula>"Muy Baja"</formula>
    </cfRule>
  </conditionalFormatting>
  <conditionalFormatting sqref="AA64:AA69">
    <cfRule type="cellIs" dxfId="1630" priority="6" operator="equal">
      <formula>"Catastrófico"</formula>
    </cfRule>
    <cfRule type="cellIs" dxfId="1629" priority="7" operator="equal">
      <formula>"Mayor"</formula>
    </cfRule>
    <cfRule type="cellIs" dxfId="1628" priority="8" operator="equal">
      <formula>"Moderado"</formula>
    </cfRule>
    <cfRule type="cellIs" dxfId="1627" priority="9" operator="equal">
      <formula>"Menor"</formula>
    </cfRule>
    <cfRule type="cellIs" dxfId="1626" priority="10" operator="equal">
      <formula>"Leve"</formula>
    </cfRule>
  </conditionalFormatting>
  <conditionalFormatting sqref="AC64:AC69">
    <cfRule type="cellIs" dxfId="1625" priority="2" operator="equal">
      <formula>"Extremo"</formula>
    </cfRule>
    <cfRule type="cellIs" dxfId="1624" priority="3" operator="equal">
      <formula>"Alto"</formula>
    </cfRule>
    <cfRule type="cellIs" dxfId="1623" priority="4" operator="equal">
      <formula>"Moderado"</formula>
    </cfRule>
    <cfRule type="cellIs" dxfId="1622" priority="5" operator="equal">
      <formula>"Bajo"</formula>
    </cfRule>
  </conditionalFormatting>
  <conditionalFormatting sqref="K10:K69">
    <cfRule type="containsText" dxfId="1621" priority="1" operator="containsText" text="❌">
      <formula>NOT(ISERROR(SEARCH("❌",K10)))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ADDA-315C-43F2-9B52-396BF1036D76}">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E10" sqref="E10:E15"/>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hidden="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hidden="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53" t="s">
        <v>60</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45" t="s">
        <v>61</v>
      </c>
      <c r="B4" s="146"/>
      <c r="C4" s="159" t="s">
        <v>344</v>
      </c>
      <c r="D4" s="160"/>
      <c r="E4" s="160"/>
      <c r="F4" s="160"/>
      <c r="G4" s="160"/>
      <c r="H4" s="160"/>
      <c r="I4" s="160"/>
      <c r="J4" s="160"/>
      <c r="K4" s="160"/>
      <c r="L4" s="160"/>
      <c r="M4" s="160"/>
      <c r="N4" s="161"/>
      <c r="O4" s="162"/>
      <c r="P4" s="162"/>
      <c r="Q4" s="16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45" t="s">
        <v>62</v>
      </c>
      <c r="B5" s="146"/>
      <c r="C5" s="159" t="s">
        <v>345</v>
      </c>
      <c r="D5" s="160"/>
      <c r="E5" s="160"/>
      <c r="F5" s="160"/>
      <c r="G5" s="160"/>
      <c r="H5" s="160"/>
      <c r="I5" s="160"/>
      <c r="J5" s="160"/>
      <c r="K5" s="160"/>
      <c r="L5" s="160"/>
      <c r="M5" s="160"/>
      <c r="N5" s="16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45" t="s">
        <v>63</v>
      </c>
      <c r="B6" s="146"/>
      <c r="C6" s="147" t="s">
        <v>346</v>
      </c>
      <c r="D6" s="148"/>
      <c r="E6" s="148"/>
      <c r="F6" s="148"/>
      <c r="G6" s="148"/>
      <c r="H6" s="148"/>
      <c r="I6" s="148"/>
      <c r="J6" s="148"/>
      <c r="K6" s="148"/>
      <c r="L6" s="148"/>
      <c r="M6" s="148"/>
      <c r="N6" s="14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50" t="s">
        <v>64</v>
      </c>
      <c r="B7" s="151"/>
      <c r="C7" s="151"/>
      <c r="D7" s="151"/>
      <c r="E7" s="151"/>
      <c r="F7" s="151"/>
      <c r="G7" s="152"/>
      <c r="H7" s="150" t="s">
        <v>65</v>
      </c>
      <c r="I7" s="151"/>
      <c r="J7" s="151"/>
      <c r="K7" s="151"/>
      <c r="L7" s="151"/>
      <c r="M7" s="151"/>
      <c r="N7" s="152"/>
      <c r="O7" s="150" t="s">
        <v>66</v>
      </c>
      <c r="P7" s="151"/>
      <c r="Q7" s="151"/>
      <c r="R7" s="151"/>
      <c r="S7" s="151"/>
      <c r="T7" s="151"/>
      <c r="U7" s="151"/>
      <c r="V7" s="151"/>
      <c r="W7" s="152"/>
      <c r="X7" s="150" t="s">
        <v>67</v>
      </c>
      <c r="Y7" s="151"/>
      <c r="Z7" s="151"/>
      <c r="AA7" s="151"/>
      <c r="AB7" s="151"/>
      <c r="AC7" s="151"/>
      <c r="AD7" s="152"/>
      <c r="AE7" s="150" t="s">
        <v>68</v>
      </c>
      <c r="AF7" s="151"/>
      <c r="AG7" s="151"/>
      <c r="AH7" s="151"/>
      <c r="AI7" s="151"/>
      <c r="AJ7" s="15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171" t="s">
        <v>69</v>
      </c>
      <c r="B8" s="173" t="s">
        <v>15</v>
      </c>
      <c r="C8" s="164" t="s">
        <v>17</v>
      </c>
      <c r="D8" s="164" t="s">
        <v>19</v>
      </c>
      <c r="E8" s="174" t="s">
        <v>21</v>
      </c>
      <c r="F8" s="163" t="s">
        <v>23</v>
      </c>
      <c r="G8" s="164" t="s">
        <v>70</v>
      </c>
      <c r="H8" s="175" t="s">
        <v>71</v>
      </c>
      <c r="I8" s="167" t="s">
        <v>72</v>
      </c>
      <c r="J8" s="163" t="s">
        <v>73</v>
      </c>
      <c r="K8" s="163" t="s">
        <v>74</v>
      </c>
      <c r="L8" s="165" t="s">
        <v>75</v>
      </c>
      <c r="M8" s="167" t="s">
        <v>72</v>
      </c>
      <c r="N8" s="164" t="s">
        <v>29</v>
      </c>
      <c r="O8" s="169" t="s">
        <v>76</v>
      </c>
      <c r="P8" s="168" t="s">
        <v>31</v>
      </c>
      <c r="Q8" s="163" t="s">
        <v>33</v>
      </c>
      <c r="R8" s="168" t="s">
        <v>77</v>
      </c>
      <c r="S8" s="168"/>
      <c r="T8" s="168"/>
      <c r="U8" s="168"/>
      <c r="V8" s="168"/>
      <c r="W8" s="168"/>
      <c r="X8" s="176" t="s">
        <v>78</v>
      </c>
      <c r="Y8" s="176" t="s">
        <v>79</v>
      </c>
      <c r="Z8" s="176" t="s">
        <v>72</v>
      </c>
      <c r="AA8" s="176" t="s">
        <v>80</v>
      </c>
      <c r="AB8" s="176" t="s">
        <v>72</v>
      </c>
      <c r="AC8" s="176" t="s">
        <v>81</v>
      </c>
      <c r="AD8" s="169" t="s">
        <v>49</v>
      </c>
      <c r="AE8" s="168" t="s">
        <v>68</v>
      </c>
      <c r="AF8" s="168" t="s">
        <v>82</v>
      </c>
      <c r="AG8" s="168" t="s">
        <v>83</v>
      </c>
      <c r="AH8" s="168" t="s">
        <v>84</v>
      </c>
      <c r="AI8" s="168" t="s">
        <v>85</v>
      </c>
      <c r="AJ8" s="168"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172"/>
      <c r="B9" s="173"/>
      <c r="C9" s="168"/>
      <c r="D9" s="168"/>
      <c r="E9" s="173"/>
      <c r="F9" s="164"/>
      <c r="G9" s="168"/>
      <c r="H9" s="164"/>
      <c r="I9" s="166"/>
      <c r="J9" s="164"/>
      <c r="K9" s="164"/>
      <c r="L9" s="166"/>
      <c r="M9" s="166"/>
      <c r="N9" s="168"/>
      <c r="O9" s="170"/>
      <c r="P9" s="168"/>
      <c r="Q9" s="164"/>
      <c r="R9" s="7" t="s">
        <v>86</v>
      </c>
      <c r="S9" s="7" t="s">
        <v>87</v>
      </c>
      <c r="T9" s="7" t="s">
        <v>88</v>
      </c>
      <c r="U9" s="7" t="s">
        <v>89</v>
      </c>
      <c r="V9" s="7" t="s">
        <v>90</v>
      </c>
      <c r="W9" s="7" t="s">
        <v>91</v>
      </c>
      <c r="X9" s="176"/>
      <c r="Y9" s="176"/>
      <c r="Z9" s="176"/>
      <c r="AA9" s="176"/>
      <c r="AB9" s="176"/>
      <c r="AC9" s="176"/>
      <c r="AD9" s="170"/>
      <c r="AE9" s="168"/>
      <c r="AF9" s="168"/>
      <c r="AG9" s="168"/>
      <c r="AH9" s="168"/>
      <c r="AI9" s="168"/>
      <c r="AJ9" s="168"/>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3">
        <v>1</v>
      </c>
      <c r="B10" s="186" t="s">
        <v>105</v>
      </c>
      <c r="C10" s="186" t="s">
        <v>347</v>
      </c>
      <c r="D10" s="186" t="s">
        <v>348</v>
      </c>
      <c r="E10" s="189" t="s">
        <v>349</v>
      </c>
      <c r="F10" s="186" t="s">
        <v>93</v>
      </c>
      <c r="G10" s="192">
        <f>365</f>
        <v>365</v>
      </c>
      <c r="H10" s="195" t="str">
        <f>IF(G10&lt;=0,"",IF(G10&lt;=2,"Muy Baja",IF(G10&lt;=24,"Baja",IF(G10&lt;=500,"Media",IF(G10&lt;=5000,"Alta","Muy Alta")))))</f>
        <v>Media</v>
      </c>
      <c r="I10" s="180">
        <f>IF(H10="","",IF(H10="Muy Baja",0.2,IF(H10="Baja",0.4,IF(H10="Media",0.6,IF(H10="Alta",0.8,IF(H10="Muy Alta",1,))))))</f>
        <v>0.6</v>
      </c>
      <c r="J10" s="198" t="s">
        <v>94</v>
      </c>
      <c r="K10" s="180" t="str">
        <f>IF(NOT(ISERROR(MATCH(J10,'[9]Tabla Impacto'!$B$221:$B$223,0))),'[9]Tabla Impacto'!$F$223&amp;"Por favor no seleccionar los criterios de impacto(Afectación Económica o presupuestal y Pérdida Reputacional)",J10)</f>
        <v xml:space="preserve">     El riesgo afecta la imagen de la entidad con algunos usuarios de relevancia frente al logro de los objetivos</v>
      </c>
      <c r="L10" s="195" t="str">
        <f>IF(OR(K10='[9]Tabla Impacto'!$C$11,K10='[9]Tabla Impacto'!$D$11),"Leve",IF(OR(K10='[9]Tabla Impacto'!$C$12,K10='[9]Tabla Impacto'!$D$12),"Menor",IF(OR(K10='[9]Tabla Impacto'!$C$13,K10='[9]Tabla Impacto'!$D$13),"Moderado",IF(OR(K10='[9]Tabla Impacto'!$C$14,K10='[9]Tabla Impacto'!$D$14),"Mayor",IF(OR(K10='[9]Tabla Impacto'!$C$15,K10='[9]Tabla Impacto'!$D$15),"Catastrófico","")))))</f>
        <v>Moderado</v>
      </c>
      <c r="M10" s="180">
        <f>IF(L10="","",IF(L10="Leve",0.2,IF(L10="Menor",0.4,IF(L10="Moderado",0.6,IF(L10="Mayor",0.8,IF(L10="Catastrófico",1,))))))</f>
        <v>0.6</v>
      </c>
      <c r="N10" s="177"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8" t="s">
        <v>350</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Moderado</v>
      </c>
      <c r="AB10" s="45">
        <f>IFERROR(IF(Q10="Impacto",(M10-(+M10*T10)),IF(Q10="Probabilidad",M10,"")),"")</f>
        <v>0.6</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4"/>
      <c r="B11" s="187"/>
      <c r="C11" s="187"/>
      <c r="D11" s="187"/>
      <c r="E11" s="190"/>
      <c r="F11" s="187"/>
      <c r="G11" s="193"/>
      <c r="H11" s="196"/>
      <c r="I11" s="181"/>
      <c r="J11" s="199"/>
      <c r="K11" s="181">
        <f ca="1">IF(NOT(ISERROR(MATCH(J11,_xlfn.ANCHORARRAY(E22),0))),I24&amp;"Por favor no seleccionar los criterios de impacto",J11)</f>
        <v>0</v>
      </c>
      <c r="L11" s="196"/>
      <c r="M11" s="181"/>
      <c r="N11" s="178"/>
      <c r="O11" s="6">
        <v>2</v>
      </c>
      <c r="P11" s="48" t="s">
        <v>351</v>
      </c>
      <c r="Q11" s="41" t="str">
        <f t="shared" si="0"/>
        <v>Probabilidad</v>
      </c>
      <c r="R11" s="42" t="s">
        <v>95</v>
      </c>
      <c r="S11" s="42" t="s">
        <v>109</v>
      </c>
      <c r="T11" s="43" t="str">
        <f t="shared" si="1"/>
        <v>50%</v>
      </c>
      <c r="U11" s="42" t="s">
        <v>97</v>
      </c>
      <c r="V11" s="42" t="s">
        <v>98</v>
      </c>
      <c r="W11" s="42" t="s">
        <v>99</v>
      </c>
      <c r="X11" s="24">
        <f>IFERROR(IF(AND(Q10="Probabilidad",Q11="Probabilidad"),(Z10-(+Z10*T11)),IF(Q11="Probabilidad",(I10-(+I10*T11)),IF(Q11="Impacto",Z10,""))),"")</f>
        <v>0.18</v>
      </c>
      <c r="Y11" s="44" t="str">
        <f t="shared" ref="Y11:Y69" si="4">IFERROR(IF(X11="","",IF(X11&lt;=0.2,"Muy Baja",IF(X11&lt;=0.4,"Baja",IF(X11&lt;=0.6,"Media",IF(X11&lt;=0.8,"Alta","Muy Alta"))))),"")</f>
        <v>Muy Baja</v>
      </c>
      <c r="Z11" s="45">
        <f t="shared" si="2"/>
        <v>0.18</v>
      </c>
      <c r="AA11" s="44" t="str">
        <f t="shared" ref="AA11:AA69" si="5">IFERROR(IF(AB11="","",IF(AB11&lt;=0.2,"Leve",IF(AB11&lt;=0.4,"Menor",IF(AB11&lt;=0.6,"Moderado",IF(AB11&lt;=0.8,"Mayor","Catastrófico"))))),"")</f>
        <v>Moderado</v>
      </c>
      <c r="AB11" s="45">
        <f>IFERROR(IF(AND(Q10="Impacto",Q11="Impacto"),(AB10-(+AB10*T11)),IF(Q11="Impacto",($M$10-(+$M$10*T11)),IF(Q11="Probabilidad",AB10,""))),"")</f>
        <v>0.6</v>
      </c>
      <c r="AC11" s="46" t="str">
        <f t="shared" si="3"/>
        <v>Moderado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4"/>
      <c r="B12" s="187"/>
      <c r="C12" s="187"/>
      <c r="D12" s="187"/>
      <c r="E12" s="190"/>
      <c r="F12" s="187"/>
      <c r="G12" s="193"/>
      <c r="H12" s="196"/>
      <c r="I12" s="181"/>
      <c r="J12" s="199"/>
      <c r="K12" s="181">
        <f ca="1">IF(NOT(ISERROR(MATCH(J12,_xlfn.ANCHORARRAY(E23),0))),I25&amp;"Por favor no seleccionar los criterios de impacto",J12)</f>
        <v>0</v>
      </c>
      <c r="L12" s="196"/>
      <c r="M12" s="181"/>
      <c r="N12" s="178"/>
      <c r="O12" s="6">
        <v>3</v>
      </c>
      <c r="P12" s="40" t="s">
        <v>352</v>
      </c>
      <c r="Q12" s="41" t="str">
        <f t="shared" si="0"/>
        <v>Probabilidad</v>
      </c>
      <c r="R12" s="42" t="s">
        <v>95</v>
      </c>
      <c r="S12" s="42" t="s">
        <v>109</v>
      </c>
      <c r="T12" s="43" t="str">
        <f t="shared" si="1"/>
        <v>50%</v>
      </c>
      <c r="U12" s="42" t="s">
        <v>97</v>
      </c>
      <c r="V12" s="42" t="s">
        <v>98</v>
      </c>
      <c r="W12" s="42" t="s">
        <v>99</v>
      </c>
      <c r="X12" s="24">
        <f>IFERROR(IF(AND(Q11="Probabilidad",Q12="Probabilidad"),(Z11-(+Z11*T12)),IF(AND(Q11="Impacto",Q12="Probabilidad"),(Z10-(+Z10*T12)),IF(Q12="Impacto",Z11,""))),"")</f>
        <v>0.09</v>
      </c>
      <c r="Y12" s="44" t="str">
        <f t="shared" si="4"/>
        <v>Muy Baja</v>
      </c>
      <c r="Z12" s="45">
        <f t="shared" si="2"/>
        <v>0.09</v>
      </c>
      <c r="AA12" s="44" t="str">
        <f t="shared" si="5"/>
        <v>Moderado</v>
      </c>
      <c r="AB12" s="45">
        <f>IFERROR(IF(AND(Q11="Impacto",Q12="Impacto"),(AB11-(+AB11*T12)),IF(AND(Q11="Probabilidad",Q12="Impacto"),(AB10-(+AB10*T12)),IF(Q12="Probabilidad",AB11,""))),"")</f>
        <v>0.6</v>
      </c>
      <c r="AC12" s="46" t="str">
        <f t="shared" si="3"/>
        <v>Moderado</v>
      </c>
      <c r="AD12" s="47" t="s">
        <v>100</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4"/>
      <c r="B13" s="187"/>
      <c r="C13" s="187"/>
      <c r="D13" s="187"/>
      <c r="E13" s="190"/>
      <c r="F13" s="187"/>
      <c r="G13" s="193"/>
      <c r="H13" s="196"/>
      <c r="I13" s="181"/>
      <c r="J13" s="199"/>
      <c r="K13" s="181">
        <f ca="1">IF(NOT(ISERROR(MATCH(J13,_xlfn.ANCHORARRAY(E24),0))),I26&amp;"Por favor no seleccionar los criterios de impacto",J13)</f>
        <v>0</v>
      </c>
      <c r="L13" s="196"/>
      <c r="M13" s="181"/>
      <c r="N13" s="178"/>
      <c r="O13" s="6">
        <v>4</v>
      </c>
      <c r="P13" s="40" t="s">
        <v>353</v>
      </c>
      <c r="Q13" s="41" t="str">
        <f t="shared" si="0"/>
        <v>Probabilidad</v>
      </c>
      <c r="R13" s="42" t="s">
        <v>95</v>
      </c>
      <c r="S13" s="42" t="s">
        <v>96</v>
      </c>
      <c r="T13" s="43" t="str">
        <f t="shared" si="1"/>
        <v>40%</v>
      </c>
      <c r="U13" s="42" t="s">
        <v>97</v>
      </c>
      <c r="V13" s="42" t="s">
        <v>98</v>
      </c>
      <c r="W13" s="42" t="s">
        <v>99</v>
      </c>
      <c r="X13" s="24">
        <f>IFERROR(IF(AND(Q12="Probabilidad",Q13="Probabilidad"),(Z12-(+Z12*T13)),IF(AND(Q12="Impacto",Q13="Probabilidad"),(Z11-(+Z11*T13)),IF(Q13="Impacto",Z12,""))),"")</f>
        <v>5.3999999999999999E-2</v>
      </c>
      <c r="Y13" s="44" t="str">
        <f t="shared" si="4"/>
        <v>Muy Baja</v>
      </c>
      <c r="Z13" s="45">
        <f t="shared" si="2"/>
        <v>5.3999999999999999E-2</v>
      </c>
      <c r="AA13" s="44" t="str">
        <f t="shared" si="5"/>
        <v>Moderado</v>
      </c>
      <c r="AB13" s="45">
        <f>IFERROR(IF(AND(Q12="Impacto",Q13="Impacto"),(AB12-(+AB12*T13)),IF(AND(Q12="Probabilidad",Q13="Impacto"),(AB11-(+AB11*T13)),IF(Q13="Probabilidad",AB12,""))),"")</f>
        <v>0.6</v>
      </c>
      <c r="AC13" s="46" t="str">
        <f t="shared" si="3"/>
        <v>Moderado</v>
      </c>
      <c r="AD13" s="47" t="s">
        <v>100</v>
      </c>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4"/>
      <c r="B14" s="187"/>
      <c r="C14" s="187"/>
      <c r="D14" s="187"/>
      <c r="E14" s="190"/>
      <c r="F14" s="187"/>
      <c r="G14" s="193"/>
      <c r="H14" s="196"/>
      <c r="I14" s="181"/>
      <c r="J14" s="199"/>
      <c r="K14" s="181">
        <f ca="1">IF(NOT(ISERROR(MATCH(J14,_xlfn.ANCHORARRAY(E25),0))),I27&amp;"Por favor no seleccionar los criterios de impacto",J14)</f>
        <v>0</v>
      </c>
      <c r="L14" s="196"/>
      <c r="M14" s="181"/>
      <c r="N14" s="178"/>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5"/>
      <c r="B15" s="188"/>
      <c r="C15" s="188"/>
      <c r="D15" s="188"/>
      <c r="E15" s="191"/>
      <c r="F15" s="188"/>
      <c r="G15" s="194"/>
      <c r="H15" s="197"/>
      <c r="I15" s="182"/>
      <c r="J15" s="200"/>
      <c r="K15" s="182">
        <f ca="1">IF(NOT(ISERROR(MATCH(J15,_xlfn.ANCHORARRAY(E26),0))),I28&amp;"Por favor no seleccionar los criterios de impacto",J15)</f>
        <v>0</v>
      </c>
      <c r="L15" s="197"/>
      <c r="M15" s="182"/>
      <c r="N15" s="179"/>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3">
        <v>2</v>
      </c>
      <c r="B16" s="186"/>
      <c r="C16" s="186"/>
      <c r="D16" s="186"/>
      <c r="E16" s="189"/>
      <c r="F16" s="186"/>
      <c r="G16" s="192"/>
      <c r="H16" s="195" t="str">
        <f>IF(G16&lt;=0,"",IF(G16&lt;=2,"Muy Baja",IF(G16&lt;=24,"Baja",IF(G16&lt;=500,"Media",IF(G16&lt;=5000,"Alta","Muy Alta")))))</f>
        <v/>
      </c>
      <c r="I16" s="180" t="str">
        <f>IF(H16="","",IF(H16="Muy Baja",0.2,IF(H16="Baja",0.4,IF(H16="Media",0.6,IF(H16="Alta",0.8,IF(H16="Muy Alta",1,))))))</f>
        <v/>
      </c>
      <c r="J16" s="198"/>
      <c r="K16" s="180">
        <f>IF(NOT(ISERROR(MATCH(J16,'[9]Tabla Impacto'!$B$221:$B$223,0))),'[9]Tabla Impacto'!$F$223&amp;"Por favor no seleccionar los criterios de impacto(Afectación Económica o presupuestal y Pérdida Reputacional)",J16)</f>
        <v>0</v>
      </c>
      <c r="L16" s="195" t="str">
        <f>IF(OR(K16='[9]Tabla Impacto'!$C$11,K16='[9]Tabla Impacto'!$D$11),"Leve",IF(OR(K16='[9]Tabla Impacto'!$C$12,K16='[9]Tabla Impacto'!$D$12),"Menor",IF(OR(K16='[9]Tabla Impacto'!$C$13,K16='[9]Tabla Impacto'!$D$13),"Moderado",IF(OR(K16='[9]Tabla Impacto'!$C$14,K16='[9]Tabla Impacto'!$D$14),"Mayor",IF(OR(K16='[9]Tabla Impacto'!$C$15,K16='[9]Tabla Impacto'!$D$15),"Catastrófico","")))))</f>
        <v/>
      </c>
      <c r="M16" s="180" t="str">
        <f>IF(L16="","",IF(L16="Leve",0.2,IF(L16="Menor",0.4,IF(L16="Moderado",0.6,IF(L16="Mayor",0.8,IF(L16="Catastrófico",1,))))))</f>
        <v/>
      </c>
      <c r="N16" s="177"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4"/>
      <c r="B17" s="187"/>
      <c r="C17" s="187"/>
      <c r="D17" s="187"/>
      <c r="E17" s="190"/>
      <c r="F17" s="187"/>
      <c r="G17" s="193"/>
      <c r="H17" s="196"/>
      <c r="I17" s="181"/>
      <c r="J17" s="199"/>
      <c r="K17" s="181">
        <f ca="1">IF(NOT(ISERROR(MATCH(J17,_xlfn.ANCHORARRAY(E28),0))),I30&amp;"Por favor no seleccionar los criterios de impacto",J17)</f>
        <v>0</v>
      </c>
      <c r="L17" s="196"/>
      <c r="M17" s="181"/>
      <c r="N17" s="178"/>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4"/>
      <c r="B18" s="187"/>
      <c r="C18" s="187"/>
      <c r="D18" s="187"/>
      <c r="E18" s="190"/>
      <c r="F18" s="187"/>
      <c r="G18" s="193"/>
      <c r="H18" s="196"/>
      <c r="I18" s="181"/>
      <c r="J18" s="199"/>
      <c r="K18" s="181">
        <f ca="1">IF(NOT(ISERROR(MATCH(J18,_xlfn.ANCHORARRAY(E29),0))),I31&amp;"Por favor no seleccionar los criterios de impacto",J18)</f>
        <v>0</v>
      </c>
      <c r="L18" s="196"/>
      <c r="M18" s="181"/>
      <c r="N18" s="178"/>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4"/>
      <c r="B19" s="187"/>
      <c r="C19" s="187"/>
      <c r="D19" s="187"/>
      <c r="E19" s="190"/>
      <c r="F19" s="187"/>
      <c r="G19" s="193"/>
      <c r="H19" s="196"/>
      <c r="I19" s="181"/>
      <c r="J19" s="199"/>
      <c r="K19" s="181">
        <f ca="1">IF(NOT(ISERROR(MATCH(J19,_xlfn.ANCHORARRAY(E30),0))),I32&amp;"Por favor no seleccionar los criterios de impacto",J19)</f>
        <v>0</v>
      </c>
      <c r="L19" s="196"/>
      <c r="M19" s="181"/>
      <c r="N19" s="178"/>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4"/>
      <c r="B20" s="187"/>
      <c r="C20" s="187"/>
      <c r="D20" s="187"/>
      <c r="E20" s="190"/>
      <c r="F20" s="187"/>
      <c r="G20" s="193"/>
      <c r="H20" s="196"/>
      <c r="I20" s="181"/>
      <c r="J20" s="199"/>
      <c r="K20" s="181">
        <f ca="1">IF(NOT(ISERROR(MATCH(J20,_xlfn.ANCHORARRAY(E31),0))),I33&amp;"Por favor no seleccionar los criterios de impacto",J20)</f>
        <v>0</v>
      </c>
      <c r="L20" s="196"/>
      <c r="M20" s="181"/>
      <c r="N20" s="178"/>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5"/>
      <c r="B21" s="188"/>
      <c r="C21" s="188"/>
      <c r="D21" s="188"/>
      <c r="E21" s="191"/>
      <c r="F21" s="188"/>
      <c r="G21" s="194"/>
      <c r="H21" s="197"/>
      <c r="I21" s="182"/>
      <c r="J21" s="200"/>
      <c r="K21" s="182">
        <f ca="1">IF(NOT(ISERROR(MATCH(J21,_xlfn.ANCHORARRAY(E32),0))),I34&amp;"Por favor no seleccionar los criterios de impacto",J21)</f>
        <v>0</v>
      </c>
      <c r="L21" s="197"/>
      <c r="M21" s="182"/>
      <c r="N21" s="179"/>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3">
        <v>3</v>
      </c>
      <c r="B22" s="186"/>
      <c r="C22" s="186"/>
      <c r="D22" s="186"/>
      <c r="E22" s="189"/>
      <c r="F22" s="186"/>
      <c r="G22" s="192"/>
      <c r="H22" s="195" t="str">
        <f>IF(G22&lt;=0,"",IF(G22&lt;=2,"Muy Baja",IF(G22&lt;=24,"Baja",IF(G22&lt;=500,"Media",IF(G22&lt;=5000,"Alta","Muy Alta")))))</f>
        <v/>
      </c>
      <c r="I22" s="180" t="str">
        <f>IF(H22="","",IF(H22="Muy Baja",0.2,IF(H22="Baja",0.4,IF(H22="Media",0.6,IF(H22="Alta",0.8,IF(H22="Muy Alta",1,))))))</f>
        <v/>
      </c>
      <c r="J22" s="198"/>
      <c r="K22" s="180">
        <f>IF(NOT(ISERROR(MATCH(J22,'[9]Tabla Impacto'!$B$221:$B$223,0))),'[9]Tabla Impacto'!$F$223&amp;"Por favor no seleccionar los criterios de impacto(Afectación Económica o presupuestal y Pérdida Reputacional)",J22)</f>
        <v>0</v>
      </c>
      <c r="L22" s="195" t="str">
        <f>IF(OR(K22='[9]Tabla Impacto'!$C$11,K22='[9]Tabla Impacto'!$D$11),"Leve",IF(OR(K22='[9]Tabla Impacto'!$C$12,K22='[9]Tabla Impacto'!$D$12),"Menor",IF(OR(K22='[9]Tabla Impacto'!$C$13,K22='[9]Tabla Impacto'!$D$13),"Moderado",IF(OR(K22='[9]Tabla Impacto'!$C$14,K22='[9]Tabla Impacto'!$D$14),"Mayor",IF(OR(K22='[9]Tabla Impacto'!$C$15,K22='[9]Tabla Impacto'!$D$15),"Catastrófico","")))))</f>
        <v/>
      </c>
      <c r="M22" s="180" t="str">
        <f>IF(L22="","",IF(L22="Leve",0.2,IF(L22="Menor",0.4,IF(L22="Moderado",0.6,IF(L22="Mayor",0.8,IF(L22="Catastrófico",1,))))))</f>
        <v/>
      </c>
      <c r="N22" s="177"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4"/>
      <c r="B23" s="187"/>
      <c r="C23" s="187"/>
      <c r="D23" s="187"/>
      <c r="E23" s="190"/>
      <c r="F23" s="187"/>
      <c r="G23" s="193"/>
      <c r="H23" s="196"/>
      <c r="I23" s="181"/>
      <c r="J23" s="199"/>
      <c r="K23" s="181">
        <f ca="1">IF(NOT(ISERROR(MATCH(J23,_xlfn.ANCHORARRAY(E34),0))),I36&amp;"Por favor no seleccionar los criterios de impacto",J23)</f>
        <v>0</v>
      </c>
      <c r="L23" s="196"/>
      <c r="M23" s="181"/>
      <c r="N23" s="178"/>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4"/>
      <c r="B24" s="187"/>
      <c r="C24" s="187"/>
      <c r="D24" s="187"/>
      <c r="E24" s="190"/>
      <c r="F24" s="187"/>
      <c r="G24" s="193"/>
      <c r="H24" s="196"/>
      <c r="I24" s="181"/>
      <c r="J24" s="199"/>
      <c r="K24" s="181">
        <f ca="1">IF(NOT(ISERROR(MATCH(J24,_xlfn.ANCHORARRAY(E35),0))),I37&amp;"Por favor no seleccionar los criterios de impacto",J24)</f>
        <v>0</v>
      </c>
      <c r="L24" s="196"/>
      <c r="M24" s="181"/>
      <c r="N24" s="178"/>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4"/>
      <c r="B25" s="187"/>
      <c r="C25" s="187"/>
      <c r="D25" s="187"/>
      <c r="E25" s="190"/>
      <c r="F25" s="187"/>
      <c r="G25" s="193"/>
      <c r="H25" s="196"/>
      <c r="I25" s="181"/>
      <c r="J25" s="199"/>
      <c r="K25" s="181">
        <f ca="1">IF(NOT(ISERROR(MATCH(J25,_xlfn.ANCHORARRAY(E36),0))),I38&amp;"Por favor no seleccionar los criterios de impacto",J25)</f>
        <v>0</v>
      </c>
      <c r="L25" s="196"/>
      <c r="M25" s="181"/>
      <c r="N25" s="178"/>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4"/>
      <c r="B26" s="187"/>
      <c r="C26" s="187"/>
      <c r="D26" s="187"/>
      <c r="E26" s="190"/>
      <c r="F26" s="187"/>
      <c r="G26" s="193"/>
      <c r="H26" s="196"/>
      <c r="I26" s="181"/>
      <c r="J26" s="199"/>
      <c r="K26" s="181">
        <f ca="1">IF(NOT(ISERROR(MATCH(J26,_xlfn.ANCHORARRAY(E37),0))),I39&amp;"Por favor no seleccionar los criterios de impacto",J26)</f>
        <v>0</v>
      </c>
      <c r="L26" s="196"/>
      <c r="M26" s="181"/>
      <c r="N26" s="178"/>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5"/>
      <c r="B27" s="188"/>
      <c r="C27" s="188"/>
      <c r="D27" s="188"/>
      <c r="E27" s="191"/>
      <c r="F27" s="188"/>
      <c r="G27" s="194"/>
      <c r="H27" s="197"/>
      <c r="I27" s="182"/>
      <c r="J27" s="200"/>
      <c r="K27" s="182">
        <f ca="1">IF(NOT(ISERROR(MATCH(J27,_xlfn.ANCHORARRAY(E38),0))),I40&amp;"Por favor no seleccionar los criterios de impacto",J27)</f>
        <v>0</v>
      </c>
      <c r="L27" s="197"/>
      <c r="M27" s="182"/>
      <c r="N27" s="179"/>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3">
        <v>4</v>
      </c>
      <c r="B28" s="186"/>
      <c r="C28" s="186"/>
      <c r="D28" s="186"/>
      <c r="E28" s="189"/>
      <c r="F28" s="186"/>
      <c r="G28" s="192"/>
      <c r="H28" s="195" t="str">
        <f>IF(G28&lt;=0,"",IF(G28&lt;=2,"Muy Baja",IF(G28&lt;=24,"Baja",IF(G28&lt;=500,"Media",IF(G28&lt;=5000,"Alta","Muy Alta")))))</f>
        <v/>
      </c>
      <c r="I28" s="180" t="str">
        <f>IF(H28="","",IF(H28="Muy Baja",0.2,IF(H28="Baja",0.4,IF(H28="Media",0.6,IF(H28="Alta",0.8,IF(H28="Muy Alta",1,))))))</f>
        <v/>
      </c>
      <c r="J28" s="198"/>
      <c r="K28" s="180">
        <f>IF(NOT(ISERROR(MATCH(J28,'[9]Tabla Impacto'!$B$221:$B$223,0))),'[9]Tabla Impacto'!$F$223&amp;"Por favor no seleccionar los criterios de impacto(Afectación Económica o presupuestal y Pérdida Reputacional)",J28)</f>
        <v>0</v>
      </c>
      <c r="L28" s="195" t="str">
        <f>IF(OR(K28='[9]Tabla Impacto'!$C$11,K28='[9]Tabla Impacto'!$D$11),"Leve",IF(OR(K28='[9]Tabla Impacto'!$C$12,K28='[9]Tabla Impacto'!$D$12),"Menor",IF(OR(K28='[9]Tabla Impacto'!$C$13,K28='[9]Tabla Impacto'!$D$13),"Moderado",IF(OR(K28='[9]Tabla Impacto'!$C$14,K28='[9]Tabla Impacto'!$D$14),"Mayor",IF(OR(K28='[9]Tabla Impacto'!$C$15,K28='[9]Tabla Impacto'!$D$15),"Catastrófico","")))))</f>
        <v/>
      </c>
      <c r="M28" s="180" t="str">
        <f>IF(L28="","",IF(L28="Leve",0.2,IF(L28="Menor",0.4,IF(L28="Moderado",0.6,IF(L28="Mayor",0.8,IF(L28="Catastrófico",1,))))))</f>
        <v/>
      </c>
      <c r="N28" s="177"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4"/>
      <c r="B29" s="187"/>
      <c r="C29" s="187"/>
      <c r="D29" s="187"/>
      <c r="E29" s="190"/>
      <c r="F29" s="187"/>
      <c r="G29" s="193"/>
      <c r="H29" s="196"/>
      <c r="I29" s="181"/>
      <c r="J29" s="199"/>
      <c r="K29" s="181">
        <f ca="1">IF(NOT(ISERROR(MATCH(J29,_xlfn.ANCHORARRAY(E40),0))),I42&amp;"Por favor no seleccionar los criterios de impacto",J29)</f>
        <v>0</v>
      </c>
      <c r="L29" s="196"/>
      <c r="M29" s="181"/>
      <c r="N29" s="178"/>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4"/>
      <c r="B30" s="187"/>
      <c r="C30" s="187"/>
      <c r="D30" s="187"/>
      <c r="E30" s="190"/>
      <c r="F30" s="187"/>
      <c r="G30" s="193"/>
      <c r="H30" s="196"/>
      <c r="I30" s="181"/>
      <c r="J30" s="199"/>
      <c r="K30" s="181">
        <f ca="1">IF(NOT(ISERROR(MATCH(J30,_xlfn.ANCHORARRAY(E41),0))),I43&amp;"Por favor no seleccionar los criterios de impacto",J30)</f>
        <v>0</v>
      </c>
      <c r="L30" s="196"/>
      <c r="M30" s="181"/>
      <c r="N30" s="178"/>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4"/>
      <c r="B31" s="187"/>
      <c r="C31" s="187"/>
      <c r="D31" s="187"/>
      <c r="E31" s="190"/>
      <c r="F31" s="187"/>
      <c r="G31" s="193"/>
      <c r="H31" s="196"/>
      <c r="I31" s="181"/>
      <c r="J31" s="199"/>
      <c r="K31" s="181">
        <f ca="1">IF(NOT(ISERROR(MATCH(J31,_xlfn.ANCHORARRAY(E42),0))),I44&amp;"Por favor no seleccionar los criterios de impacto",J31)</f>
        <v>0</v>
      </c>
      <c r="L31" s="196"/>
      <c r="M31" s="181"/>
      <c r="N31" s="178"/>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4"/>
      <c r="B32" s="187"/>
      <c r="C32" s="187"/>
      <c r="D32" s="187"/>
      <c r="E32" s="190"/>
      <c r="F32" s="187"/>
      <c r="G32" s="193"/>
      <c r="H32" s="196"/>
      <c r="I32" s="181"/>
      <c r="J32" s="199"/>
      <c r="K32" s="181">
        <f ca="1">IF(NOT(ISERROR(MATCH(J32,_xlfn.ANCHORARRAY(E43),0))),I45&amp;"Por favor no seleccionar los criterios de impacto",J32)</f>
        <v>0</v>
      </c>
      <c r="L32" s="196"/>
      <c r="M32" s="181"/>
      <c r="N32" s="178"/>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5"/>
      <c r="B33" s="188"/>
      <c r="C33" s="188"/>
      <c r="D33" s="188"/>
      <c r="E33" s="191"/>
      <c r="F33" s="188"/>
      <c r="G33" s="194"/>
      <c r="H33" s="197"/>
      <c r="I33" s="182"/>
      <c r="J33" s="200"/>
      <c r="K33" s="182">
        <f ca="1">IF(NOT(ISERROR(MATCH(J33,_xlfn.ANCHORARRAY(E44),0))),I46&amp;"Por favor no seleccionar los criterios de impacto",J33)</f>
        <v>0</v>
      </c>
      <c r="L33" s="197"/>
      <c r="M33" s="182"/>
      <c r="N33" s="179"/>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3">
        <v>5</v>
      </c>
      <c r="B34" s="186"/>
      <c r="C34" s="186"/>
      <c r="D34" s="186"/>
      <c r="E34" s="189"/>
      <c r="F34" s="186"/>
      <c r="G34" s="192"/>
      <c r="H34" s="195" t="str">
        <f>IF(G34&lt;=0,"",IF(G34&lt;=2,"Muy Baja",IF(G34&lt;=24,"Baja",IF(G34&lt;=500,"Media",IF(G34&lt;=5000,"Alta","Muy Alta")))))</f>
        <v/>
      </c>
      <c r="I34" s="180" t="str">
        <f>IF(H34="","",IF(H34="Muy Baja",0.2,IF(H34="Baja",0.4,IF(H34="Media",0.6,IF(H34="Alta",0.8,IF(H34="Muy Alta",1,))))))</f>
        <v/>
      </c>
      <c r="J34" s="198"/>
      <c r="K34" s="180">
        <f>IF(NOT(ISERROR(MATCH(J34,'[9]Tabla Impacto'!$B$221:$B$223,0))),'[9]Tabla Impacto'!$F$223&amp;"Por favor no seleccionar los criterios de impacto(Afectación Económica o presupuestal y Pérdida Reputacional)",J34)</f>
        <v>0</v>
      </c>
      <c r="L34" s="195" t="str">
        <f>IF(OR(K34='[9]Tabla Impacto'!$C$11,K34='[9]Tabla Impacto'!$D$11),"Leve",IF(OR(K34='[9]Tabla Impacto'!$C$12,K34='[9]Tabla Impacto'!$D$12),"Menor",IF(OR(K34='[9]Tabla Impacto'!$C$13,K34='[9]Tabla Impacto'!$D$13),"Moderado",IF(OR(K34='[9]Tabla Impacto'!$C$14,K34='[9]Tabla Impacto'!$D$14),"Mayor",IF(OR(K34='[9]Tabla Impacto'!$C$15,K34='[9]Tabla Impacto'!$D$15),"Catastrófico","")))))</f>
        <v/>
      </c>
      <c r="M34" s="180" t="str">
        <f>IF(L34="","",IF(L34="Leve",0.2,IF(L34="Menor",0.4,IF(L34="Moderado",0.6,IF(L34="Mayor",0.8,IF(L34="Catastrófico",1,))))))</f>
        <v/>
      </c>
      <c r="N34" s="177"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4"/>
      <c r="B35" s="187"/>
      <c r="C35" s="187"/>
      <c r="D35" s="187"/>
      <c r="E35" s="190"/>
      <c r="F35" s="187"/>
      <c r="G35" s="193"/>
      <c r="H35" s="196"/>
      <c r="I35" s="181"/>
      <c r="J35" s="199"/>
      <c r="K35" s="181">
        <f ca="1">IF(NOT(ISERROR(MATCH(J35,_xlfn.ANCHORARRAY(E46),0))),I48&amp;"Por favor no seleccionar los criterios de impacto",J35)</f>
        <v>0</v>
      </c>
      <c r="L35" s="196"/>
      <c r="M35" s="181"/>
      <c r="N35" s="178"/>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4"/>
      <c r="B36" s="187"/>
      <c r="C36" s="187"/>
      <c r="D36" s="187"/>
      <c r="E36" s="190"/>
      <c r="F36" s="187"/>
      <c r="G36" s="193"/>
      <c r="H36" s="196"/>
      <c r="I36" s="181"/>
      <c r="J36" s="199"/>
      <c r="K36" s="181">
        <f ca="1">IF(NOT(ISERROR(MATCH(J36,_xlfn.ANCHORARRAY(E47),0))),I49&amp;"Por favor no seleccionar los criterios de impacto",J36)</f>
        <v>0</v>
      </c>
      <c r="L36" s="196"/>
      <c r="M36" s="181"/>
      <c r="N36" s="178"/>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4"/>
      <c r="B37" s="187"/>
      <c r="C37" s="187"/>
      <c r="D37" s="187"/>
      <c r="E37" s="190"/>
      <c r="F37" s="187"/>
      <c r="G37" s="193"/>
      <c r="H37" s="196"/>
      <c r="I37" s="181"/>
      <c r="J37" s="199"/>
      <c r="K37" s="181">
        <f ca="1">IF(NOT(ISERROR(MATCH(J37,_xlfn.ANCHORARRAY(E48),0))),I50&amp;"Por favor no seleccionar los criterios de impacto",J37)</f>
        <v>0</v>
      </c>
      <c r="L37" s="196"/>
      <c r="M37" s="181"/>
      <c r="N37" s="178"/>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4"/>
      <c r="B38" s="187"/>
      <c r="C38" s="187"/>
      <c r="D38" s="187"/>
      <c r="E38" s="190"/>
      <c r="F38" s="187"/>
      <c r="G38" s="193"/>
      <c r="H38" s="196"/>
      <c r="I38" s="181"/>
      <c r="J38" s="199"/>
      <c r="K38" s="181">
        <f ca="1">IF(NOT(ISERROR(MATCH(J38,_xlfn.ANCHORARRAY(E49),0))),I51&amp;"Por favor no seleccionar los criterios de impacto",J38)</f>
        <v>0</v>
      </c>
      <c r="L38" s="196"/>
      <c r="M38" s="181"/>
      <c r="N38" s="178"/>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5"/>
      <c r="B39" s="188"/>
      <c r="C39" s="188"/>
      <c r="D39" s="188"/>
      <c r="E39" s="191"/>
      <c r="F39" s="188"/>
      <c r="G39" s="194"/>
      <c r="H39" s="197"/>
      <c r="I39" s="182"/>
      <c r="J39" s="200"/>
      <c r="K39" s="182">
        <f ca="1">IF(NOT(ISERROR(MATCH(J39,_xlfn.ANCHORARRAY(E50),0))),I52&amp;"Por favor no seleccionar los criterios de impacto",J39)</f>
        <v>0</v>
      </c>
      <c r="L39" s="197"/>
      <c r="M39" s="182"/>
      <c r="N39" s="179"/>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3">
        <v>6</v>
      </c>
      <c r="B40" s="186"/>
      <c r="C40" s="186"/>
      <c r="D40" s="186"/>
      <c r="E40" s="189"/>
      <c r="F40" s="186"/>
      <c r="G40" s="192"/>
      <c r="H40" s="195" t="str">
        <f>IF(G40&lt;=0,"",IF(G40&lt;=2,"Muy Baja",IF(G40&lt;=24,"Baja",IF(G40&lt;=500,"Media",IF(G40&lt;=5000,"Alta","Muy Alta")))))</f>
        <v/>
      </c>
      <c r="I40" s="180" t="str">
        <f>IF(H40="","",IF(H40="Muy Baja",0.2,IF(H40="Baja",0.4,IF(H40="Media",0.6,IF(H40="Alta",0.8,IF(H40="Muy Alta",1,))))))</f>
        <v/>
      </c>
      <c r="J40" s="198"/>
      <c r="K40" s="180">
        <f>IF(NOT(ISERROR(MATCH(J40,'[9]Tabla Impacto'!$B$221:$B$223,0))),'[9]Tabla Impacto'!$F$223&amp;"Por favor no seleccionar los criterios de impacto(Afectación Económica o presupuestal y Pérdida Reputacional)",J40)</f>
        <v>0</v>
      </c>
      <c r="L40" s="195" t="str">
        <f>IF(OR(K40='[9]Tabla Impacto'!$C$11,K40='[9]Tabla Impacto'!$D$11),"Leve",IF(OR(K40='[9]Tabla Impacto'!$C$12,K40='[9]Tabla Impacto'!$D$12),"Menor",IF(OR(K40='[9]Tabla Impacto'!$C$13,K40='[9]Tabla Impacto'!$D$13),"Moderado",IF(OR(K40='[9]Tabla Impacto'!$C$14,K40='[9]Tabla Impacto'!$D$14),"Mayor",IF(OR(K40='[9]Tabla Impacto'!$C$15,K40='[9]Tabla Impacto'!$D$15),"Catastrófico","")))))</f>
        <v/>
      </c>
      <c r="M40" s="180" t="str">
        <f>IF(L40="","",IF(L40="Leve",0.2,IF(L40="Menor",0.4,IF(L40="Moderado",0.6,IF(L40="Mayor",0.8,IF(L40="Catastrófico",1,))))))</f>
        <v/>
      </c>
      <c r="N40" s="177"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4"/>
      <c r="B41" s="187"/>
      <c r="C41" s="187"/>
      <c r="D41" s="187"/>
      <c r="E41" s="190"/>
      <c r="F41" s="187"/>
      <c r="G41" s="193"/>
      <c r="H41" s="196"/>
      <c r="I41" s="181"/>
      <c r="J41" s="199"/>
      <c r="K41" s="181">
        <f ca="1">IF(NOT(ISERROR(MATCH(J41,_xlfn.ANCHORARRAY(E52),0))),I54&amp;"Por favor no seleccionar los criterios de impacto",J41)</f>
        <v>0</v>
      </c>
      <c r="L41" s="196"/>
      <c r="M41" s="181"/>
      <c r="N41" s="178"/>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4"/>
      <c r="B42" s="187"/>
      <c r="C42" s="187"/>
      <c r="D42" s="187"/>
      <c r="E42" s="190"/>
      <c r="F42" s="187"/>
      <c r="G42" s="193"/>
      <c r="H42" s="196"/>
      <c r="I42" s="181"/>
      <c r="J42" s="199"/>
      <c r="K42" s="181">
        <f ca="1">IF(NOT(ISERROR(MATCH(J42,_xlfn.ANCHORARRAY(E53),0))),I55&amp;"Por favor no seleccionar los criterios de impacto",J42)</f>
        <v>0</v>
      </c>
      <c r="L42" s="196"/>
      <c r="M42" s="181"/>
      <c r="N42" s="178"/>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4"/>
      <c r="B43" s="187"/>
      <c r="C43" s="187"/>
      <c r="D43" s="187"/>
      <c r="E43" s="190"/>
      <c r="F43" s="187"/>
      <c r="G43" s="193"/>
      <c r="H43" s="196"/>
      <c r="I43" s="181"/>
      <c r="J43" s="199"/>
      <c r="K43" s="181">
        <f ca="1">IF(NOT(ISERROR(MATCH(J43,_xlfn.ANCHORARRAY(E54),0))),I56&amp;"Por favor no seleccionar los criterios de impacto",J43)</f>
        <v>0</v>
      </c>
      <c r="L43" s="196"/>
      <c r="M43" s="181"/>
      <c r="N43" s="178"/>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4"/>
      <c r="B44" s="187"/>
      <c r="C44" s="187"/>
      <c r="D44" s="187"/>
      <c r="E44" s="190"/>
      <c r="F44" s="187"/>
      <c r="G44" s="193"/>
      <c r="H44" s="196"/>
      <c r="I44" s="181"/>
      <c r="J44" s="199"/>
      <c r="K44" s="181">
        <f ca="1">IF(NOT(ISERROR(MATCH(J44,_xlfn.ANCHORARRAY(E55),0))),I57&amp;"Por favor no seleccionar los criterios de impacto",J44)</f>
        <v>0</v>
      </c>
      <c r="L44" s="196"/>
      <c r="M44" s="181"/>
      <c r="N44" s="178"/>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5"/>
      <c r="B45" s="188"/>
      <c r="C45" s="188"/>
      <c r="D45" s="188"/>
      <c r="E45" s="191"/>
      <c r="F45" s="188"/>
      <c r="G45" s="194"/>
      <c r="H45" s="197"/>
      <c r="I45" s="182"/>
      <c r="J45" s="200"/>
      <c r="K45" s="182">
        <f ca="1">IF(NOT(ISERROR(MATCH(J45,_xlfn.ANCHORARRAY(E56),0))),I58&amp;"Por favor no seleccionar los criterios de impacto",J45)</f>
        <v>0</v>
      </c>
      <c r="L45" s="197"/>
      <c r="M45" s="182"/>
      <c r="N45" s="179"/>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3">
        <v>7</v>
      </c>
      <c r="B46" s="186"/>
      <c r="C46" s="186"/>
      <c r="D46" s="186"/>
      <c r="E46" s="189"/>
      <c r="F46" s="186"/>
      <c r="G46" s="192"/>
      <c r="H46" s="195" t="str">
        <f>IF(G46&lt;=0,"",IF(G46&lt;=2,"Muy Baja",IF(G46&lt;=24,"Baja",IF(G46&lt;=500,"Media",IF(G46&lt;=5000,"Alta","Muy Alta")))))</f>
        <v/>
      </c>
      <c r="I46" s="180" t="str">
        <f>IF(H46="","",IF(H46="Muy Baja",0.2,IF(H46="Baja",0.4,IF(H46="Media",0.6,IF(H46="Alta",0.8,IF(H46="Muy Alta",1,))))))</f>
        <v/>
      </c>
      <c r="J46" s="198"/>
      <c r="K46" s="180">
        <f>IF(NOT(ISERROR(MATCH(J46,'[9]Tabla Impacto'!$B$221:$B$223,0))),'[9]Tabla Impacto'!$F$223&amp;"Por favor no seleccionar los criterios de impacto(Afectación Económica o presupuestal y Pérdida Reputacional)",J46)</f>
        <v>0</v>
      </c>
      <c r="L46" s="195" t="str">
        <f>IF(OR(K46='[9]Tabla Impacto'!$C$11,K46='[9]Tabla Impacto'!$D$11),"Leve",IF(OR(K46='[9]Tabla Impacto'!$C$12,K46='[9]Tabla Impacto'!$D$12),"Menor",IF(OR(K46='[9]Tabla Impacto'!$C$13,K46='[9]Tabla Impacto'!$D$13),"Moderado",IF(OR(K46='[9]Tabla Impacto'!$C$14,K46='[9]Tabla Impacto'!$D$14),"Mayor",IF(OR(K46='[9]Tabla Impacto'!$C$15,K46='[9]Tabla Impacto'!$D$15),"Catastrófico","")))))</f>
        <v/>
      </c>
      <c r="M46" s="180" t="str">
        <f>IF(L46="","",IF(L46="Leve",0.2,IF(L46="Menor",0.4,IF(L46="Moderado",0.6,IF(L46="Mayor",0.8,IF(L46="Catastrófico",1,))))))</f>
        <v/>
      </c>
      <c r="N46" s="177"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4"/>
      <c r="B47" s="187"/>
      <c r="C47" s="187"/>
      <c r="D47" s="187"/>
      <c r="E47" s="190"/>
      <c r="F47" s="187"/>
      <c r="G47" s="193"/>
      <c r="H47" s="196"/>
      <c r="I47" s="181"/>
      <c r="J47" s="199"/>
      <c r="K47" s="181">
        <f ca="1">IF(NOT(ISERROR(MATCH(J47,_xlfn.ANCHORARRAY(E58),0))),I60&amp;"Por favor no seleccionar los criterios de impacto",J47)</f>
        <v>0</v>
      </c>
      <c r="L47" s="196"/>
      <c r="M47" s="181"/>
      <c r="N47" s="178"/>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4"/>
      <c r="B48" s="187"/>
      <c r="C48" s="187"/>
      <c r="D48" s="187"/>
      <c r="E48" s="190"/>
      <c r="F48" s="187"/>
      <c r="G48" s="193"/>
      <c r="H48" s="196"/>
      <c r="I48" s="181"/>
      <c r="J48" s="199"/>
      <c r="K48" s="181">
        <f ca="1">IF(NOT(ISERROR(MATCH(J48,_xlfn.ANCHORARRAY(E59),0))),I61&amp;"Por favor no seleccionar los criterios de impacto",J48)</f>
        <v>0</v>
      </c>
      <c r="L48" s="196"/>
      <c r="M48" s="181"/>
      <c r="N48" s="178"/>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4"/>
      <c r="B49" s="187"/>
      <c r="C49" s="187"/>
      <c r="D49" s="187"/>
      <c r="E49" s="190"/>
      <c r="F49" s="187"/>
      <c r="G49" s="193"/>
      <c r="H49" s="196"/>
      <c r="I49" s="181"/>
      <c r="J49" s="199"/>
      <c r="K49" s="181">
        <f ca="1">IF(NOT(ISERROR(MATCH(J49,_xlfn.ANCHORARRAY(E60),0))),I62&amp;"Por favor no seleccionar los criterios de impacto",J49)</f>
        <v>0</v>
      </c>
      <c r="L49" s="196"/>
      <c r="M49" s="181"/>
      <c r="N49" s="178"/>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4"/>
      <c r="B50" s="187"/>
      <c r="C50" s="187"/>
      <c r="D50" s="187"/>
      <c r="E50" s="190"/>
      <c r="F50" s="187"/>
      <c r="G50" s="193"/>
      <c r="H50" s="196"/>
      <c r="I50" s="181"/>
      <c r="J50" s="199"/>
      <c r="K50" s="181">
        <f ca="1">IF(NOT(ISERROR(MATCH(J50,_xlfn.ANCHORARRAY(E61),0))),I63&amp;"Por favor no seleccionar los criterios de impacto",J50)</f>
        <v>0</v>
      </c>
      <c r="L50" s="196"/>
      <c r="M50" s="181"/>
      <c r="N50" s="178"/>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5"/>
      <c r="B51" s="188"/>
      <c r="C51" s="188"/>
      <c r="D51" s="188"/>
      <c r="E51" s="191"/>
      <c r="F51" s="188"/>
      <c r="G51" s="194"/>
      <c r="H51" s="197"/>
      <c r="I51" s="182"/>
      <c r="J51" s="200"/>
      <c r="K51" s="182">
        <f ca="1">IF(NOT(ISERROR(MATCH(J51,_xlfn.ANCHORARRAY(E62),0))),I64&amp;"Por favor no seleccionar los criterios de impacto",J51)</f>
        <v>0</v>
      </c>
      <c r="L51" s="197"/>
      <c r="M51" s="182"/>
      <c r="N51" s="179"/>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3">
        <v>8</v>
      </c>
      <c r="B52" s="186"/>
      <c r="C52" s="186"/>
      <c r="D52" s="186"/>
      <c r="E52" s="189"/>
      <c r="F52" s="186"/>
      <c r="G52" s="192"/>
      <c r="H52" s="195" t="str">
        <f>IF(G52&lt;=0,"",IF(G52&lt;=2,"Muy Baja",IF(G52&lt;=24,"Baja",IF(G52&lt;=500,"Media",IF(G52&lt;=5000,"Alta","Muy Alta")))))</f>
        <v/>
      </c>
      <c r="I52" s="180" t="str">
        <f>IF(H52="","",IF(H52="Muy Baja",0.2,IF(H52="Baja",0.4,IF(H52="Media",0.6,IF(H52="Alta",0.8,IF(H52="Muy Alta",1,))))))</f>
        <v/>
      </c>
      <c r="J52" s="198"/>
      <c r="K52" s="180">
        <f>IF(NOT(ISERROR(MATCH(J52,'[9]Tabla Impacto'!$B$221:$B$223,0))),'[9]Tabla Impacto'!$F$223&amp;"Por favor no seleccionar los criterios de impacto(Afectación Económica o presupuestal y Pérdida Reputacional)",J52)</f>
        <v>0</v>
      </c>
      <c r="L52" s="195" t="str">
        <f>IF(OR(K52='[9]Tabla Impacto'!$C$11,K52='[9]Tabla Impacto'!$D$11),"Leve",IF(OR(K52='[9]Tabla Impacto'!$C$12,K52='[9]Tabla Impacto'!$D$12),"Menor",IF(OR(K52='[9]Tabla Impacto'!$C$13,K52='[9]Tabla Impacto'!$D$13),"Moderado",IF(OR(K52='[9]Tabla Impacto'!$C$14,K52='[9]Tabla Impacto'!$D$14),"Mayor",IF(OR(K52='[9]Tabla Impacto'!$C$15,K52='[9]Tabla Impacto'!$D$15),"Catastrófico","")))))</f>
        <v/>
      </c>
      <c r="M52" s="180" t="str">
        <f>IF(L52="","",IF(L52="Leve",0.2,IF(L52="Menor",0.4,IF(L52="Moderado",0.6,IF(L52="Mayor",0.8,IF(L52="Catastrófico",1,))))))</f>
        <v/>
      </c>
      <c r="N52" s="177"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4"/>
      <c r="B53" s="187"/>
      <c r="C53" s="187"/>
      <c r="D53" s="187"/>
      <c r="E53" s="190"/>
      <c r="F53" s="187"/>
      <c r="G53" s="193"/>
      <c r="H53" s="196"/>
      <c r="I53" s="181"/>
      <c r="J53" s="199"/>
      <c r="K53" s="181">
        <f ca="1">IF(NOT(ISERROR(MATCH(J53,_xlfn.ANCHORARRAY(E64),0))),I66&amp;"Por favor no seleccionar los criterios de impacto",J53)</f>
        <v>0</v>
      </c>
      <c r="L53" s="196"/>
      <c r="M53" s="181"/>
      <c r="N53" s="178"/>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4"/>
      <c r="B54" s="187"/>
      <c r="C54" s="187"/>
      <c r="D54" s="187"/>
      <c r="E54" s="190"/>
      <c r="F54" s="187"/>
      <c r="G54" s="193"/>
      <c r="H54" s="196"/>
      <c r="I54" s="181"/>
      <c r="J54" s="199"/>
      <c r="K54" s="181">
        <f ca="1">IF(NOT(ISERROR(MATCH(J54,_xlfn.ANCHORARRAY(E65),0))),I67&amp;"Por favor no seleccionar los criterios de impacto",J54)</f>
        <v>0</v>
      </c>
      <c r="L54" s="196"/>
      <c r="M54" s="181"/>
      <c r="N54" s="178"/>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4"/>
      <c r="B55" s="187"/>
      <c r="C55" s="187"/>
      <c r="D55" s="187"/>
      <c r="E55" s="190"/>
      <c r="F55" s="187"/>
      <c r="G55" s="193"/>
      <c r="H55" s="196"/>
      <c r="I55" s="181"/>
      <c r="J55" s="199"/>
      <c r="K55" s="181">
        <f ca="1">IF(NOT(ISERROR(MATCH(J55,_xlfn.ANCHORARRAY(E66),0))),I68&amp;"Por favor no seleccionar los criterios de impacto",J55)</f>
        <v>0</v>
      </c>
      <c r="L55" s="196"/>
      <c r="M55" s="181"/>
      <c r="N55" s="178"/>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4"/>
      <c r="B56" s="187"/>
      <c r="C56" s="187"/>
      <c r="D56" s="187"/>
      <c r="E56" s="190"/>
      <c r="F56" s="187"/>
      <c r="G56" s="193"/>
      <c r="H56" s="196"/>
      <c r="I56" s="181"/>
      <c r="J56" s="199"/>
      <c r="K56" s="181">
        <f ca="1">IF(NOT(ISERROR(MATCH(J56,_xlfn.ANCHORARRAY(E67),0))),I69&amp;"Por favor no seleccionar los criterios de impacto",J56)</f>
        <v>0</v>
      </c>
      <c r="L56" s="196"/>
      <c r="M56" s="181"/>
      <c r="N56" s="178"/>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5"/>
      <c r="B57" s="188"/>
      <c r="C57" s="188"/>
      <c r="D57" s="188"/>
      <c r="E57" s="191"/>
      <c r="F57" s="188"/>
      <c r="G57" s="194"/>
      <c r="H57" s="197"/>
      <c r="I57" s="182"/>
      <c r="J57" s="200"/>
      <c r="K57" s="182">
        <f ca="1">IF(NOT(ISERROR(MATCH(J57,_xlfn.ANCHORARRAY(E68),0))),I70&amp;"Por favor no seleccionar los criterios de impacto",J57)</f>
        <v>0</v>
      </c>
      <c r="L57" s="197"/>
      <c r="M57" s="182"/>
      <c r="N57" s="179"/>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3">
        <v>9</v>
      </c>
      <c r="B58" s="186"/>
      <c r="C58" s="186"/>
      <c r="D58" s="186"/>
      <c r="E58" s="189"/>
      <c r="F58" s="186"/>
      <c r="G58" s="192"/>
      <c r="H58" s="195" t="str">
        <f>IF(G58&lt;=0,"",IF(G58&lt;=2,"Muy Baja",IF(G58&lt;=24,"Baja",IF(G58&lt;=500,"Media",IF(G58&lt;=5000,"Alta","Muy Alta")))))</f>
        <v/>
      </c>
      <c r="I58" s="180" t="str">
        <f>IF(H58="","",IF(H58="Muy Baja",0.2,IF(H58="Baja",0.4,IF(H58="Media",0.6,IF(H58="Alta",0.8,IF(H58="Muy Alta",1,))))))</f>
        <v/>
      </c>
      <c r="J58" s="198"/>
      <c r="K58" s="180">
        <f>IF(NOT(ISERROR(MATCH(J58,'[9]Tabla Impacto'!$B$221:$B$223,0))),'[9]Tabla Impacto'!$F$223&amp;"Por favor no seleccionar los criterios de impacto(Afectación Económica o presupuestal y Pérdida Reputacional)",J58)</f>
        <v>0</v>
      </c>
      <c r="L58" s="195" t="str">
        <f>IF(OR(K58='[9]Tabla Impacto'!$C$11,K58='[9]Tabla Impacto'!$D$11),"Leve",IF(OR(K58='[9]Tabla Impacto'!$C$12,K58='[9]Tabla Impacto'!$D$12),"Menor",IF(OR(K58='[9]Tabla Impacto'!$C$13,K58='[9]Tabla Impacto'!$D$13),"Moderado",IF(OR(K58='[9]Tabla Impacto'!$C$14,K58='[9]Tabla Impacto'!$D$14),"Mayor",IF(OR(K58='[9]Tabla Impacto'!$C$15,K58='[9]Tabla Impacto'!$D$15),"Catastrófico","")))))</f>
        <v/>
      </c>
      <c r="M58" s="180" t="str">
        <f>IF(L58="","",IF(L58="Leve",0.2,IF(L58="Menor",0.4,IF(L58="Moderado",0.6,IF(L58="Mayor",0.8,IF(L58="Catastrófico",1,))))))</f>
        <v/>
      </c>
      <c r="N58" s="177"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4"/>
      <c r="B59" s="187"/>
      <c r="C59" s="187"/>
      <c r="D59" s="187"/>
      <c r="E59" s="190"/>
      <c r="F59" s="187"/>
      <c r="G59" s="193"/>
      <c r="H59" s="196"/>
      <c r="I59" s="181"/>
      <c r="J59" s="199"/>
      <c r="K59" s="181">
        <f ca="1">IF(NOT(ISERROR(MATCH(J59,_xlfn.ANCHORARRAY(E70),0))),I72&amp;"Por favor no seleccionar los criterios de impacto",J59)</f>
        <v>0</v>
      </c>
      <c r="L59" s="196"/>
      <c r="M59" s="181"/>
      <c r="N59" s="178"/>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4"/>
      <c r="B60" s="187"/>
      <c r="C60" s="187"/>
      <c r="D60" s="187"/>
      <c r="E60" s="190"/>
      <c r="F60" s="187"/>
      <c r="G60" s="193"/>
      <c r="H60" s="196"/>
      <c r="I60" s="181"/>
      <c r="J60" s="199"/>
      <c r="K60" s="181">
        <f ca="1">IF(NOT(ISERROR(MATCH(J60,_xlfn.ANCHORARRAY(E71),0))),I73&amp;"Por favor no seleccionar los criterios de impacto",J60)</f>
        <v>0</v>
      </c>
      <c r="L60" s="196"/>
      <c r="M60" s="181"/>
      <c r="N60" s="178"/>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4"/>
      <c r="B61" s="187"/>
      <c r="C61" s="187"/>
      <c r="D61" s="187"/>
      <c r="E61" s="190"/>
      <c r="F61" s="187"/>
      <c r="G61" s="193"/>
      <c r="H61" s="196"/>
      <c r="I61" s="181"/>
      <c r="J61" s="199"/>
      <c r="K61" s="181">
        <f ca="1">IF(NOT(ISERROR(MATCH(J61,_xlfn.ANCHORARRAY(E72),0))),I74&amp;"Por favor no seleccionar los criterios de impacto",J61)</f>
        <v>0</v>
      </c>
      <c r="L61" s="196"/>
      <c r="M61" s="181"/>
      <c r="N61" s="178"/>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4"/>
      <c r="B62" s="187"/>
      <c r="C62" s="187"/>
      <c r="D62" s="187"/>
      <c r="E62" s="190"/>
      <c r="F62" s="187"/>
      <c r="G62" s="193"/>
      <c r="H62" s="196"/>
      <c r="I62" s="181"/>
      <c r="J62" s="199"/>
      <c r="K62" s="181">
        <f ca="1">IF(NOT(ISERROR(MATCH(J62,_xlfn.ANCHORARRAY(E73),0))),I75&amp;"Por favor no seleccionar los criterios de impacto",J62)</f>
        <v>0</v>
      </c>
      <c r="L62" s="196"/>
      <c r="M62" s="181"/>
      <c r="N62" s="178"/>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5"/>
      <c r="B63" s="188"/>
      <c r="C63" s="188"/>
      <c r="D63" s="188"/>
      <c r="E63" s="191"/>
      <c r="F63" s="188"/>
      <c r="G63" s="194"/>
      <c r="H63" s="197"/>
      <c r="I63" s="182"/>
      <c r="J63" s="200"/>
      <c r="K63" s="182">
        <f ca="1">IF(NOT(ISERROR(MATCH(J63,_xlfn.ANCHORARRAY(E74),0))),I76&amp;"Por favor no seleccionar los criterios de impacto",J63)</f>
        <v>0</v>
      </c>
      <c r="L63" s="197"/>
      <c r="M63" s="182"/>
      <c r="N63" s="179"/>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3">
        <v>10</v>
      </c>
      <c r="B64" s="186"/>
      <c r="C64" s="186"/>
      <c r="D64" s="186"/>
      <c r="E64" s="189"/>
      <c r="F64" s="186"/>
      <c r="G64" s="192"/>
      <c r="H64" s="195" t="str">
        <f>IF(G64&lt;=0,"",IF(G64&lt;=2,"Muy Baja",IF(G64&lt;=24,"Baja",IF(G64&lt;=500,"Media",IF(G64&lt;=5000,"Alta","Muy Alta")))))</f>
        <v/>
      </c>
      <c r="I64" s="180" t="str">
        <f>IF(H64="","",IF(H64="Muy Baja",0.2,IF(H64="Baja",0.4,IF(H64="Media",0.6,IF(H64="Alta",0.8,IF(H64="Muy Alta",1,))))))</f>
        <v/>
      </c>
      <c r="J64" s="198"/>
      <c r="K64" s="180">
        <f>IF(NOT(ISERROR(MATCH(J64,'[9]Tabla Impacto'!$B$221:$B$223,0))),'[9]Tabla Impacto'!$F$223&amp;"Por favor no seleccionar los criterios de impacto(Afectación Económica o presupuestal y Pérdida Reputacional)",J64)</f>
        <v>0</v>
      </c>
      <c r="L64" s="195" t="str">
        <f>IF(OR(K64='[9]Tabla Impacto'!$C$11,K64='[9]Tabla Impacto'!$D$11),"Leve",IF(OR(K64='[9]Tabla Impacto'!$C$12,K64='[9]Tabla Impacto'!$D$12),"Menor",IF(OR(K64='[9]Tabla Impacto'!$C$13,K64='[9]Tabla Impacto'!$D$13),"Moderado",IF(OR(K64='[9]Tabla Impacto'!$C$14,K64='[9]Tabla Impacto'!$D$14),"Mayor",IF(OR(K64='[9]Tabla Impacto'!$C$15,K64='[9]Tabla Impacto'!$D$15),"Catastrófico","")))))</f>
        <v/>
      </c>
      <c r="M64" s="180" t="str">
        <f>IF(L64="","",IF(L64="Leve",0.2,IF(L64="Menor",0.4,IF(L64="Moderado",0.6,IF(L64="Mayor",0.8,IF(L64="Catastrófico",1,))))))</f>
        <v/>
      </c>
      <c r="N64" s="177"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4"/>
      <c r="B65" s="187"/>
      <c r="C65" s="187"/>
      <c r="D65" s="187"/>
      <c r="E65" s="190"/>
      <c r="F65" s="187"/>
      <c r="G65" s="193"/>
      <c r="H65" s="196"/>
      <c r="I65" s="181"/>
      <c r="J65" s="199"/>
      <c r="K65" s="181">
        <f ca="1">IF(NOT(ISERROR(MATCH(J65,_xlfn.ANCHORARRAY(E76),0))),I78&amp;"Por favor no seleccionar los criterios de impacto",J65)</f>
        <v>0</v>
      </c>
      <c r="L65" s="196"/>
      <c r="M65" s="181"/>
      <c r="N65" s="178"/>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4"/>
      <c r="B66" s="187"/>
      <c r="C66" s="187"/>
      <c r="D66" s="187"/>
      <c r="E66" s="190"/>
      <c r="F66" s="187"/>
      <c r="G66" s="193"/>
      <c r="H66" s="196"/>
      <c r="I66" s="181"/>
      <c r="J66" s="199"/>
      <c r="K66" s="181">
        <f ca="1">IF(NOT(ISERROR(MATCH(J66,_xlfn.ANCHORARRAY(E77),0))),I79&amp;"Por favor no seleccionar los criterios de impacto",J66)</f>
        <v>0</v>
      </c>
      <c r="L66" s="196"/>
      <c r="M66" s="181"/>
      <c r="N66" s="178"/>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4"/>
      <c r="B67" s="187"/>
      <c r="C67" s="187"/>
      <c r="D67" s="187"/>
      <c r="E67" s="190"/>
      <c r="F67" s="187"/>
      <c r="G67" s="193"/>
      <c r="H67" s="196"/>
      <c r="I67" s="181"/>
      <c r="J67" s="199"/>
      <c r="K67" s="181">
        <f ca="1">IF(NOT(ISERROR(MATCH(J67,_xlfn.ANCHORARRAY(E78),0))),I80&amp;"Por favor no seleccionar los criterios de impacto",J67)</f>
        <v>0</v>
      </c>
      <c r="L67" s="196"/>
      <c r="M67" s="181"/>
      <c r="N67" s="178"/>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4"/>
      <c r="B68" s="187"/>
      <c r="C68" s="187"/>
      <c r="D68" s="187"/>
      <c r="E68" s="190"/>
      <c r="F68" s="187"/>
      <c r="G68" s="193"/>
      <c r="H68" s="196"/>
      <c r="I68" s="181"/>
      <c r="J68" s="199"/>
      <c r="K68" s="181">
        <f ca="1">IF(NOT(ISERROR(MATCH(J68,_xlfn.ANCHORARRAY(E79),0))),I81&amp;"Por favor no seleccionar los criterios de impacto",J68)</f>
        <v>0</v>
      </c>
      <c r="L68" s="196"/>
      <c r="M68" s="181"/>
      <c r="N68" s="178"/>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85"/>
      <c r="B69" s="188"/>
      <c r="C69" s="188"/>
      <c r="D69" s="188"/>
      <c r="E69" s="191"/>
      <c r="F69" s="188"/>
      <c r="G69" s="194"/>
      <c r="H69" s="197"/>
      <c r="I69" s="182"/>
      <c r="J69" s="200"/>
      <c r="K69" s="182">
        <f ca="1">IF(NOT(ISERROR(MATCH(J69,_xlfn.ANCHORARRAY(E80),0))),I82&amp;"Por favor no seleccionar los criterios de impacto",J69)</f>
        <v>0</v>
      </c>
      <c r="L69" s="197"/>
      <c r="M69" s="182"/>
      <c r="N69" s="179"/>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201" t="s">
        <v>114</v>
      </c>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3"/>
    </row>
    <row r="72" spans="1:36" x14ac:dyDescent="0.3">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620" priority="227" operator="equal">
      <formula>"Muy Alta"</formula>
    </cfRule>
    <cfRule type="cellIs" dxfId="1619" priority="228" operator="equal">
      <formula>"Alta"</formula>
    </cfRule>
    <cfRule type="cellIs" dxfId="1618" priority="229" operator="equal">
      <formula>"Media"</formula>
    </cfRule>
    <cfRule type="cellIs" dxfId="1617" priority="230" operator="equal">
      <formula>"Baja"</formula>
    </cfRule>
    <cfRule type="cellIs" dxfId="1616" priority="231" operator="equal">
      <formula>"Muy Baja"</formula>
    </cfRule>
  </conditionalFormatting>
  <conditionalFormatting sqref="L10 L16 L22 L28 L34 L40 L46 L52 L58 L64">
    <cfRule type="cellIs" dxfId="1615" priority="222" operator="equal">
      <formula>"Catastrófico"</formula>
    </cfRule>
    <cfRule type="cellIs" dxfId="1614" priority="223" operator="equal">
      <formula>"Mayor"</formula>
    </cfRule>
    <cfRule type="cellIs" dxfId="1613" priority="224" operator="equal">
      <formula>"Moderado"</formula>
    </cfRule>
    <cfRule type="cellIs" dxfId="1612" priority="225" operator="equal">
      <formula>"Menor"</formula>
    </cfRule>
    <cfRule type="cellIs" dxfId="1611" priority="226" operator="equal">
      <formula>"Leve"</formula>
    </cfRule>
  </conditionalFormatting>
  <conditionalFormatting sqref="N10">
    <cfRule type="cellIs" dxfId="1610" priority="218" operator="equal">
      <formula>"Extremo"</formula>
    </cfRule>
    <cfRule type="cellIs" dxfId="1609" priority="219" operator="equal">
      <formula>"Alto"</formula>
    </cfRule>
    <cfRule type="cellIs" dxfId="1608" priority="220" operator="equal">
      <formula>"Moderado"</formula>
    </cfRule>
    <cfRule type="cellIs" dxfId="1607" priority="221" operator="equal">
      <formula>"Bajo"</formula>
    </cfRule>
  </conditionalFormatting>
  <conditionalFormatting sqref="Y10:Y15">
    <cfRule type="cellIs" dxfId="1606" priority="213" operator="equal">
      <formula>"Muy Alta"</formula>
    </cfRule>
    <cfRule type="cellIs" dxfId="1605" priority="214" operator="equal">
      <formula>"Alta"</formula>
    </cfRule>
    <cfRule type="cellIs" dxfId="1604" priority="215" operator="equal">
      <formula>"Media"</formula>
    </cfRule>
    <cfRule type="cellIs" dxfId="1603" priority="216" operator="equal">
      <formula>"Baja"</formula>
    </cfRule>
    <cfRule type="cellIs" dxfId="1602" priority="217" operator="equal">
      <formula>"Muy Baja"</formula>
    </cfRule>
  </conditionalFormatting>
  <conditionalFormatting sqref="AA10:AA15">
    <cfRule type="cellIs" dxfId="1601" priority="208" operator="equal">
      <formula>"Catastrófico"</formula>
    </cfRule>
    <cfRule type="cellIs" dxfId="1600" priority="209" operator="equal">
      <formula>"Mayor"</formula>
    </cfRule>
    <cfRule type="cellIs" dxfId="1599" priority="210" operator="equal">
      <formula>"Moderado"</formula>
    </cfRule>
    <cfRule type="cellIs" dxfId="1598" priority="211" operator="equal">
      <formula>"Menor"</formula>
    </cfRule>
    <cfRule type="cellIs" dxfId="1597" priority="212" operator="equal">
      <formula>"Leve"</formula>
    </cfRule>
  </conditionalFormatting>
  <conditionalFormatting sqref="AC10:AC15">
    <cfRule type="cellIs" dxfId="1596" priority="204" operator="equal">
      <formula>"Extremo"</formula>
    </cfRule>
    <cfRule type="cellIs" dxfId="1595" priority="205" operator="equal">
      <formula>"Alto"</formula>
    </cfRule>
    <cfRule type="cellIs" dxfId="1594" priority="206" operator="equal">
      <formula>"Moderado"</formula>
    </cfRule>
    <cfRule type="cellIs" dxfId="1593" priority="207" operator="equal">
      <formula>"Bajo"</formula>
    </cfRule>
  </conditionalFormatting>
  <conditionalFormatting sqref="H58">
    <cfRule type="cellIs" dxfId="1592" priority="43" operator="equal">
      <formula>"Muy Alta"</formula>
    </cfRule>
    <cfRule type="cellIs" dxfId="1591" priority="44" operator="equal">
      <formula>"Alta"</formula>
    </cfRule>
    <cfRule type="cellIs" dxfId="1590" priority="45" operator="equal">
      <formula>"Media"</formula>
    </cfRule>
    <cfRule type="cellIs" dxfId="1589" priority="46" operator="equal">
      <formula>"Baja"</formula>
    </cfRule>
    <cfRule type="cellIs" dxfId="1588" priority="47" operator="equal">
      <formula>"Muy Baja"</formula>
    </cfRule>
  </conditionalFormatting>
  <conditionalFormatting sqref="N16">
    <cfRule type="cellIs" dxfId="1587" priority="200" operator="equal">
      <formula>"Extremo"</formula>
    </cfRule>
    <cfRule type="cellIs" dxfId="1586" priority="201" operator="equal">
      <formula>"Alto"</formula>
    </cfRule>
    <cfRule type="cellIs" dxfId="1585" priority="202" operator="equal">
      <formula>"Moderado"</formula>
    </cfRule>
    <cfRule type="cellIs" dxfId="1584" priority="203" operator="equal">
      <formula>"Bajo"</formula>
    </cfRule>
  </conditionalFormatting>
  <conditionalFormatting sqref="Y16:Y21">
    <cfRule type="cellIs" dxfId="1583" priority="195" operator="equal">
      <formula>"Muy Alta"</formula>
    </cfRule>
    <cfRule type="cellIs" dxfId="1582" priority="196" operator="equal">
      <formula>"Alta"</formula>
    </cfRule>
    <cfRule type="cellIs" dxfId="1581" priority="197" operator="equal">
      <formula>"Media"</formula>
    </cfRule>
    <cfRule type="cellIs" dxfId="1580" priority="198" operator="equal">
      <formula>"Baja"</formula>
    </cfRule>
    <cfRule type="cellIs" dxfId="1579" priority="199" operator="equal">
      <formula>"Muy Baja"</formula>
    </cfRule>
  </conditionalFormatting>
  <conditionalFormatting sqref="AA16:AA21">
    <cfRule type="cellIs" dxfId="1578" priority="190" operator="equal">
      <formula>"Catastrófico"</formula>
    </cfRule>
    <cfRule type="cellIs" dxfId="1577" priority="191" operator="equal">
      <formula>"Mayor"</formula>
    </cfRule>
    <cfRule type="cellIs" dxfId="1576" priority="192" operator="equal">
      <formula>"Moderado"</formula>
    </cfRule>
    <cfRule type="cellIs" dxfId="1575" priority="193" operator="equal">
      <formula>"Menor"</formula>
    </cfRule>
    <cfRule type="cellIs" dxfId="1574" priority="194" operator="equal">
      <formula>"Leve"</formula>
    </cfRule>
  </conditionalFormatting>
  <conditionalFormatting sqref="AC16:AC21">
    <cfRule type="cellIs" dxfId="1573" priority="186" operator="equal">
      <formula>"Extremo"</formula>
    </cfRule>
    <cfRule type="cellIs" dxfId="1572" priority="187" operator="equal">
      <formula>"Alto"</formula>
    </cfRule>
    <cfRule type="cellIs" dxfId="1571" priority="188" operator="equal">
      <formula>"Moderado"</formula>
    </cfRule>
    <cfRule type="cellIs" dxfId="1570" priority="189" operator="equal">
      <formula>"Bajo"</formula>
    </cfRule>
  </conditionalFormatting>
  <conditionalFormatting sqref="H22">
    <cfRule type="cellIs" dxfId="1569" priority="181" operator="equal">
      <formula>"Muy Alta"</formula>
    </cfRule>
    <cfRule type="cellIs" dxfId="1568" priority="182" operator="equal">
      <formula>"Alta"</formula>
    </cfRule>
    <cfRule type="cellIs" dxfId="1567" priority="183" operator="equal">
      <formula>"Media"</formula>
    </cfRule>
    <cfRule type="cellIs" dxfId="1566" priority="184" operator="equal">
      <formula>"Baja"</formula>
    </cfRule>
    <cfRule type="cellIs" dxfId="1565" priority="185" operator="equal">
      <formula>"Muy Baja"</formula>
    </cfRule>
  </conditionalFormatting>
  <conditionalFormatting sqref="N22">
    <cfRule type="cellIs" dxfId="1564" priority="177" operator="equal">
      <formula>"Extremo"</formula>
    </cfRule>
    <cfRule type="cellIs" dxfId="1563" priority="178" operator="equal">
      <formula>"Alto"</formula>
    </cfRule>
    <cfRule type="cellIs" dxfId="1562" priority="179" operator="equal">
      <formula>"Moderado"</formula>
    </cfRule>
    <cfRule type="cellIs" dxfId="1561" priority="180" operator="equal">
      <formula>"Bajo"</formula>
    </cfRule>
  </conditionalFormatting>
  <conditionalFormatting sqref="Y22:Y27">
    <cfRule type="cellIs" dxfId="1560" priority="172" operator="equal">
      <formula>"Muy Alta"</formula>
    </cfRule>
    <cfRule type="cellIs" dxfId="1559" priority="173" operator="equal">
      <formula>"Alta"</formula>
    </cfRule>
    <cfRule type="cellIs" dxfId="1558" priority="174" operator="equal">
      <formula>"Media"</formula>
    </cfRule>
    <cfRule type="cellIs" dxfId="1557" priority="175" operator="equal">
      <formula>"Baja"</formula>
    </cfRule>
    <cfRule type="cellIs" dxfId="1556" priority="176" operator="equal">
      <formula>"Muy Baja"</formula>
    </cfRule>
  </conditionalFormatting>
  <conditionalFormatting sqref="AA22:AA27">
    <cfRule type="cellIs" dxfId="1555" priority="167" operator="equal">
      <formula>"Catastrófico"</formula>
    </cfRule>
    <cfRule type="cellIs" dxfId="1554" priority="168" operator="equal">
      <formula>"Mayor"</formula>
    </cfRule>
    <cfRule type="cellIs" dxfId="1553" priority="169" operator="equal">
      <formula>"Moderado"</formula>
    </cfRule>
    <cfRule type="cellIs" dxfId="1552" priority="170" operator="equal">
      <formula>"Menor"</formula>
    </cfRule>
    <cfRule type="cellIs" dxfId="1551" priority="171" operator="equal">
      <formula>"Leve"</formula>
    </cfRule>
  </conditionalFormatting>
  <conditionalFormatting sqref="AC22:AC27">
    <cfRule type="cellIs" dxfId="1550" priority="163" operator="equal">
      <formula>"Extremo"</formula>
    </cfRule>
    <cfRule type="cellIs" dxfId="1549" priority="164" operator="equal">
      <formula>"Alto"</formula>
    </cfRule>
    <cfRule type="cellIs" dxfId="1548" priority="165" operator="equal">
      <formula>"Moderado"</formula>
    </cfRule>
    <cfRule type="cellIs" dxfId="1547" priority="166" operator="equal">
      <formula>"Bajo"</formula>
    </cfRule>
  </conditionalFormatting>
  <conditionalFormatting sqref="H28">
    <cfRule type="cellIs" dxfId="1546" priority="158" operator="equal">
      <formula>"Muy Alta"</formula>
    </cfRule>
    <cfRule type="cellIs" dxfId="1545" priority="159" operator="equal">
      <formula>"Alta"</formula>
    </cfRule>
    <cfRule type="cellIs" dxfId="1544" priority="160" operator="equal">
      <formula>"Media"</formula>
    </cfRule>
    <cfRule type="cellIs" dxfId="1543" priority="161" operator="equal">
      <formula>"Baja"</formula>
    </cfRule>
    <cfRule type="cellIs" dxfId="1542" priority="162" operator="equal">
      <formula>"Muy Baja"</formula>
    </cfRule>
  </conditionalFormatting>
  <conditionalFormatting sqref="N28">
    <cfRule type="cellIs" dxfId="1541" priority="154" operator="equal">
      <formula>"Extremo"</formula>
    </cfRule>
    <cfRule type="cellIs" dxfId="1540" priority="155" operator="equal">
      <formula>"Alto"</formula>
    </cfRule>
    <cfRule type="cellIs" dxfId="1539" priority="156" operator="equal">
      <formula>"Moderado"</formula>
    </cfRule>
    <cfRule type="cellIs" dxfId="1538" priority="157" operator="equal">
      <formula>"Bajo"</formula>
    </cfRule>
  </conditionalFormatting>
  <conditionalFormatting sqref="Y28:Y33">
    <cfRule type="cellIs" dxfId="1537" priority="149" operator="equal">
      <formula>"Muy Alta"</formula>
    </cfRule>
    <cfRule type="cellIs" dxfId="1536" priority="150" operator="equal">
      <formula>"Alta"</formula>
    </cfRule>
    <cfRule type="cellIs" dxfId="1535" priority="151" operator="equal">
      <formula>"Media"</formula>
    </cfRule>
    <cfRule type="cellIs" dxfId="1534" priority="152" operator="equal">
      <formula>"Baja"</formula>
    </cfRule>
    <cfRule type="cellIs" dxfId="1533" priority="153" operator="equal">
      <formula>"Muy Baja"</formula>
    </cfRule>
  </conditionalFormatting>
  <conditionalFormatting sqref="AA28:AA33">
    <cfRule type="cellIs" dxfId="1532" priority="144" operator="equal">
      <formula>"Catastrófico"</formula>
    </cfRule>
    <cfRule type="cellIs" dxfId="1531" priority="145" operator="equal">
      <formula>"Mayor"</formula>
    </cfRule>
    <cfRule type="cellIs" dxfId="1530" priority="146" operator="equal">
      <formula>"Moderado"</formula>
    </cfRule>
    <cfRule type="cellIs" dxfId="1529" priority="147" operator="equal">
      <formula>"Menor"</formula>
    </cfRule>
    <cfRule type="cellIs" dxfId="1528" priority="148" operator="equal">
      <formula>"Leve"</formula>
    </cfRule>
  </conditionalFormatting>
  <conditionalFormatting sqref="AC28:AC33">
    <cfRule type="cellIs" dxfId="1527" priority="140" operator="equal">
      <formula>"Extremo"</formula>
    </cfRule>
    <cfRule type="cellIs" dxfId="1526" priority="141" operator="equal">
      <formula>"Alto"</formula>
    </cfRule>
    <cfRule type="cellIs" dxfId="1525" priority="142" operator="equal">
      <formula>"Moderado"</formula>
    </cfRule>
    <cfRule type="cellIs" dxfId="1524" priority="143" operator="equal">
      <formula>"Bajo"</formula>
    </cfRule>
  </conditionalFormatting>
  <conditionalFormatting sqref="H34">
    <cfRule type="cellIs" dxfId="1523" priority="135" operator="equal">
      <formula>"Muy Alta"</formula>
    </cfRule>
    <cfRule type="cellIs" dxfId="1522" priority="136" operator="equal">
      <formula>"Alta"</formula>
    </cfRule>
    <cfRule type="cellIs" dxfId="1521" priority="137" operator="equal">
      <formula>"Media"</formula>
    </cfRule>
    <cfRule type="cellIs" dxfId="1520" priority="138" operator="equal">
      <formula>"Baja"</formula>
    </cfRule>
    <cfRule type="cellIs" dxfId="1519" priority="139" operator="equal">
      <formula>"Muy Baja"</formula>
    </cfRule>
  </conditionalFormatting>
  <conditionalFormatting sqref="N34">
    <cfRule type="cellIs" dxfId="1518" priority="131" operator="equal">
      <formula>"Extremo"</formula>
    </cfRule>
    <cfRule type="cellIs" dxfId="1517" priority="132" operator="equal">
      <formula>"Alto"</formula>
    </cfRule>
    <cfRule type="cellIs" dxfId="1516" priority="133" operator="equal">
      <formula>"Moderado"</formula>
    </cfRule>
    <cfRule type="cellIs" dxfId="1515" priority="134" operator="equal">
      <formula>"Bajo"</formula>
    </cfRule>
  </conditionalFormatting>
  <conditionalFormatting sqref="Y34:Y39">
    <cfRule type="cellIs" dxfId="1514" priority="126" operator="equal">
      <formula>"Muy Alta"</formula>
    </cfRule>
    <cfRule type="cellIs" dxfId="1513" priority="127" operator="equal">
      <formula>"Alta"</formula>
    </cfRule>
    <cfRule type="cellIs" dxfId="1512" priority="128" operator="equal">
      <formula>"Media"</formula>
    </cfRule>
    <cfRule type="cellIs" dxfId="1511" priority="129" operator="equal">
      <formula>"Baja"</formula>
    </cfRule>
    <cfRule type="cellIs" dxfId="1510" priority="130" operator="equal">
      <formula>"Muy Baja"</formula>
    </cfRule>
  </conditionalFormatting>
  <conditionalFormatting sqref="AA34:AA39">
    <cfRule type="cellIs" dxfId="1509" priority="121" operator="equal">
      <formula>"Catastrófico"</formula>
    </cfRule>
    <cfRule type="cellIs" dxfId="1508" priority="122" operator="equal">
      <formula>"Mayor"</formula>
    </cfRule>
    <cfRule type="cellIs" dxfId="1507" priority="123" operator="equal">
      <formula>"Moderado"</formula>
    </cfRule>
    <cfRule type="cellIs" dxfId="1506" priority="124" operator="equal">
      <formula>"Menor"</formula>
    </cfRule>
    <cfRule type="cellIs" dxfId="1505" priority="125" operator="equal">
      <formula>"Leve"</formula>
    </cfRule>
  </conditionalFormatting>
  <conditionalFormatting sqref="AC34:AC39">
    <cfRule type="cellIs" dxfId="1504" priority="117" operator="equal">
      <formula>"Extremo"</formula>
    </cfRule>
    <cfRule type="cellIs" dxfId="1503" priority="118" operator="equal">
      <formula>"Alto"</formula>
    </cfRule>
    <cfRule type="cellIs" dxfId="1502" priority="119" operator="equal">
      <formula>"Moderado"</formula>
    </cfRule>
    <cfRule type="cellIs" dxfId="1501" priority="120" operator="equal">
      <formula>"Bajo"</formula>
    </cfRule>
  </conditionalFormatting>
  <conditionalFormatting sqref="H40">
    <cfRule type="cellIs" dxfId="1500" priority="112" operator="equal">
      <formula>"Muy Alta"</formula>
    </cfRule>
    <cfRule type="cellIs" dxfId="1499" priority="113" operator="equal">
      <formula>"Alta"</formula>
    </cfRule>
    <cfRule type="cellIs" dxfId="1498" priority="114" operator="equal">
      <formula>"Media"</formula>
    </cfRule>
    <cfRule type="cellIs" dxfId="1497" priority="115" operator="equal">
      <formula>"Baja"</formula>
    </cfRule>
    <cfRule type="cellIs" dxfId="1496" priority="116" operator="equal">
      <formula>"Muy Baja"</formula>
    </cfRule>
  </conditionalFormatting>
  <conditionalFormatting sqref="N40">
    <cfRule type="cellIs" dxfId="1495" priority="108" operator="equal">
      <formula>"Extremo"</formula>
    </cfRule>
    <cfRule type="cellIs" dxfId="1494" priority="109" operator="equal">
      <formula>"Alto"</formula>
    </cfRule>
    <cfRule type="cellIs" dxfId="1493" priority="110" operator="equal">
      <formula>"Moderado"</formula>
    </cfRule>
    <cfRule type="cellIs" dxfId="1492" priority="111" operator="equal">
      <formula>"Bajo"</formula>
    </cfRule>
  </conditionalFormatting>
  <conditionalFormatting sqref="Y40:Y45">
    <cfRule type="cellIs" dxfId="1491" priority="103" operator="equal">
      <formula>"Muy Alta"</formula>
    </cfRule>
    <cfRule type="cellIs" dxfId="1490" priority="104" operator="equal">
      <formula>"Alta"</formula>
    </cfRule>
    <cfRule type="cellIs" dxfId="1489" priority="105" operator="equal">
      <formula>"Media"</formula>
    </cfRule>
    <cfRule type="cellIs" dxfId="1488" priority="106" operator="equal">
      <formula>"Baja"</formula>
    </cfRule>
    <cfRule type="cellIs" dxfId="1487" priority="107" operator="equal">
      <formula>"Muy Baja"</formula>
    </cfRule>
  </conditionalFormatting>
  <conditionalFormatting sqref="AA40:AA45">
    <cfRule type="cellIs" dxfId="1486" priority="98" operator="equal">
      <formula>"Catastrófico"</formula>
    </cfRule>
    <cfRule type="cellIs" dxfId="1485" priority="99" operator="equal">
      <formula>"Mayor"</formula>
    </cfRule>
    <cfRule type="cellIs" dxfId="1484" priority="100" operator="equal">
      <formula>"Moderado"</formula>
    </cfRule>
    <cfRule type="cellIs" dxfId="1483" priority="101" operator="equal">
      <formula>"Menor"</formula>
    </cfRule>
    <cfRule type="cellIs" dxfId="1482" priority="102" operator="equal">
      <formula>"Leve"</formula>
    </cfRule>
  </conditionalFormatting>
  <conditionalFormatting sqref="AC40:AC45">
    <cfRule type="cellIs" dxfId="1481" priority="94" operator="equal">
      <formula>"Extremo"</formula>
    </cfRule>
    <cfRule type="cellIs" dxfId="1480" priority="95" operator="equal">
      <formula>"Alto"</formula>
    </cfRule>
    <cfRule type="cellIs" dxfId="1479" priority="96" operator="equal">
      <formula>"Moderado"</formula>
    </cfRule>
    <cfRule type="cellIs" dxfId="1478" priority="97" operator="equal">
      <formula>"Bajo"</formula>
    </cfRule>
  </conditionalFormatting>
  <conditionalFormatting sqref="H46">
    <cfRule type="cellIs" dxfId="1477" priority="89" operator="equal">
      <formula>"Muy Alta"</formula>
    </cfRule>
    <cfRule type="cellIs" dxfId="1476" priority="90" operator="equal">
      <formula>"Alta"</formula>
    </cfRule>
    <cfRule type="cellIs" dxfId="1475" priority="91" operator="equal">
      <formula>"Media"</formula>
    </cfRule>
    <cfRule type="cellIs" dxfId="1474" priority="92" operator="equal">
      <formula>"Baja"</formula>
    </cfRule>
    <cfRule type="cellIs" dxfId="1473" priority="93" operator="equal">
      <formula>"Muy Baja"</formula>
    </cfRule>
  </conditionalFormatting>
  <conditionalFormatting sqref="N46">
    <cfRule type="cellIs" dxfId="1472" priority="85" operator="equal">
      <formula>"Extremo"</formula>
    </cfRule>
    <cfRule type="cellIs" dxfId="1471" priority="86" operator="equal">
      <formula>"Alto"</formula>
    </cfRule>
    <cfRule type="cellIs" dxfId="1470" priority="87" operator="equal">
      <formula>"Moderado"</formula>
    </cfRule>
    <cfRule type="cellIs" dxfId="1469" priority="88" operator="equal">
      <formula>"Bajo"</formula>
    </cfRule>
  </conditionalFormatting>
  <conditionalFormatting sqref="Y46:Y51">
    <cfRule type="cellIs" dxfId="1468" priority="80" operator="equal">
      <formula>"Muy Alta"</formula>
    </cfRule>
    <cfRule type="cellIs" dxfId="1467" priority="81" operator="equal">
      <formula>"Alta"</formula>
    </cfRule>
    <cfRule type="cellIs" dxfId="1466" priority="82" operator="equal">
      <formula>"Media"</formula>
    </cfRule>
    <cfRule type="cellIs" dxfId="1465" priority="83" operator="equal">
      <formula>"Baja"</formula>
    </cfRule>
    <cfRule type="cellIs" dxfId="1464" priority="84" operator="equal">
      <formula>"Muy Baja"</formula>
    </cfRule>
  </conditionalFormatting>
  <conditionalFormatting sqref="AA46:AA51">
    <cfRule type="cellIs" dxfId="1463" priority="75" operator="equal">
      <formula>"Catastrófico"</formula>
    </cfRule>
    <cfRule type="cellIs" dxfId="1462" priority="76" operator="equal">
      <formula>"Mayor"</formula>
    </cfRule>
    <cfRule type="cellIs" dxfId="1461" priority="77" operator="equal">
      <formula>"Moderado"</formula>
    </cfRule>
    <cfRule type="cellIs" dxfId="1460" priority="78" operator="equal">
      <formula>"Menor"</formula>
    </cfRule>
    <cfRule type="cellIs" dxfId="1459" priority="79" operator="equal">
      <formula>"Leve"</formula>
    </cfRule>
  </conditionalFormatting>
  <conditionalFormatting sqref="AC46:AC51">
    <cfRule type="cellIs" dxfId="1458" priority="71" operator="equal">
      <formula>"Extremo"</formula>
    </cfRule>
    <cfRule type="cellIs" dxfId="1457" priority="72" operator="equal">
      <formula>"Alto"</formula>
    </cfRule>
    <cfRule type="cellIs" dxfId="1456" priority="73" operator="equal">
      <formula>"Moderado"</formula>
    </cfRule>
    <cfRule type="cellIs" dxfId="1455" priority="74" operator="equal">
      <formula>"Bajo"</formula>
    </cfRule>
  </conditionalFormatting>
  <conditionalFormatting sqref="H52">
    <cfRule type="cellIs" dxfId="1454" priority="66" operator="equal">
      <formula>"Muy Alta"</formula>
    </cfRule>
    <cfRule type="cellIs" dxfId="1453" priority="67" operator="equal">
      <formula>"Alta"</formula>
    </cfRule>
    <cfRule type="cellIs" dxfId="1452" priority="68" operator="equal">
      <formula>"Media"</formula>
    </cfRule>
    <cfRule type="cellIs" dxfId="1451" priority="69" operator="equal">
      <formula>"Baja"</formula>
    </cfRule>
    <cfRule type="cellIs" dxfId="1450" priority="70" operator="equal">
      <formula>"Muy Baja"</formula>
    </cfRule>
  </conditionalFormatting>
  <conditionalFormatting sqref="N52">
    <cfRule type="cellIs" dxfId="1449" priority="62" operator="equal">
      <formula>"Extremo"</formula>
    </cfRule>
    <cfRule type="cellIs" dxfId="1448" priority="63" operator="equal">
      <formula>"Alto"</formula>
    </cfRule>
    <cfRule type="cellIs" dxfId="1447" priority="64" operator="equal">
      <formula>"Moderado"</formula>
    </cfRule>
    <cfRule type="cellIs" dxfId="1446" priority="65" operator="equal">
      <formula>"Bajo"</formula>
    </cfRule>
  </conditionalFormatting>
  <conditionalFormatting sqref="Y52:Y57">
    <cfRule type="cellIs" dxfId="1445" priority="57" operator="equal">
      <formula>"Muy Alta"</formula>
    </cfRule>
    <cfRule type="cellIs" dxfId="1444" priority="58" operator="equal">
      <formula>"Alta"</formula>
    </cfRule>
    <cfRule type="cellIs" dxfId="1443" priority="59" operator="equal">
      <formula>"Media"</formula>
    </cfRule>
    <cfRule type="cellIs" dxfId="1442" priority="60" operator="equal">
      <formula>"Baja"</formula>
    </cfRule>
    <cfRule type="cellIs" dxfId="1441" priority="61" operator="equal">
      <formula>"Muy Baja"</formula>
    </cfRule>
  </conditionalFormatting>
  <conditionalFormatting sqref="AA52:AA57">
    <cfRule type="cellIs" dxfId="1440" priority="52" operator="equal">
      <formula>"Catastrófico"</formula>
    </cfRule>
    <cfRule type="cellIs" dxfId="1439" priority="53" operator="equal">
      <formula>"Mayor"</formula>
    </cfRule>
    <cfRule type="cellIs" dxfId="1438" priority="54" operator="equal">
      <formula>"Moderado"</formula>
    </cfRule>
    <cfRule type="cellIs" dxfId="1437" priority="55" operator="equal">
      <formula>"Menor"</formula>
    </cfRule>
    <cfRule type="cellIs" dxfId="1436" priority="56" operator="equal">
      <formula>"Leve"</formula>
    </cfRule>
  </conditionalFormatting>
  <conditionalFormatting sqref="AC52:AC57">
    <cfRule type="cellIs" dxfId="1435" priority="48" operator="equal">
      <formula>"Extremo"</formula>
    </cfRule>
    <cfRule type="cellIs" dxfId="1434" priority="49" operator="equal">
      <formula>"Alto"</formula>
    </cfRule>
    <cfRule type="cellIs" dxfId="1433" priority="50" operator="equal">
      <formula>"Moderado"</formula>
    </cfRule>
    <cfRule type="cellIs" dxfId="1432" priority="51" operator="equal">
      <formula>"Bajo"</formula>
    </cfRule>
  </conditionalFormatting>
  <conditionalFormatting sqref="N58">
    <cfRule type="cellIs" dxfId="1431" priority="39" operator="equal">
      <formula>"Extremo"</formula>
    </cfRule>
    <cfRule type="cellIs" dxfId="1430" priority="40" operator="equal">
      <formula>"Alto"</formula>
    </cfRule>
    <cfRule type="cellIs" dxfId="1429" priority="41" operator="equal">
      <formula>"Moderado"</formula>
    </cfRule>
    <cfRule type="cellIs" dxfId="1428" priority="42" operator="equal">
      <formula>"Bajo"</formula>
    </cfRule>
  </conditionalFormatting>
  <conditionalFormatting sqref="Y58:Y63">
    <cfRule type="cellIs" dxfId="1427" priority="34" operator="equal">
      <formula>"Muy Alta"</formula>
    </cfRule>
    <cfRule type="cellIs" dxfId="1426" priority="35" operator="equal">
      <formula>"Alta"</formula>
    </cfRule>
    <cfRule type="cellIs" dxfId="1425" priority="36" operator="equal">
      <formula>"Media"</formula>
    </cfRule>
    <cfRule type="cellIs" dxfId="1424" priority="37" operator="equal">
      <formula>"Baja"</formula>
    </cfRule>
    <cfRule type="cellIs" dxfId="1423" priority="38" operator="equal">
      <formula>"Muy Baja"</formula>
    </cfRule>
  </conditionalFormatting>
  <conditionalFormatting sqref="AA58:AA63">
    <cfRule type="cellIs" dxfId="1422" priority="29" operator="equal">
      <formula>"Catastrófico"</formula>
    </cfRule>
    <cfRule type="cellIs" dxfId="1421" priority="30" operator="equal">
      <formula>"Mayor"</formula>
    </cfRule>
    <cfRule type="cellIs" dxfId="1420" priority="31" operator="equal">
      <formula>"Moderado"</formula>
    </cfRule>
    <cfRule type="cellIs" dxfId="1419" priority="32" operator="equal">
      <formula>"Menor"</formula>
    </cfRule>
    <cfRule type="cellIs" dxfId="1418" priority="33" operator="equal">
      <formula>"Leve"</formula>
    </cfRule>
  </conditionalFormatting>
  <conditionalFormatting sqref="AC58:AC63">
    <cfRule type="cellIs" dxfId="1417" priority="25" operator="equal">
      <formula>"Extremo"</formula>
    </cfRule>
    <cfRule type="cellIs" dxfId="1416" priority="26" operator="equal">
      <formula>"Alto"</formula>
    </cfRule>
    <cfRule type="cellIs" dxfId="1415" priority="27" operator="equal">
      <formula>"Moderado"</formula>
    </cfRule>
    <cfRule type="cellIs" dxfId="1414" priority="28" operator="equal">
      <formula>"Bajo"</formula>
    </cfRule>
  </conditionalFormatting>
  <conditionalFormatting sqref="H64">
    <cfRule type="cellIs" dxfId="1413" priority="20" operator="equal">
      <formula>"Muy Alta"</formula>
    </cfRule>
    <cfRule type="cellIs" dxfId="1412" priority="21" operator="equal">
      <formula>"Alta"</formula>
    </cfRule>
    <cfRule type="cellIs" dxfId="1411" priority="22" operator="equal">
      <formula>"Media"</formula>
    </cfRule>
    <cfRule type="cellIs" dxfId="1410" priority="23" operator="equal">
      <formula>"Baja"</formula>
    </cfRule>
    <cfRule type="cellIs" dxfId="1409" priority="24" operator="equal">
      <formula>"Muy Baja"</formula>
    </cfRule>
  </conditionalFormatting>
  <conditionalFormatting sqref="N64">
    <cfRule type="cellIs" dxfId="1408" priority="16" operator="equal">
      <formula>"Extremo"</formula>
    </cfRule>
    <cfRule type="cellIs" dxfId="1407" priority="17" operator="equal">
      <formula>"Alto"</formula>
    </cfRule>
    <cfRule type="cellIs" dxfId="1406" priority="18" operator="equal">
      <formula>"Moderado"</formula>
    </cfRule>
    <cfRule type="cellIs" dxfId="1405" priority="19" operator="equal">
      <formula>"Bajo"</formula>
    </cfRule>
  </conditionalFormatting>
  <conditionalFormatting sqref="Y64:Y69">
    <cfRule type="cellIs" dxfId="1404" priority="11" operator="equal">
      <formula>"Muy Alta"</formula>
    </cfRule>
    <cfRule type="cellIs" dxfId="1403" priority="12" operator="equal">
      <formula>"Alta"</formula>
    </cfRule>
    <cfRule type="cellIs" dxfId="1402" priority="13" operator="equal">
      <formula>"Media"</formula>
    </cfRule>
    <cfRule type="cellIs" dxfId="1401" priority="14" operator="equal">
      <formula>"Baja"</formula>
    </cfRule>
    <cfRule type="cellIs" dxfId="1400" priority="15" operator="equal">
      <formula>"Muy Baja"</formula>
    </cfRule>
  </conditionalFormatting>
  <conditionalFormatting sqref="AA64:AA69">
    <cfRule type="cellIs" dxfId="1399" priority="6" operator="equal">
      <formula>"Catastrófico"</formula>
    </cfRule>
    <cfRule type="cellIs" dxfId="1398" priority="7" operator="equal">
      <formula>"Mayor"</formula>
    </cfRule>
    <cfRule type="cellIs" dxfId="1397" priority="8" operator="equal">
      <formula>"Moderado"</formula>
    </cfRule>
    <cfRule type="cellIs" dxfId="1396" priority="9" operator="equal">
      <formula>"Menor"</formula>
    </cfRule>
    <cfRule type="cellIs" dxfId="1395" priority="10" operator="equal">
      <formula>"Leve"</formula>
    </cfRule>
  </conditionalFormatting>
  <conditionalFormatting sqref="AC64:AC69">
    <cfRule type="cellIs" dxfId="1394" priority="2" operator="equal">
      <formula>"Extremo"</formula>
    </cfRule>
    <cfRule type="cellIs" dxfId="1393" priority="3" operator="equal">
      <formula>"Alto"</formula>
    </cfRule>
    <cfRule type="cellIs" dxfId="1392" priority="4" operator="equal">
      <formula>"Moderado"</formula>
    </cfRule>
    <cfRule type="cellIs" dxfId="1391" priority="5" operator="equal">
      <formula>"Bajo"</formula>
    </cfRule>
  </conditionalFormatting>
  <conditionalFormatting sqref="K10:K69">
    <cfRule type="containsText" dxfId="1390" priority="1" operator="containsText" text="❌">
      <formula>NOT(ISERROR(SEARCH("❌",K10)))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32835B8874DD044B68DCF7A4AFC2ED9" ma:contentTypeVersion="9" ma:contentTypeDescription="Create a new document." ma:contentTypeScope="" ma:versionID="69cd78f49907409d381082decf765743">
  <xsd:schema xmlns:xsd="http://www.w3.org/2001/XMLSchema" xmlns:xs="http://www.w3.org/2001/XMLSchema" xmlns:p="http://schemas.microsoft.com/office/2006/metadata/properties" xmlns:ns3="fabc01ff-56fb-48a0-9569-326dbe949d88" targetNamespace="http://schemas.microsoft.com/office/2006/metadata/properties" ma:root="true" ma:fieldsID="00456343936289ab9236d515c3049459" ns3:_="">
    <xsd:import namespace="fabc01ff-56fb-48a0-9569-326dbe949d8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bc01ff-56fb-48a0-9569-326dbe949d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DFB253E-67CB-4F7A-86DD-A0B555F6B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bc01ff-56fb-48a0-9569-326dbe949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CF8577-941C-44F2-A247-A79B37601050}">
  <ds:schemaRefs>
    <ds:schemaRef ds:uri="http://schemas.microsoft.com/sharepoint/v3/contenttype/forms"/>
  </ds:schemaRefs>
</ds:datastoreItem>
</file>

<file path=customXml/itemProps3.xml><?xml version="1.0" encoding="utf-8"?>
<ds:datastoreItem xmlns:ds="http://schemas.openxmlformats.org/officeDocument/2006/customXml" ds:itemID="{7E466431-8290-47CB-9B8C-002EB9CC8F0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fabc01ff-56fb-48a0-9569-326dbe949d88"/>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Direccionamiento Estrategico</vt:lpstr>
      <vt:lpstr>Comunicaciones </vt:lpstr>
      <vt:lpstr>Asistencia tecnica</vt:lpstr>
      <vt:lpstr>Centro Cultural</vt:lpstr>
      <vt:lpstr>Unidades Productivas</vt:lpstr>
      <vt:lpstr>Producción Radial y Audiovisual</vt:lpstr>
      <vt:lpstr>Gestion Documental</vt:lpstr>
      <vt:lpstr>Servicio al Ciudadano</vt:lpstr>
      <vt:lpstr>Informatica y Tecnologia</vt:lpstr>
      <vt:lpstr>Gestion Contractual</vt:lpstr>
      <vt:lpstr>Gestion Juridica</vt:lpstr>
      <vt:lpstr>Gestion Humana</vt:lpstr>
      <vt:lpstr>Financiero</vt:lpstr>
      <vt:lpstr>Administrativo </vt:lpstr>
      <vt:lpstr>Evaluación y mejoramiento</vt:lpstr>
      <vt:lpstr>Intructivo</vt:lpstr>
      <vt:lpstr>Matriz Calor Inherente</vt:lpstr>
      <vt:lpstr>Matriz Calor Residual</vt:lpstr>
      <vt:lpstr>Tabla probabilidad</vt:lpstr>
      <vt:lpstr>Tabla Impacto</vt:lpstr>
      <vt:lpstr>Tabla Valoración controles</vt:lpstr>
      <vt:lpstr>Opciones Tratamiento</vt:lpstr>
      <vt:lpstr>Hoja1</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Maria Angelica Cruz Herrera</cp:lastModifiedBy>
  <cp:revision/>
  <dcterms:created xsi:type="dcterms:W3CDTF">2020-03-24T23:12:47Z</dcterms:created>
  <dcterms:modified xsi:type="dcterms:W3CDTF">2022-12-14T21:26:56Z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0x010100C32835B8874DD044B68DCF7A4AFC2ED9</vt:lpwstr>
  </property>
</Properties>
</file>