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3"/>
  <workbookPr defaultThemeVersion="166925"/>
  <mc:AlternateContent xmlns:mc="http://schemas.openxmlformats.org/markup-compatibility/2006">
    <mc:Choice Requires="x15">
      <x15ac:absPath xmlns:x15ac="http://schemas.microsoft.com/office/spreadsheetml/2010/11/ac" url="C:\Users\Mcruz\Documents\INCI\2023\Plan Anual de Adquisiciones\"/>
    </mc:Choice>
  </mc:AlternateContent>
  <xr:revisionPtr revIDLastSave="0" documentId="13_ncr:1_{98FCF864-4BC4-4315-9289-32D2D4516BF7}" xr6:coauthVersionLast="36" xr6:coauthVersionMax="36" xr10:uidLastSave="{00000000-0000-0000-0000-000000000000}"/>
  <bookViews>
    <workbookView xWindow="0" yWindow="0" windowWidth="24000" windowHeight="8925" xr2:uid="{00000000-000D-0000-FFFF-FFFF00000000}"/>
  </bookViews>
  <sheets>
    <sheet name="PLAN DE ADQUISICIONES  " sheetId="5" r:id="rId1"/>
    <sheet name="COMISIONES" sheetId="6" r:id="rId2"/>
    <sheet name="viàticos" sheetId="7" state="hidden" r:id="rId3"/>
  </sheets>
  <externalReferences>
    <externalReference r:id="rId4"/>
    <externalReference r:id="rId5"/>
  </externalReferences>
  <definedNames>
    <definedName name="_xlnm._FilterDatabase" localSheetId="0" hidden="1">'PLAN DE ADQUISICIONES  '!$A$5:$AN$168</definedName>
    <definedName name="gasto">[1]Listas!$F$1:$F$7</definedName>
    <definedName name="GRUPO">[2]Listas!$M$1:$M$17</definedName>
    <definedName name="M">[1]Listas!$D$1:$D$4</definedName>
    <definedName name="metas">[1]Listas!$A$1:$A$15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7" i="5" l="1"/>
  <c r="AC16" i="5" l="1"/>
  <c r="O19" i="6"/>
  <c r="N19" i="6"/>
  <c r="M19" i="6"/>
  <c r="O2" i="6"/>
  <c r="N2" i="6"/>
  <c r="M2" i="6"/>
  <c r="AC11" i="5"/>
  <c r="P132" i="5" l="1"/>
  <c r="P131" i="5"/>
  <c r="AC160" i="5" l="1"/>
  <c r="AC55" i="5" l="1"/>
  <c r="P139" i="5" l="1"/>
  <c r="P64" i="5" l="1"/>
  <c r="P79" i="5" l="1"/>
  <c r="AC168" i="5" l="1"/>
  <c r="AC167" i="5"/>
  <c r="AC166" i="5"/>
  <c r="AC165" i="5"/>
  <c r="AC164" i="5"/>
  <c r="AC162" i="5"/>
  <c r="AC161" i="5"/>
  <c r="AC159" i="5"/>
  <c r="AC158" i="5"/>
  <c r="AC157" i="5"/>
  <c r="AC156" i="5"/>
  <c r="AC155" i="5"/>
  <c r="AC154" i="5"/>
  <c r="AC153" i="5"/>
  <c r="AC152" i="5"/>
  <c r="AC151" i="5"/>
  <c r="AC150" i="5"/>
  <c r="AC149" i="5"/>
  <c r="AC148" i="5"/>
  <c r="AC147" i="5"/>
  <c r="AC146" i="5"/>
  <c r="AC145" i="5"/>
  <c r="AC144" i="5"/>
  <c r="AC143" i="5"/>
  <c r="AC142" i="5"/>
  <c r="AC141" i="5"/>
  <c r="AC140" i="5"/>
  <c r="AC136" i="5"/>
  <c r="AC133" i="5"/>
  <c r="AC128" i="5"/>
  <c r="AC127" i="5"/>
  <c r="AC126" i="5"/>
  <c r="AC125" i="5"/>
  <c r="AC124" i="5"/>
  <c r="AC123" i="5"/>
  <c r="AC122" i="5"/>
  <c r="AC120" i="5"/>
  <c r="AC119" i="5"/>
  <c r="AC118" i="5"/>
  <c r="AC117" i="5"/>
  <c r="AC115" i="5"/>
  <c r="AC114" i="5"/>
  <c r="AC113" i="5"/>
  <c r="AC112" i="5"/>
  <c r="AC111" i="5"/>
  <c r="AC110" i="5"/>
  <c r="AC109" i="5"/>
  <c r="AC108" i="5"/>
  <c r="AC107" i="5"/>
  <c r="AC106" i="5"/>
  <c r="AC105" i="5"/>
  <c r="AC103" i="5"/>
  <c r="AC102" i="5"/>
  <c r="AC101" i="5"/>
  <c r="AC100" i="5"/>
  <c r="AC99" i="5"/>
  <c r="AC97" i="5"/>
  <c r="AC95" i="5"/>
  <c r="AC94" i="5"/>
  <c r="AC93" i="5"/>
  <c r="AC91" i="5"/>
  <c r="AC90" i="5"/>
  <c r="AC89" i="5"/>
  <c r="AC86" i="5"/>
  <c r="AC84" i="5"/>
  <c r="AC83" i="5"/>
  <c r="AC82" i="5"/>
  <c r="AC79" i="5"/>
  <c r="AC77" i="5"/>
  <c r="AC76" i="5"/>
  <c r="AC75" i="5"/>
  <c r="AC74" i="5"/>
  <c r="AC73" i="5"/>
  <c r="AC72" i="5"/>
  <c r="AC70" i="5"/>
  <c r="AC69" i="5"/>
  <c r="AC67" i="5"/>
  <c r="AC65" i="5"/>
  <c r="AC64" i="5"/>
  <c r="AC59" i="5"/>
  <c r="AC58" i="5"/>
  <c r="AC57" i="5"/>
  <c r="AC56" i="5"/>
  <c r="AC54" i="5"/>
  <c r="AC53" i="5"/>
  <c r="AC52" i="5"/>
  <c r="AC51" i="5"/>
  <c r="AC48" i="5"/>
  <c r="AC43" i="5"/>
  <c r="AC42" i="5"/>
  <c r="AC41" i="5"/>
  <c r="AC40" i="5"/>
  <c r="AC39" i="5"/>
  <c r="AC38" i="5"/>
  <c r="AC32" i="5"/>
  <c r="AC29" i="5"/>
  <c r="AC25" i="5"/>
  <c r="AC24" i="5"/>
  <c r="AC23" i="5"/>
  <c r="AC18" i="5"/>
  <c r="AC17" i="5"/>
  <c r="AC15" i="5"/>
  <c r="AC13" i="5"/>
  <c r="AC12" i="5"/>
  <c r="AC10" i="5"/>
  <c r="AC9" i="5"/>
  <c r="AC8" i="5"/>
  <c r="P121" i="5"/>
  <c r="AC121" i="5" s="1"/>
  <c r="P163" i="5"/>
  <c r="AC163" i="5" s="1"/>
  <c r="AC139" i="5"/>
  <c r="P138" i="5"/>
  <c r="AC138" i="5" s="1"/>
  <c r="P137" i="5"/>
  <c r="AC137" i="5" s="1"/>
  <c r="P135" i="5"/>
  <c r="AC135" i="5" s="1"/>
  <c r="P134" i="5"/>
  <c r="AC134" i="5" s="1"/>
  <c r="AC132" i="5"/>
  <c r="AC131" i="5"/>
  <c r="P130" i="5"/>
  <c r="AC130" i="5" s="1"/>
  <c r="P129" i="5"/>
  <c r="AC129" i="5" s="1"/>
  <c r="P116" i="5"/>
  <c r="P104" i="5"/>
  <c r="AC104" i="5" s="1"/>
  <c r="P98" i="5"/>
  <c r="AC98" i="5" s="1"/>
  <c r="P96" i="5"/>
  <c r="AC96" i="5" s="1"/>
  <c r="P92" i="5"/>
  <c r="AC92" i="5" s="1"/>
  <c r="P88" i="5"/>
  <c r="AC88" i="5" s="1"/>
  <c r="P87" i="5"/>
  <c r="AC87" i="5" s="1"/>
  <c r="P85" i="5"/>
  <c r="AC85" i="5" s="1"/>
  <c r="P81" i="5"/>
  <c r="AC81" i="5" s="1"/>
  <c r="P80" i="5"/>
  <c r="AC80" i="5" s="1"/>
  <c r="P78" i="5"/>
  <c r="AC78" i="5" s="1"/>
  <c r="P71" i="5"/>
  <c r="AC71" i="5" s="1"/>
  <c r="P68" i="5"/>
  <c r="AC68" i="5" s="1"/>
  <c r="P66" i="5"/>
  <c r="AC66" i="5" s="1"/>
  <c r="P63" i="5"/>
  <c r="AC63" i="5" s="1"/>
  <c r="P62" i="5"/>
  <c r="AC62" i="5" s="1"/>
  <c r="P61" i="5"/>
  <c r="AC61" i="5" s="1"/>
  <c r="P60" i="5"/>
  <c r="AC60" i="5" s="1"/>
  <c r="P50" i="5"/>
  <c r="AC50" i="5" s="1"/>
  <c r="P49" i="5"/>
  <c r="AC49" i="5" s="1"/>
  <c r="P47" i="5"/>
  <c r="AC47" i="5" s="1"/>
  <c r="P46" i="5"/>
  <c r="AC46" i="5" s="1"/>
  <c r="P45" i="5"/>
  <c r="AC45" i="5" s="1"/>
  <c r="P44" i="5"/>
  <c r="AC44" i="5" s="1"/>
  <c r="P37" i="5"/>
  <c r="AC37" i="5" s="1"/>
  <c r="P36" i="5"/>
  <c r="AC36" i="5" s="1"/>
  <c r="P35" i="5"/>
  <c r="AC35" i="5" s="1"/>
  <c r="P34" i="5"/>
  <c r="AC34" i="5" s="1"/>
  <c r="P33" i="5"/>
  <c r="AC33" i="5" s="1"/>
  <c r="P31" i="5"/>
  <c r="AC31" i="5" s="1"/>
  <c r="P30" i="5"/>
  <c r="AC30" i="5" s="1"/>
  <c r="P28" i="5"/>
  <c r="AC28" i="5" s="1"/>
  <c r="P27" i="5"/>
  <c r="AC27" i="5" s="1"/>
  <c r="P26" i="5"/>
  <c r="AC26" i="5" s="1"/>
  <c r="P22" i="5"/>
  <c r="AC22" i="5" s="1"/>
  <c r="P21" i="5"/>
  <c r="AC21" i="5" s="1"/>
  <c r="P20" i="5"/>
  <c r="AC20" i="5" s="1"/>
  <c r="P19" i="5"/>
  <c r="AC19" i="5" s="1"/>
  <c r="P14" i="5"/>
  <c r="AC14" i="5" s="1"/>
  <c r="AC7" i="5"/>
  <c r="P6" i="5"/>
  <c r="AC6" i="5" s="1"/>
  <c r="AC116" i="5" l="1"/>
  <c r="M3" i="5"/>
  <c r="N3" i="5" s="1"/>
  <c r="G8" i="7"/>
  <c r="G9" i="7"/>
  <c r="G10" i="7"/>
  <c r="G11" i="7"/>
  <c r="G12" i="7"/>
  <c r="G13" i="7"/>
  <c r="G14" i="7"/>
  <c r="G7" i="7"/>
  <c r="F7" i="7"/>
  <c r="F8" i="7"/>
  <c r="F9" i="7"/>
  <c r="F10" i="7"/>
  <c r="F11" i="7"/>
  <c r="F12" i="7"/>
  <c r="F13" i="7"/>
  <c r="F14" i="7"/>
  <c r="K104" i="6"/>
  <c r="J104" i="6"/>
  <c r="I104" i="6"/>
  <c r="H104" i="6"/>
  <c r="L103" i="6"/>
  <c r="G103" i="6"/>
  <c r="L102" i="6"/>
  <c r="G102" i="6"/>
  <c r="L101" i="6"/>
  <c r="G101" i="6"/>
  <c r="L100" i="6"/>
  <c r="G100" i="6"/>
  <c r="L99" i="6"/>
  <c r="G99" i="6"/>
  <c r="L98" i="6"/>
  <c r="G98" i="6"/>
  <c r="L97" i="6"/>
  <c r="G97" i="6"/>
  <c r="L96" i="6"/>
  <c r="G96" i="6"/>
  <c r="L95" i="6"/>
  <c r="G95" i="6"/>
  <c r="L94" i="6"/>
  <c r="G94" i="6"/>
  <c r="L93" i="6"/>
  <c r="G93" i="6"/>
  <c r="L92" i="6"/>
  <c r="G92" i="6"/>
  <c r="L91" i="6"/>
  <c r="G91" i="6"/>
  <c r="L90" i="6"/>
  <c r="G90" i="6"/>
  <c r="L89" i="6"/>
  <c r="G89" i="6"/>
  <c r="L88" i="6"/>
  <c r="G88" i="6"/>
  <c r="L87" i="6"/>
  <c r="G87" i="6"/>
  <c r="L86" i="6"/>
  <c r="G86" i="6"/>
  <c r="L85" i="6"/>
  <c r="G85" i="6"/>
  <c r="G84" i="6"/>
  <c r="L83" i="6"/>
  <c r="G83" i="6"/>
  <c r="L82" i="6"/>
  <c r="G82" i="6"/>
  <c r="L81" i="6"/>
  <c r="G81" i="6"/>
  <c r="L80" i="6"/>
  <c r="G80" i="6"/>
  <c r="L79" i="6"/>
  <c r="G79" i="6"/>
  <c r="L78" i="6"/>
  <c r="G78" i="6"/>
  <c r="L77" i="6"/>
  <c r="G77" i="6"/>
  <c r="L76" i="6"/>
  <c r="G76" i="6"/>
  <c r="L75" i="6"/>
  <c r="G75" i="6"/>
  <c r="L74" i="6"/>
  <c r="G74" i="6"/>
  <c r="L73" i="6"/>
  <c r="G73" i="6"/>
  <c r="L72" i="6"/>
  <c r="G72" i="6"/>
  <c r="L71" i="6"/>
  <c r="L104" i="6" s="1"/>
  <c r="G71" i="6"/>
  <c r="L70" i="6"/>
  <c r="G70" i="6"/>
  <c r="K69" i="6"/>
  <c r="J69" i="6"/>
  <c r="I69" i="6"/>
  <c r="H69" i="6"/>
  <c r="L68" i="6"/>
  <c r="G68" i="6"/>
  <c r="L67" i="6"/>
  <c r="G67" i="6"/>
  <c r="L66" i="6"/>
  <c r="G66" i="6"/>
  <c r="L65" i="6"/>
  <c r="G65" i="6"/>
  <c r="L64" i="6"/>
  <c r="G64" i="6"/>
  <c r="L63" i="6"/>
  <c r="G63" i="6"/>
  <c r="L62" i="6"/>
  <c r="G62" i="6"/>
  <c r="L61" i="6"/>
  <c r="G61" i="6"/>
  <c r="L60" i="6"/>
  <c r="G60" i="6"/>
  <c r="L59" i="6"/>
  <c r="G59" i="6"/>
  <c r="L58" i="6"/>
  <c r="G58" i="6"/>
  <c r="L57" i="6"/>
  <c r="G57" i="6"/>
  <c r="L56" i="6"/>
  <c r="G56" i="6"/>
  <c r="L55" i="6"/>
  <c r="G55" i="6"/>
  <c r="L54" i="6"/>
  <c r="G54" i="6"/>
  <c r="L53" i="6"/>
  <c r="G53" i="6"/>
  <c r="L52" i="6"/>
  <c r="G52" i="6"/>
  <c r="L51" i="6"/>
  <c r="G51" i="6"/>
  <c r="L50" i="6"/>
  <c r="G50" i="6"/>
  <c r="L49" i="6"/>
  <c r="G49" i="6"/>
  <c r="L48" i="6"/>
  <c r="G48" i="6"/>
  <c r="L47" i="6"/>
  <c r="G47" i="6"/>
  <c r="L46" i="6"/>
  <c r="G46" i="6"/>
  <c r="L45" i="6"/>
  <c r="G45" i="6"/>
  <c r="L44" i="6"/>
  <c r="G44" i="6"/>
  <c r="L43" i="6"/>
  <c r="G43" i="6"/>
  <c r="L42" i="6"/>
  <c r="G42" i="6"/>
  <c r="L41" i="6"/>
  <c r="G41" i="6"/>
  <c r="L40" i="6"/>
  <c r="G40" i="6"/>
  <c r="L39" i="6"/>
  <c r="G39" i="6"/>
  <c r="L38" i="6"/>
  <c r="G38" i="6"/>
  <c r="L37" i="6"/>
  <c r="G37" i="6"/>
  <c r="L36" i="6"/>
  <c r="G36" i="6"/>
  <c r="L35" i="6"/>
  <c r="G35" i="6"/>
  <c r="L34" i="6"/>
  <c r="G34" i="6"/>
  <c r="L33" i="6"/>
  <c r="G33" i="6"/>
  <c r="L32" i="6"/>
  <c r="G32" i="6"/>
  <c r="L31" i="6"/>
  <c r="L69" i="6" s="1"/>
  <c r="G31" i="6"/>
  <c r="L30" i="6"/>
  <c r="G30" i="6"/>
  <c r="L29" i="6"/>
  <c r="G29" i="6"/>
  <c r="G104" i="6" l="1"/>
  <c r="G69" i="6"/>
  <c r="P2" i="5" l="1"/>
  <c r="Q2" i="5" s="1"/>
  <c r="L2" i="5"/>
  <c r="T1" i="5" s="1"/>
  <c r="H27" i="6" l="1"/>
  <c r="I27" i="6"/>
  <c r="J27" i="6"/>
  <c r="K27" i="6"/>
  <c r="L26" i="6"/>
  <c r="G26" i="6"/>
  <c r="L25" i="6"/>
  <c r="G25" i="6"/>
  <c r="L24" i="6"/>
  <c r="G24" i="6"/>
  <c r="L23" i="6"/>
  <c r="G23" i="6"/>
  <c r="L22" i="6"/>
  <c r="G22" i="6"/>
  <c r="L21" i="6"/>
  <c r="G21" i="6"/>
  <c r="L20" i="6"/>
  <c r="G20" i="6"/>
  <c r="L19" i="6"/>
  <c r="L27" i="6" s="1"/>
  <c r="G19" i="6"/>
  <c r="G17" i="6"/>
  <c r="G16" i="6"/>
  <c r="G15" i="6"/>
  <c r="G14" i="6"/>
  <c r="G13" i="6"/>
  <c r="G12" i="6"/>
  <c r="G11" i="6"/>
  <c r="G10" i="6"/>
  <c r="G9" i="6"/>
  <c r="G8" i="6"/>
  <c r="G7" i="6"/>
  <c r="G6" i="6"/>
  <c r="G5" i="6"/>
  <c r="G4" i="6"/>
  <c r="G3" i="6"/>
  <c r="G2" i="6"/>
  <c r="K18" i="6"/>
  <c r="J18" i="6"/>
  <c r="I18" i="6"/>
  <c r="H18" i="6"/>
  <c r="L17" i="6"/>
  <c r="L16" i="6"/>
  <c r="L15" i="6"/>
  <c r="L14" i="6"/>
  <c r="L13" i="6"/>
  <c r="L12" i="6"/>
  <c r="L11" i="6"/>
  <c r="L10" i="6"/>
  <c r="L9" i="6"/>
  <c r="L8" i="6"/>
  <c r="L7" i="6"/>
  <c r="L6" i="6"/>
  <c r="L5" i="6"/>
  <c r="L4" i="6"/>
  <c r="L3" i="6"/>
  <c r="L2" i="6"/>
  <c r="G27" i="6" l="1"/>
  <c r="G18" i="6"/>
  <c r="L18" i="6"/>
  <c r="C2" i="5" l="1"/>
  <c r="D2" i="5" s="1"/>
  <c r="G2" i="5" l="1"/>
  <c r="H2" i="5" s="1"/>
  <c r="M2" i="5" l="1"/>
  <c r="N2" i="5" s="1"/>
  <c r="S2"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Martha del Pilar Gomez</author>
    <author>Sara Paola Rivera Moreno</author>
    <author>USUARIO</author>
  </authors>
  <commentList>
    <comment ref="H5" authorId="0" shapeId="0" xr:uid="{9C197FEA-2992-45AC-897E-23E7267A73CF}">
      <text>
        <r>
          <rPr>
            <b/>
            <sz val="14"/>
            <color indexed="81"/>
            <rFont val="Tahoma"/>
            <family val="2"/>
          </rPr>
          <t>OAP: Por favor detalle los elementos a adquirir</t>
        </r>
        <r>
          <rPr>
            <sz val="14"/>
            <color indexed="81"/>
            <rFont val="Tahoma"/>
            <family val="2"/>
          </rPr>
          <t xml:space="preserve">
</t>
        </r>
      </text>
    </comment>
    <comment ref="K5" authorId="1" shapeId="0" xr:uid="{43FD7C88-A775-436E-AC5D-A969BC8F7CFC}">
      <text>
        <r>
          <rPr>
            <b/>
            <sz val="9"/>
            <color indexed="81"/>
            <rFont val="Tahoma"/>
            <family val="2"/>
          </rPr>
          <t>OAP:</t>
        </r>
        <r>
          <rPr>
            <sz val="9"/>
            <color indexed="81"/>
            <rFont val="Tahoma"/>
            <family val="2"/>
          </rPr>
          <t xml:space="preserve">
Colocar solo el número del mes. Ej: noviembre - 11</t>
        </r>
      </text>
    </comment>
    <comment ref="X5" authorId="2" shapeId="0" xr:uid="{05661FEB-0BDA-45DD-9FBD-B21A06C35266}">
      <text>
        <r>
          <rPr>
            <b/>
            <sz val="14"/>
            <color indexed="81"/>
            <rFont val="Tahoma"/>
            <family val="2"/>
          </rPr>
          <t>OAP: Seleccione una opción de lo que se encuentra en la lista</t>
        </r>
        <r>
          <rPr>
            <sz val="9"/>
            <color indexed="81"/>
            <rFont val="Tahoma"/>
            <family val="2"/>
          </rPr>
          <t xml:space="preserve">
</t>
        </r>
      </text>
    </comment>
  </commentList>
</comments>
</file>

<file path=xl/sharedStrings.xml><?xml version="1.0" encoding="utf-8"?>
<sst xmlns="http://schemas.openxmlformats.org/spreadsheetml/2006/main" count="3256" uniqueCount="480">
  <si>
    <t>Producir y emitir contenidos radiales para promover la inclusión de las personas con discapacidad visual</t>
  </si>
  <si>
    <t>No aplica</t>
  </si>
  <si>
    <t>Código UNSPSC (En caso de varios códigos, deben ir separados por ;)</t>
  </si>
  <si>
    <t>Mes presentación de ofertas</t>
  </si>
  <si>
    <t>Duración estimada del contrato (Número de meses o días)</t>
  </si>
  <si>
    <t>Fuente de los recursos</t>
  </si>
  <si>
    <t>Nombre del jefe de la dependencia</t>
  </si>
  <si>
    <t xml:space="preserve">Teléfono del responsable </t>
  </si>
  <si>
    <t>Correo electrónico del jefe de la dependencia</t>
  </si>
  <si>
    <t>Tipo de objeto de Gasto</t>
  </si>
  <si>
    <t>Nombre del Supervisor</t>
  </si>
  <si>
    <t>Contratar servicio de salud ocupacional y laboral</t>
  </si>
  <si>
    <t>Contrato de prestación de servicios para fortalecer las capacidades, conocimientos y habilidades de los servidores públicos</t>
  </si>
  <si>
    <t>86101705;
86101810</t>
  </si>
  <si>
    <t>Contratar la prestación de servicios para apoyar el desarrollo del Programa de Bienestar, el Plan Integral de Capacitación, el Sistema de Gestión de Seguridad y Salud en el Trabajo (SG-SST) y demás procesos relacionados con la dependencia de Gestión Humana del Instituto Nacional para Ciegos – INCI</t>
  </si>
  <si>
    <t>Dotación</t>
  </si>
  <si>
    <t>Servicios de Bienestar</t>
  </si>
  <si>
    <t xml:space="preserve">Elementos de protección personal </t>
  </si>
  <si>
    <t>Adquisición de los insumos para botiquines</t>
  </si>
  <si>
    <t>11121802;
13111042;
42311511</t>
  </si>
  <si>
    <t>GG-03</t>
  </si>
  <si>
    <t>GG-09</t>
  </si>
  <si>
    <t>GG-10</t>
  </si>
  <si>
    <t xml:space="preserve">GG-11 </t>
  </si>
  <si>
    <t>CPA</t>
  </si>
  <si>
    <t>Darío Montañez</t>
  </si>
  <si>
    <t>secretariageneral@inci.gov.co</t>
  </si>
  <si>
    <t>MÍnima Cuantía</t>
  </si>
  <si>
    <t>Contratación directa</t>
  </si>
  <si>
    <t>SERVICIO</t>
  </si>
  <si>
    <t>SUMINISTRO</t>
  </si>
  <si>
    <t>FP-02</t>
  </si>
  <si>
    <t>Contrato de prestación de servicios técnicos para la gestión documental</t>
  </si>
  <si>
    <t>Profesional especializado 2028 Grado 20 Gestión Humana</t>
  </si>
  <si>
    <t>Técnico Operativo 3132 Grado 15</t>
  </si>
  <si>
    <t>Gestión Humana</t>
  </si>
  <si>
    <t>Proceso Responsable</t>
  </si>
  <si>
    <t>CCP</t>
  </si>
  <si>
    <t>NOMBRE CATALOGO CUENTAS PRESUPUESTAL</t>
  </si>
  <si>
    <t>Descripción del concepto</t>
  </si>
  <si>
    <t>A-02-02-01-000-001</t>
  </si>
  <si>
    <t>PRODUCTOS DE LA AGRICULTURA Y LA HORTICULTURA</t>
  </si>
  <si>
    <t>GG-02</t>
  </si>
  <si>
    <t>Plantas aromáticas, bebestibles y especias</t>
  </si>
  <si>
    <t>Gladys Pardo</t>
  </si>
  <si>
    <t>A-02-02-01-002-003</t>
  </si>
  <si>
    <t>PRODUCTOS DE MOLINERÍA, ALMIDONES Y PRODUCTOS DERIVADOS DEL ALMIDÓN; OTROS PRODUCTOS ALIMENTICIOS</t>
  </si>
  <si>
    <t xml:space="preserve">Caja menor productos cafetería y restaurante </t>
  </si>
  <si>
    <t>No es contrato</t>
  </si>
  <si>
    <t>CAJA MENOR</t>
  </si>
  <si>
    <t>Azúcar</t>
  </si>
  <si>
    <t>Café</t>
  </si>
  <si>
    <t>A-02-02-01-003-002</t>
  </si>
  <si>
    <t>PASTA O PULPA, PAPEL Y PRODUCTOS DE PAPEL; IMPRESOS Y ARTÍCULOS RELACIONADOS</t>
  </si>
  <si>
    <t>GG-04</t>
  </si>
  <si>
    <t>Caja Menor  Papeleria, utiles escritorio y oficina</t>
  </si>
  <si>
    <t>N/A</t>
  </si>
  <si>
    <t xml:space="preserve">Adquisición de Papel bond oficina, cajas, carpetas </t>
  </si>
  <si>
    <t>14101501;
60121124;
14111507;
44122003;
44111515</t>
  </si>
  <si>
    <t>MATERIALES Y SUMINISTROS</t>
  </si>
  <si>
    <t>A-02-02-01-003-005</t>
  </si>
  <si>
    <t>OTROS PRODUCTOS QUÍMICOS; FIBRAS ARTIFICIALES (O FIBRAS INDUSTRIALES HECHAS POR EL HOMBRE)</t>
  </si>
  <si>
    <t>Toner impresoras</t>
  </si>
  <si>
    <t xml:space="preserve">A-02-02-01-003-006  </t>
  </si>
  <si>
    <t>PRODUCTOS DE CAUCHO Y PLÁSTICO</t>
  </si>
  <si>
    <t xml:space="preserve">Suministros de escritorio ( ganchos, esferos, lapices, cosedoras etc) </t>
  </si>
  <si>
    <t>44121702;
27112309;
42312009</t>
  </si>
  <si>
    <t>Papel higiénico, servilletas, toallas papel, vasos de cartón</t>
  </si>
  <si>
    <t>14111704;
14111705</t>
  </si>
  <si>
    <t>A-02-02-01-003-003</t>
  </si>
  <si>
    <t>PRODUCTOS DE HORNOS DE COQUE; PRODUCTOS DE REFINACIÓN DE PETRÓLEO Y COMBUSTIBLE NUCLEAR</t>
  </si>
  <si>
    <t>Diesel combustible vehiculo</t>
  </si>
  <si>
    <t>Creolina, alcohol y limpiavidrios</t>
  </si>
  <si>
    <t xml:space="preserve">Limpiones, toallas, traperos, Esponjillas y PAD para brillo (aseo) </t>
  </si>
  <si>
    <t xml:space="preserve">Jabón, liquidos para aseo </t>
  </si>
  <si>
    <t>Otros productos plasticos (desechables, escobas,otros aseo)</t>
  </si>
  <si>
    <t>52151501;
52151502;
52151503;
52151504</t>
  </si>
  <si>
    <t>A-02-02-02-006-004</t>
  </si>
  <si>
    <t>SERVICIOS DE TRANSPORTE DE PASAJEROS</t>
  </si>
  <si>
    <t>GG-07</t>
  </si>
  <si>
    <t>Caja Menor - Transporte</t>
  </si>
  <si>
    <t>A-02-02-02-006-009</t>
  </si>
  <si>
    <t>SERVICIOS DE DISTRIBUCIÓN DE ELECTRICIDAD, GAS Y AGUA (POR CUENTA PROPIA)</t>
  </si>
  <si>
    <t>Servicio Público Energia</t>
  </si>
  <si>
    <t xml:space="preserve">Servicio Público Agua </t>
  </si>
  <si>
    <t>A-02-02-02-007-001</t>
  </si>
  <si>
    <t>SERVICIOS FINANCIEROS Y SERVICIOS CONEXOS</t>
  </si>
  <si>
    <t>GG-08</t>
  </si>
  <si>
    <t xml:space="preserve">SEGUROS </t>
  </si>
  <si>
    <t>Menor Cuantía</t>
  </si>
  <si>
    <t xml:space="preserve">SEGUROS VIGENCIA FUTURA </t>
  </si>
  <si>
    <t>A-02-02-02-008-002</t>
  </si>
  <si>
    <t>Caja menor, gastos judiciales</t>
  </si>
  <si>
    <t>A-02-02-02-008-003</t>
  </si>
  <si>
    <t>OTROS SERVICIOS PROFESIONALES, CIENTÍFICOS Y TÉCNICOS</t>
  </si>
  <si>
    <t>CONTRATO  PRESTACIÓN SERVICIOS PROFESIONALES</t>
  </si>
  <si>
    <t xml:space="preserve">Honorarios Consejo Directivo </t>
  </si>
  <si>
    <t>A-02-02-02-008-004</t>
  </si>
  <si>
    <t xml:space="preserve">Servicio teléfono y celular </t>
  </si>
  <si>
    <t>A-02-02-02-008-005</t>
  </si>
  <si>
    <t>SERVICIOS DE SOPORTE</t>
  </si>
  <si>
    <t xml:space="preserve">Servicio vigilancia </t>
  </si>
  <si>
    <t xml:space="preserve">Servicio vigilancia VIGENCIA FUTURA </t>
  </si>
  <si>
    <t>Servicios de aseo</t>
  </si>
  <si>
    <t xml:space="preserve">Servicios de aseo VIGENCIA FUTURA </t>
  </si>
  <si>
    <t>Servicios complementarios de aseo (Aspiradora, greca, estufa)</t>
  </si>
  <si>
    <t>A-02-02-02-008-007</t>
  </si>
  <si>
    <t>SERVICIOS DE MANTENIMIENTO, REPARACIÓN E INSTALACIÓN (EXCEPTO SERVICIOS DE CONSTRUCCIÓN)</t>
  </si>
  <si>
    <t>Prestar el servicio de mantenimiento preventivo y correctivo, incluida la mano de obra y bolsa de repuestos que requiera el vehículo de propiedad del Instituto Nacional para Ciegos</t>
  </si>
  <si>
    <t>Contratación de prestación de servicios para el mantenimiento del ascensor del INCI</t>
  </si>
  <si>
    <t xml:space="preserve">72101506
</t>
  </si>
  <si>
    <t xml:space="preserve">
81141804</t>
  </si>
  <si>
    <t xml:space="preserve">Contratación de prestación de servicios para el mantenimiento, adquisicion e instalacion de los aires acondicionados </t>
  </si>
  <si>
    <t xml:space="preserve">Contratación servicio de mantenimiento recarga de extintores y prueba hidrostatica de mangueras gabinete contra incendios </t>
  </si>
  <si>
    <t>Caja Menor Mantenimiento de bienes muebles, inmuebles, equipos y enseres</t>
  </si>
  <si>
    <t>72102900</t>
  </si>
  <si>
    <t>Suministro de elementos de ferretería y construcción de acuerdo a las necesidades, para efectuar mantenimientos preventivos y correctivos en las instalaciones del Instituto Nacional para Ciegos – INCI- en la ciudad de Bogotá. </t>
  </si>
  <si>
    <t>27111729
31211502
23101510
31161502
39101605
31211904
31201505
27111728
27112125
47131705</t>
  </si>
  <si>
    <t>A-02-02-02-009-004</t>
  </si>
  <si>
    <t>SERVICIOS DE ALCANTARILLADO, RECOLECCIÓN, TRATAMIENTO Y DISPOSICIÓN DE DESECHOS Y OTROS SERVICIOS DE SANEAMIENTO AMBIENTAL</t>
  </si>
  <si>
    <t xml:space="preserve">Servicio Publico Aseo </t>
  </si>
  <si>
    <t xml:space="preserve">Contratación servicio de Fumigacion </t>
  </si>
  <si>
    <t>C-2203-0700-5-0-2203003-02</t>
  </si>
  <si>
    <t>MC-01</t>
  </si>
  <si>
    <t>Prestación del servicio de transporte aéreo de pasajeros en rutas operadas por SATENA y la adquisición de tiquetes aéreos de otros operadores, en rutas nacionales e internacionales, que requiera el Instituto Nacional para Ciegos – INCI, para el cumplimiento de sus funciones</t>
  </si>
  <si>
    <t>C-2203-0700-5-0-2203018-02</t>
  </si>
  <si>
    <t>MC-02</t>
  </si>
  <si>
    <t>Contratar los servicios de recolección, curso y entrega de correo, correspondencia y demás servicios postales que requiera el INCI, en las modalidades de correo normal, certificado, urbano nacional e internacional, dirigido con prueba de entrega urbano y nacional; servicio Post- Express a nivel urbano y nacional.</t>
  </si>
  <si>
    <t>C-2203-0700-5-0-2203016-02</t>
  </si>
  <si>
    <t>MC-03</t>
  </si>
  <si>
    <t>Financiero</t>
  </si>
  <si>
    <t>Administrativo</t>
  </si>
  <si>
    <t>Producción Radial y Audiovisual</t>
  </si>
  <si>
    <t>Proyecto de inversión</t>
  </si>
  <si>
    <t>Grupo Responsable</t>
  </si>
  <si>
    <t>Meta</t>
  </si>
  <si>
    <t>Modalidad de selección</t>
  </si>
  <si>
    <t>¿Se requieren vigencias futuras?</t>
  </si>
  <si>
    <t>Estado de solicitud de vigencias futuras</t>
  </si>
  <si>
    <t>Unidad de contratación</t>
  </si>
  <si>
    <t>Ubicación</t>
  </si>
  <si>
    <t>Valor estimado en la vigencia actual (Valor Inicial)</t>
  </si>
  <si>
    <t xml:space="preserve">Crear </t>
  </si>
  <si>
    <t>Aumentar</t>
  </si>
  <si>
    <t>Reducir</t>
  </si>
  <si>
    <t>Diego Sànchez</t>
  </si>
  <si>
    <t>juridica@inci.gov.co</t>
  </si>
  <si>
    <t>Contratación de prestación de servicio para soporte y actualización de licencia IOS aplicaciones del INCI y plataforma de learning</t>
  </si>
  <si>
    <t>Ricardo Hernández</t>
  </si>
  <si>
    <t>planeacion@inci.gov.co</t>
  </si>
  <si>
    <t>Carlos Supanteve</t>
  </si>
  <si>
    <t xml:space="preserve">Contratación de prestación de servicio para soporte y mantenimiento de la página web, el aplicativo de asistencia técnica </t>
  </si>
  <si>
    <t>Servicio de Streaming para la Emisora Virtual INCI Radio, del Instituto Nacional para Ciegos</t>
  </si>
  <si>
    <t>Henry Díaz</t>
  </si>
  <si>
    <t xml:space="preserve"> Adquisición de licenciamiento microsoft office 365 para los equipos de cómputo del INCI </t>
  </si>
  <si>
    <t>Selección abreviada- Acuedo Marco</t>
  </si>
  <si>
    <t>LICENCIA</t>
  </si>
  <si>
    <t xml:space="preserve"> Adquisición Licenciamiento Suite Adobe </t>
  </si>
  <si>
    <t>Contratar el servicio de hosting para el alojamiento de la página web y aplicaciones del Instituto Nacional Para Ciegos - INCI, acorde con el anexo técnico, los estudios previos y el pliego de condiciones.</t>
  </si>
  <si>
    <t xml:space="preserve"> Prestar sus servicios como ingeniero de sistemas para soporte, desarrollo y mejoramiento en el SGD ORFEO del Instituto Nacional para Ciegos </t>
  </si>
  <si>
    <t xml:space="preserve"> LICENCIA </t>
  </si>
  <si>
    <t xml:space="preserve"> Mantenimiento servidor y actualización sistema telefónico IP - Elastix  </t>
  </si>
  <si>
    <t>Helbert Castillo</t>
  </si>
  <si>
    <t xml:space="preserve"> Mantenimiento preventivo y correctivo por horas,  de equipos de redes WI-FI AP, Switch Core y Borde, controladoras  relacionadas, actualización, implementaciones, configuraciones de propiedad del INCI </t>
  </si>
  <si>
    <t>72103302;
81111803;
81111804</t>
  </si>
  <si>
    <t xml:space="preserve"> Adquisición de Antivirus </t>
  </si>
  <si>
    <t xml:space="preserve"> Prestación de servicios de actualización, mantenimiento y soporte del sistema Administrativo y Financiero WEB SAFI-ERP, del Instituto Nacional para Ciegos – INCI. </t>
  </si>
  <si>
    <t xml:space="preserve"> Servicio de mantenimiento Máquinas Virtuales y actualización SERVERCENTER </t>
  </si>
  <si>
    <t xml:space="preserve"> Servicio de mantenimiento y ajustes a IPv6 - Incluye permanencia en "LACNIC" </t>
  </si>
  <si>
    <t xml:space="preserve"> Soporte de Directorio activo </t>
  </si>
  <si>
    <t xml:space="preserve"> Soporte de Firewall </t>
  </si>
  <si>
    <t>Informática y tecnología</t>
  </si>
  <si>
    <t>Gestión  Documental</t>
  </si>
  <si>
    <t>Prestación de servicios profesionales en la oficina Asesora de Control Interno del Instituto Nacional para Ciegos – INCI, para apoyar la ejecución y monitoreo del Plan de Auditorías para la vigencia 2023</t>
  </si>
  <si>
    <t>Maria Helena Ordoñez</t>
  </si>
  <si>
    <t>controlinterno@inci.gov.co</t>
  </si>
  <si>
    <t xml:space="preserve"> Adquisición y administración de Licencias Firewall </t>
  </si>
  <si>
    <t xml:space="preserve"> Adquisición de equipos de Firewall </t>
  </si>
  <si>
    <t>Contratación de servicios tecnológicos de apoyo para el soporte y mantenimiento de la infraestructura tecnológica</t>
  </si>
  <si>
    <t>Contratación de prestación de servicios para el Mantenimiento correctivo y preventivo (Incluida bolsa de repuestos, baterías y demás elementos que se requieran) de los equipos de escritorio (torre), equipos All in One (todo en uno), equipos portátiles, servidores y UPS (uninterruptible power supply) del Instituto Nacional para Ciegos – INCI.</t>
  </si>
  <si>
    <t>81112201
81112307</t>
  </si>
  <si>
    <t>Contratación mantenimiento correctivo y preventivo de Impresoras, scanner y otros dispositivos de informática y adquisición de bolsa de repuestos para impresoras, scanner y otros dispositivos de informática</t>
  </si>
  <si>
    <t>81112306; 
44103125</t>
  </si>
  <si>
    <t>Servicio de Internet Canal Principal</t>
  </si>
  <si>
    <t>Servicio de Internet Canal Principal 
Vigencia Futura</t>
  </si>
  <si>
    <t>Prestar sus servicios de tecnólogo en gestión documental, apoyando la ejecución de las diferentes actividades y compromisos establecidos para el proceso de gestión documental durante la vigencia 2023 en el Instituto Nacional para Ciegos – INCI.</t>
  </si>
  <si>
    <t>Ricardo Hernadez Mateus</t>
  </si>
  <si>
    <t>desarrollohumano@inci.gov.co</t>
  </si>
  <si>
    <t>CONTRATO PRESTACIÓN SERVICIOS (Técnico)</t>
  </si>
  <si>
    <t>Prestar sus servicios de tecnólogo en gestión documental, apoyando la gestión del sistema de gestion documental ORFEO y la elaboración y  ejecución de los planes, actividades y compromisos establecidos para el proceso de gestión documental durante la vigencia 2023 en el Instituto Nacional para Ciegos – INCI.</t>
  </si>
  <si>
    <t>Prestación de servicios profesionales para el desarrollo  de actividades y compromisos del proceso de Gestión Documental durante la vigencia 2023 en el Instituto Nacional para Ciegos – INCI.</t>
  </si>
  <si>
    <t>Contratación de prestación de servicios de apoyo a los procesos disciplinarios</t>
  </si>
  <si>
    <t xml:space="preserve">Contrato de prestación de servicios para apoyo administrativo del proceso Gestión Humana </t>
  </si>
  <si>
    <t>FP-01</t>
  </si>
  <si>
    <t>Mantenimiento Infraestructura</t>
  </si>
  <si>
    <t>Jenny Malaver</t>
  </si>
  <si>
    <t>Direccionamiento Estratégico</t>
  </si>
  <si>
    <t>Prestar servicios profesionales para llevar a cabo la locución y producción de contenidos radiales y web sobre de la población con discapacidad visual, de la programación de la emisora virtual INCIRadio La Radio Incluyente.</t>
  </si>
  <si>
    <t>Prestación de servicios técnicos y de apoyo a la gestión para la creación de contenidos de apoyo a la parrilla de la emisora, acompañamiento en la producción radial y en la gestión de contenidos web para redes sociales de la emisora INCIRadio.</t>
  </si>
  <si>
    <t>Prestación de servicios para la creación de contenidos y de apoyo a la gestión de producción radial y contenidos web de la emisora INCI Radio.</t>
  </si>
  <si>
    <t>Pedro Andrade</t>
  </si>
  <si>
    <t>subdireccion@inci.gov.co</t>
  </si>
  <si>
    <t>PROYECTO MEJORAMIENTO DE LAS CONDICIONES PARA LA GARANTÍA DE LOS DERECHOS DE LAS PERSONAS CON DISCAPACIDAD VISUAL EN EL PAÍS</t>
  </si>
  <si>
    <t>PROYECTO FORTALECIMIENTO DE PROCESOS Y RECURSOS DEL INCI PARA CONTRIBUIR CON EL MEJORAMIENTO DE SERVICIOS A LAS PERSONAS CON DISCAPACIDAD VISUAL</t>
  </si>
  <si>
    <t>Administrativo y Financiero</t>
  </si>
  <si>
    <t>Mejorar los espacios físicos y accesibilidad de la entidad</t>
  </si>
  <si>
    <t>Gestión Jurídica</t>
  </si>
  <si>
    <t>Oficina asesora Jurídica</t>
  </si>
  <si>
    <t>Evaluación y Mejoramiento Institucional</t>
  </si>
  <si>
    <t>Gestión Humana y de la información</t>
  </si>
  <si>
    <t xml:space="preserve">Mantenimiento Correctivo y preventivo de la puerta del parqueadero y la puerta principal </t>
  </si>
  <si>
    <t>Oficina asesora de Planeación</t>
  </si>
  <si>
    <t>Gestón Humana y de la información</t>
  </si>
  <si>
    <t>Renovación del licenciamiento del Software del Sistema Integrado de Gestión y Acompañamiento en la parametrización del Software del Sistema Integrado de Gestión</t>
  </si>
  <si>
    <t>81112210;
81112200</t>
  </si>
  <si>
    <t>SOFTWARE</t>
  </si>
  <si>
    <t xml:space="preserve">
11</t>
  </si>
  <si>
    <t>45 dìas</t>
  </si>
  <si>
    <t>Duración estimada del contrato (intervalo: días, meses, años)</t>
  </si>
  <si>
    <t>TR-01</t>
  </si>
  <si>
    <t xml:space="preserve">Financiero
</t>
  </si>
  <si>
    <t>Aportes al fondo de contingencias</t>
  </si>
  <si>
    <t>TR-02</t>
  </si>
  <si>
    <t xml:space="preserve">Gestión Jurídica
</t>
  </si>
  <si>
    <t>Sentencias y Conciliaciones</t>
  </si>
  <si>
    <t>TR-03</t>
  </si>
  <si>
    <t>IMPUESTO SOBRE VEHICULOS AUTOMOTORES</t>
  </si>
  <si>
    <t>TR-04</t>
  </si>
  <si>
    <t>CUOTA DE FISCALIZACIÓN Y AUDITAJE</t>
  </si>
  <si>
    <t>TR-05</t>
  </si>
  <si>
    <t xml:space="preserve">IMPUESTO PREDIAL </t>
  </si>
  <si>
    <t>FONDO DE CONTINGENCIAS</t>
  </si>
  <si>
    <t>SENTENCIAS</t>
  </si>
  <si>
    <t>IMPUESTO VEHÍCULOS</t>
  </si>
  <si>
    <t>IMPUESTO PREDIAL</t>
  </si>
  <si>
    <t>Diego Sáchez</t>
  </si>
  <si>
    <t xml:space="preserve">Unidades Productivas
</t>
  </si>
  <si>
    <t>Promover la adquisición de productos especializados para las personas con discapacidad visual</t>
  </si>
  <si>
    <t xml:space="preserve">Producir libros, textos y material en tinta, macrotipo, sistema braille y relieve para las personas con discapacidad visual </t>
  </si>
  <si>
    <t>Adquisición de productos especializados para personas ciegas y con baja visión para comercializar en La Tienda INCI</t>
  </si>
  <si>
    <t>42211700;
42211702;
44101800;
44101802;
44101803</t>
  </si>
  <si>
    <t>Contratación de la actualización y modernización del mobiliario de La Tienda INCI, en términos de aseguramiento de la custodia segura y correcta de los elementos que se comercializan a la población con discapacidad visual.</t>
  </si>
  <si>
    <t>Servicio de mantenimiento correctivo y preventivo de las máquinas impresoras RICOH.</t>
  </si>
  <si>
    <t>73152101;
73152102;
73152103; 
81101707</t>
  </si>
  <si>
    <t>Servicio de mantenimiento correctivo y preventivo de las máquinas Offset y de la máquina Estereotipadora PED 30.</t>
  </si>
  <si>
    <t>Servicio de mantenimiento correctivo y preventivo de las máquinas impresoras Braille Index  y Braille Box</t>
  </si>
  <si>
    <t>Servicio de mantenimiento correctivo y preventivo de las máquinas impresoras UV LED y cortadora de láser .</t>
  </si>
  <si>
    <t xml:space="preserve">Prestar  servicios de apoyo a la gestión para realizar labores operativas en el área de acabados y revisión de calidad braille de los productos elaborados en la imprenta Nacional para Ciegos. </t>
  </si>
  <si>
    <t>Gustavo Pulido</t>
  </si>
  <si>
    <t xml:space="preserve">Prestar  servicios de apoyo a la gestión para realizar labores operativas y de impresión en la máquina impresora Pinza Heildelberg, y corte en la guillotina grufcut de la imprenta Nacional para Ciegos. </t>
  </si>
  <si>
    <t>Prestación de servicios de apoyo a la gestión para realizar actividades relacionadas con la impresión en tinta braille y finalizado de productos en la imprenta Nacional para Ciegos.</t>
  </si>
  <si>
    <t>Prestar servicios de apoyo a la gestión en actividades de diseño, transcripción e impresión en sistema tinta braille en el proceso productivo de la Imprenta Nacional para Ciegos.</t>
  </si>
  <si>
    <t>Prestar servicios de apoyo profesional en actividades de comercilización de productos especializados para personas con discapacidad visual en La Tienda INCI</t>
  </si>
  <si>
    <t>Contratación de prestación de servicios de apoyo a la gestión de 10 personas  para la producción de tarjetones electorales accesibles elaborados en la Imprenta Nacional para Ciegos para el proceso de elecciones locales 2023</t>
  </si>
  <si>
    <t>Prestar servicios de apoyo a la gestión para adelantar la revisión de calidad de escritura del sistema braille para la producción de las tarjetas electorales.</t>
  </si>
  <si>
    <t>Contratación del software de prestación de servicios mediante el cual se realiza toda la gestión integral del manejo de la Imprenta Nacional para Ciegos (Cotización, generación de orden de producción, gestión y reporte operativo, control de inventarios, generación de reportes de pots costeos, entre otros)</t>
  </si>
  <si>
    <t>43231602;
43231508;
43231511;
43231512;
43231514;
43231506;
43231507</t>
  </si>
  <si>
    <t>Daniel Herrera</t>
  </si>
  <si>
    <t>Adquisición de papel para la producción de la Imprenta Nacional para Ciegos del INCI.</t>
  </si>
  <si>
    <t>Adquisición de insumos varios para la Imprenta Nacional para Ciegos del INCI. (Anillos, acrílicos, cajas, tintas, planchas litográficas u otros)</t>
  </si>
  <si>
    <t>Prestación de servicios para gestión y manejo integral de Residuos Peligrosos y/o Especiales generados por el INCI, que incluya la recolección, transporte, aprovechamiento, recuperación, tratamiento, y/o disposición final adecuada, con el respectivo certificado de disposición final, dando cumplimiento con lo señalado en la normativa ambiental vigente.</t>
  </si>
  <si>
    <t>Adquisición de códigos ISBN para la codificación de libros y obras elaborados e impresos en el INCI</t>
  </si>
  <si>
    <t xml:space="preserve">Brindar asistencia técnica en educación a las entidades territoriales para el fortalecimiento de los procesos de atención para las personas con discapacidad visual </t>
  </si>
  <si>
    <t xml:space="preserve">Fecha estimada de inicio de proceso de selección </t>
  </si>
  <si>
    <t xml:space="preserve">Gustavo Pulido </t>
  </si>
  <si>
    <t xml:space="preserve">
Prestación de servicios profesionales para la atención educativa de los estudiantes con discapacidad visual, brindando asistencia técnica en actividades de asesoría, acompañamiento y seguimiento a las entidades territoriales certificadas (ETC) y a las Instituciones educativas que atienden a esta población.</t>
  </si>
  <si>
    <t>Prestación de servicios profesionales para la atención educativa de los estudiantes con discapacidad visual, brindando asistencia técnica en actividades de asesoría, acompañamiento y seguimiento a las entidades territoriales certificadas (ETC) y a las Instituciones educativas que atienden a esta población.</t>
  </si>
  <si>
    <t>Viáticos para el desarrollo de las comisiones de los servidores públicos del INCI en ejercicio de sus funciones</t>
  </si>
  <si>
    <t xml:space="preserve">Tiquetes terrestres para el desplazamiento de los servidores públicos del INCI para el ejercicio de sus funciones  </t>
  </si>
  <si>
    <t>Prestación de servicios profesionales para brindar asistencia técnica en actividades relativas a la accesibilidad web y tecnología especializada, en el marco del proyecto mejoramiento de las condiciones para la garantía de los derechos de las personas con discapacidad visual del país.</t>
  </si>
  <si>
    <t>Prestación de servicios profesionales para brindar asistencia técnica en actividades relativas a la accesibilidad al medio físico a entidades públicas, privadas y particulares, en el marco del proyecto mejoramiento de las condiciones para la garantía de los derechos de las personas con discapacidad visual del país.</t>
  </si>
  <si>
    <t xml:space="preserve">Tiquetes terrestres para el desplazamiento de los servidores públicos del INCI para el ejercicio de sus funciones </t>
  </si>
  <si>
    <t>Prestación de servicios profesionales en la gestión interinstitucional para brindar asistencia técnica y acompañamiento a las entidades en actividades relacionadas con la empleabilidad de personas con discapacidad visual.</t>
  </si>
  <si>
    <t xml:space="preserve">Asistencia Técnica
</t>
  </si>
  <si>
    <t xml:space="preserve">Grupo Educación
</t>
  </si>
  <si>
    <t>Grupo Accesibilidad</t>
  </si>
  <si>
    <t xml:space="preserve"> Grupo Gestión Interinstitucional</t>
  </si>
  <si>
    <t xml:space="preserve"> Comunicaciones</t>
  </si>
  <si>
    <t>Prestación de servicios profesionales para el apoyo de los ejercicios investigativos relacionados con la discapacidad visual</t>
  </si>
  <si>
    <t>Contrato de prestación de servicios profesionales para la gestión y presentación de propuestas normativas que promuevan el ejercicio de los derechos de  las personas con discapacidad visual.</t>
  </si>
  <si>
    <t>Prestación de servicios de apoyo a la gestión interinstitucional, brindando asesoría y acompañamiento a las organizaciones y personas con D.V.  y sus colectivos.</t>
  </si>
  <si>
    <t>Brindar asistencia técnica a entidades públicas y privadas en temas de acceso a la información para personas con discapacidad visual</t>
  </si>
  <si>
    <t>Brindar asistencia técnica a entidades públicas y privadas en temas de accesibilidad del espacio físico.</t>
  </si>
  <si>
    <t xml:space="preserve">Brindar asistencia tecnica a entidades publicas y privadas para promover la inclusion laboral de las personas con discapacidad visual   </t>
  </si>
  <si>
    <t>Asesorar propuestas y proyectos de investigación en el tema de discapacidad visual</t>
  </si>
  <si>
    <t xml:space="preserve">Desarrollar acciones que contribuyan el ejercicio de los derechos de las personas con discapacidad visual 
</t>
  </si>
  <si>
    <t>Gloria Peña</t>
  </si>
  <si>
    <t>VIATICOS</t>
  </si>
  <si>
    <t>TIQUETE AEREO</t>
  </si>
  <si>
    <t>TIQUETE TERRESTRE</t>
  </si>
  <si>
    <t>Contratación de servicios profesionales para la difusión de contenido institucional en medios de comunicación y obtención de free press</t>
  </si>
  <si>
    <t>Prestación de servicios profesionales para la actualización y administración de los contenidos en redes sociales del INCI</t>
  </si>
  <si>
    <t>Contratación de servicios profesionales de un web master para la administración de los portales y canales digitales del INCI</t>
  </si>
  <si>
    <t>Contratación de servicios profesionales de un diseñador gráfico para la elaboración de piezas y contenidos institucionales.</t>
  </si>
  <si>
    <t>Prestar servicios profesionales como asistente de comunicaciones para la generación de contenidos de los diferentes canales de información del INCI.gov.co, INCIdigital, INCIRadio y redes.</t>
  </si>
  <si>
    <t>Carlos Parra</t>
  </si>
  <si>
    <t>direccioninci@inci.gov.co</t>
  </si>
  <si>
    <t>Paola Mejía</t>
  </si>
  <si>
    <t>Prestación de servicios profesionales en asistencia técnica para fortalecer la participación ciudadana de la población con discapacidad visual.</t>
  </si>
  <si>
    <t>Prestación de servicios profesionales para la Administración de la Biblioteca Virtual para Ciegos de Colombia y vigilancia del funcionamiento de la plataforma Dspace que la soporta</t>
  </si>
  <si>
    <t>Actualización, Funcionamiento, Soporte y Mantenimiento de la plataforma D-Space de la Biblioteca vitual para ciegos</t>
  </si>
  <si>
    <t>81112210
81112200</t>
  </si>
  <si>
    <t>Mínima Cuantía</t>
  </si>
  <si>
    <t>Departamento</t>
  </si>
  <si>
    <t>Municipio</t>
  </si>
  <si>
    <t># días</t>
  </si>
  <si>
    <t>SUBTOTAL Viaticos</t>
  </si>
  <si>
    <t>Tiquete Aereo</t>
  </si>
  <si>
    <t>Tiquete Terrestre</t>
  </si>
  <si>
    <t>TAXIS AEROPUERTO BOGOTA</t>
  </si>
  <si>
    <t>TAXI AEROPUERTO CIUDADES</t>
  </si>
  <si>
    <t>VALOR TOTAL TRANSPORTE TERRESTRE</t>
  </si>
  <si>
    <t>COMISIONES DE SERVICIO EN EL INTERIOR DEL PAÍS</t>
  </si>
  <si>
    <t>SALARIO</t>
  </si>
  <si>
    <t>VIÁTICOS DIARIOS EN PESOS</t>
  </si>
  <si>
    <t>PROYECCIÓN VIÁTICOS 2023 (POSIBLE INCREMENTO 10%)</t>
  </si>
  <si>
    <t>De</t>
  </si>
  <si>
    <t>a</t>
  </si>
  <si>
    <t>Floridablanca</t>
  </si>
  <si>
    <t>Edwin Beltrán Chamorro</t>
  </si>
  <si>
    <t>Darío Montñez</t>
  </si>
  <si>
    <t>María del Rosario Yepes</t>
  </si>
  <si>
    <t>PROYECTO</t>
  </si>
  <si>
    <t>TOPE</t>
  </si>
  <si>
    <t>DIFERENCIA</t>
  </si>
  <si>
    <t>ADQUISICIÓN DE BIENES Y SERVICIOS</t>
  </si>
  <si>
    <t>TOTAL</t>
  </si>
  <si>
    <t>Rubro 02</t>
  </si>
  <si>
    <t>TRANSFERENCIAS TOPE</t>
  </si>
  <si>
    <t xml:space="preserve">NACIÓN
TOPE </t>
  </si>
  <si>
    <t>PROPIOS 20 
TOPE</t>
  </si>
  <si>
    <t>TOPE TOTAL</t>
  </si>
  <si>
    <t>TOTAL ACTUAL</t>
  </si>
  <si>
    <t>Prestación de servicios de apoyo a la gestión para la estructuración y adaptación de documentos digitales accesibles para la Biblioteca virtual para ciegos</t>
  </si>
  <si>
    <t xml:space="preserve">Prestación de servicios profesionales para el diseño y ejecución de espacios que promuevan la inclusión social de las personas con discapacidad visual </t>
  </si>
  <si>
    <t>Producir y/o adaptar productos o recursos en formatos accesibles para el acceso a la informaciòn y al conocimiento de las personas con discapacidad visual</t>
  </si>
  <si>
    <t>Servicio de promoción y divulgación de los derechos de las personas con discapacidad</t>
  </si>
  <si>
    <t xml:space="preserve">Prestar servicios de apoyo a la gestión para realizar la revisión de calidad y lectura braille de los productos elaborados en la imprenta Nacional para Ciegos. </t>
  </si>
  <si>
    <t>A-02-02-01-002-008</t>
  </si>
  <si>
    <t>SERVICIOS DE TELECOMUNICACIONES, TRANSMISIÓN Y SUMINISTRO DE INFORMACIÓN</t>
  </si>
  <si>
    <t>DOTACIÓN (PRENDAS DE VESTIR Y CALZADO)</t>
  </si>
  <si>
    <t>SERVICIOS JURÍDICOS Y CONTABLES</t>
  </si>
  <si>
    <t>SERVICIOS DE MANTENIMIENTO Y REPARACIÓN DE COMPUTADORES Y EQUIPO PERIFÉRICO.</t>
  </si>
  <si>
    <t>SERVICIOS DE TELEFONÍA Y OTRAS TELECOMUNICACIONES</t>
  </si>
  <si>
    <t>A-02-02-02-009-006-09</t>
  </si>
  <si>
    <t>A-03-10-01-001</t>
  </si>
  <si>
    <t>SENTENCIAS Y CONCILIACIONES</t>
  </si>
  <si>
    <t>A-08-01-02-002</t>
  </si>
  <si>
    <t>A-08-04-01</t>
  </si>
  <si>
    <t>A-08-01-02-001</t>
  </si>
  <si>
    <t>IMPUESTO PREDIAL Y SOBRETASA AMBIENTAL</t>
  </si>
  <si>
    <t>B-10-04-01</t>
  </si>
  <si>
    <t>A-02-02-01-002-007</t>
  </si>
  <si>
    <t xml:space="preserve">NACIÓN </t>
  </si>
  <si>
    <t>NACIÓN</t>
  </si>
  <si>
    <t>Gestión contractual</t>
  </si>
  <si>
    <t>Bogotá, D.C.</t>
  </si>
  <si>
    <t>Prestar servicios profesionales para realizar y acompañar la producción técnica y locución de contenidos radiales de la población con discapacidad visual, de la programación de la emisora virtual del Instituto Nacional para Ciegos- INCI, INCIRadio La Radio Incluyente</t>
  </si>
  <si>
    <t>C-2299-0700-3-0-2299060-02</t>
  </si>
  <si>
    <t>C-2299-0700-3-0-2299011-02</t>
  </si>
  <si>
    <t>Diego Sánchez</t>
  </si>
  <si>
    <t>Desarrollar campañas de comunicación para posicionar el INCI como entidad referente en la tematica de discapacidad visual</t>
  </si>
  <si>
    <t>Servicio de asistencia técnica en educación con enfoque incluyente y de calidad</t>
  </si>
  <si>
    <t>SERVICIO DE IMPLEMENTACIÓN SISTEMAS DE GESTIÓN</t>
  </si>
  <si>
    <t>SEDES ADECUADAS</t>
  </si>
  <si>
    <t xml:space="preserve">Servicio de producción de contenidos y ajustes razonables para promover y garantizar el acceso a la información y la comunicación de personas discapacitadas </t>
  </si>
  <si>
    <t>Producir y publicar contenidos audiovisuales para promover la inclusión de las personas con discapacidad visual</t>
  </si>
  <si>
    <t>Prestación de servicios profesionales para la gestión para la estructuración y adaptación de documentos digitales accesibles para la Biblioteca virtual para ciegos</t>
  </si>
  <si>
    <t xml:space="preserve">Brindar asesoria a organizaciones sociales y personas con discapacidad visual para la participación y el ejercicio de sus derechos </t>
  </si>
  <si>
    <t>Dotar con material en tinta, braile, relieve o recursos educativos digitales accesibles a entidades publicas y/o privadas para apoyar los servicios que estas entidades ofrecen a las personas con discapacidad visual</t>
  </si>
  <si>
    <t xml:space="preserve">Antioquia </t>
  </si>
  <si>
    <t>Medellín</t>
  </si>
  <si>
    <t>Marcela Valbuena</t>
  </si>
  <si>
    <t>Antioquia</t>
  </si>
  <si>
    <t>Itagui</t>
  </si>
  <si>
    <t>Enviagado</t>
  </si>
  <si>
    <t>Bello</t>
  </si>
  <si>
    <t xml:space="preserve">Cauca </t>
  </si>
  <si>
    <t>Popayán</t>
  </si>
  <si>
    <t>Cauca</t>
  </si>
  <si>
    <t>Cajibío</t>
  </si>
  <si>
    <t>Santander de Quilichao</t>
  </si>
  <si>
    <t xml:space="preserve">Caldas </t>
  </si>
  <si>
    <t>Manizales</t>
  </si>
  <si>
    <t xml:space="preserve">Cundinamarca </t>
  </si>
  <si>
    <t>Soacha</t>
  </si>
  <si>
    <t>Cundinamarca</t>
  </si>
  <si>
    <t>Funza</t>
  </si>
  <si>
    <t>Mosquera</t>
  </si>
  <si>
    <t xml:space="preserve">Quindio </t>
  </si>
  <si>
    <t>Armenia</t>
  </si>
  <si>
    <t>Quindio</t>
  </si>
  <si>
    <t>Otro municipio</t>
  </si>
  <si>
    <t xml:space="preserve">Santander </t>
  </si>
  <si>
    <t>Bucaramanga</t>
  </si>
  <si>
    <t>Santander</t>
  </si>
  <si>
    <t>Pie de cuesta</t>
  </si>
  <si>
    <t xml:space="preserve">Valle </t>
  </si>
  <si>
    <t>Cali</t>
  </si>
  <si>
    <t>Valle</t>
  </si>
  <si>
    <t xml:space="preserve">Quindío </t>
  </si>
  <si>
    <t>Casanare</t>
  </si>
  <si>
    <t>Yopal</t>
  </si>
  <si>
    <t>Aguazul</t>
  </si>
  <si>
    <t>Monterey</t>
  </si>
  <si>
    <t>Villanueva</t>
  </si>
  <si>
    <t>Putumayo</t>
  </si>
  <si>
    <t>Puerto Asis</t>
  </si>
  <si>
    <t>Mocoa</t>
  </si>
  <si>
    <t>Atlántico</t>
  </si>
  <si>
    <t>Barranquilla</t>
  </si>
  <si>
    <t>Cesar</t>
  </si>
  <si>
    <t>Valledupar</t>
  </si>
  <si>
    <t xml:space="preserve">Vaupes </t>
  </si>
  <si>
    <t>Mitú</t>
  </si>
  <si>
    <t>Popayan</t>
  </si>
  <si>
    <t>Esperanza Verdugo</t>
  </si>
  <si>
    <t>Patricia Montoya</t>
  </si>
  <si>
    <t>Miriam Herrera</t>
  </si>
  <si>
    <t>La Guajira</t>
  </si>
  <si>
    <t>Riohacha</t>
  </si>
  <si>
    <t>Maicao</t>
  </si>
  <si>
    <t>Hermes Cely</t>
  </si>
  <si>
    <t>Vaupes</t>
  </si>
  <si>
    <t xml:space="preserve">Cesar </t>
  </si>
  <si>
    <t>Certificación ascensor y puerta levadiza</t>
  </si>
  <si>
    <t>Prestar servicios profesionales en la Oficina Asesora Juridica del INCI, como abogada para la gestión y trámite del proceso contractual de la entidad</t>
  </si>
  <si>
    <t>Brindar asistencia técnica para  el mejoramiento de los procesos de atención integral de los niños y niñas con discapacidad visual en primera Infancia</t>
  </si>
  <si>
    <t>Realizar talleres especializados en temas relacionados con la discapacidad visual</t>
  </si>
  <si>
    <t>PROPIOS 20</t>
  </si>
  <si>
    <t>PROPIOS 21</t>
  </si>
  <si>
    <t>Juan Esteban Gómez</t>
  </si>
  <si>
    <t>Mejorar los espacios físicos y accesibilidad de la entidad.</t>
  </si>
  <si>
    <t>Mejorar los espacios físicos y accesibilidad de la entidad..</t>
  </si>
  <si>
    <t>Administrativo.</t>
  </si>
  <si>
    <t xml:space="preserve">Valor del contrato
2023 </t>
  </si>
  <si>
    <t># CDP</t>
  </si>
  <si>
    <t xml:space="preserve">Valor Utilizado CDP </t>
  </si>
  <si>
    <t xml:space="preserve">Saldo CDP </t>
  </si>
  <si>
    <t># RP</t>
  </si>
  <si>
    <t xml:space="preserve">Fecha del RP </t>
  </si>
  <si>
    <t xml:space="preserve">Valor Utilizado RP </t>
  </si>
  <si>
    <t xml:space="preserve">Saldo RP 
 </t>
  </si>
  <si>
    <t>Número del Contrato asociado</t>
  </si>
  <si>
    <t xml:space="preserve">Nombre Tercero </t>
  </si>
  <si>
    <t xml:space="preserve">OBLIGADO
</t>
  </si>
  <si>
    <t>OBSERVACIONES</t>
  </si>
  <si>
    <t>345 dìas</t>
  </si>
  <si>
    <t>345 días</t>
  </si>
  <si>
    <t>315 días</t>
  </si>
  <si>
    <t>30241500
30191800</t>
  </si>
  <si>
    <t>Centro Cultural</t>
  </si>
  <si>
    <t>Prestación de servicios profesionales para promover la inclusión social de las personas con discapacidad visual</t>
  </si>
  <si>
    <t>Contratación de servicios profesionales  para la administración de la plataforma tecnológica de la biblioteca y aplicaciones del área misional</t>
  </si>
  <si>
    <t>Prestar servicios profesionales para avanzar en la implementación de la política de gestión jurídica del Modelo Integrado de Planeación y Gestión</t>
  </si>
  <si>
    <t>Optimizar la Gestión Documental Institucional de la entidad</t>
  </si>
  <si>
    <t>Fortalecer la implementación de la dimension de Talento Humano de la entidad.</t>
  </si>
  <si>
    <t>Fortalecer la implementación del Modelo Integrado de planeacion y gestión</t>
  </si>
  <si>
    <t>Consolidar las politicas de gobierno digital y seguridad digital</t>
  </si>
  <si>
    <t>PLAN ANUAL DE ADQUISICIONES VERSIÓN INICIAL AÑO 2023</t>
  </si>
  <si>
    <t xml:space="preserve">Por definir </t>
  </si>
  <si>
    <t>Servicio para  limpieza de vidrios y tanques de la entidad</t>
  </si>
  <si>
    <t>A-02-02-02-009-007</t>
  </si>
  <si>
    <t>72153501
24111813</t>
  </si>
  <si>
    <t>SERVICIOS DE ESPARCIMIENTO Y DIVERSIÓN</t>
  </si>
  <si>
    <t>OTROS SERVICIOS</t>
  </si>
  <si>
    <t>11141608;
76121501;
76122314;
76122305;
76122304;
76121904;
76122203</t>
  </si>
  <si>
    <t>Edwin Beltrán</t>
  </si>
  <si>
    <t>Prestación de servicios profesionales contables para depuración de la cuenta propiedad planta y equipo, parametrización aplicativo WEB SAFI, registro, control y seguimiento de registros contables y apoyo en actividades varias de almacén correspondientes  al proceso Administrativo</t>
  </si>
  <si>
    <t>Prestación de servicios profesionales para apoyo contable y en los procedimientos del proceso Financiero, del Instituto Nacional para Ciegos – INCI</t>
  </si>
  <si>
    <t xml:space="preserve">Prestación de servicios profesionales para apoyo registro,conciliación y demás obligaciones relacionadas con módulo de Ingresos en SIIF y facturación en calidad de responsbles  IVA </t>
  </si>
  <si>
    <t>Prestación de servicios profesionales en actividades de análisis, registro, control y seguimiento en el procedimiento presupuestal y en los afines dentro del proceso financiero del Instituto Nacional para Ciegos – INC</t>
  </si>
  <si>
    <t>Valor Viáticos/gastos de viaje dìa</t>
  </si>
  <si>
    <t>Nombre Servidor público/contratista</t>
  </si>
  <si>
    <t>Contratista</t>
  </si>
  <si>
    <t>Servidor público</t>
  </si>
  <si>
    <t xml:space="preserve">Prestar servicios profesionales  para la gestión, apoyo y trámite de los procesos misionales de la entidad </t>
  </si>
  <si>
    <t>CONTRATISTAS GASTOS DE VIAJE</t>
  </si>
  <si>
    <t>SERVIDORES PUBLICOS VIATICOS</t>
  </si>
  <si>
    <t>Gastos de viaje para la asistencia técnica en los territorios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</si>
</sst>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 #,##0_-;\-&quot;$&quot;\ * #,##0_-;_-&quot;$&quot;\ * &quot;-&quot;_-;_-@_-"/>
    <numFmt numFmtId="44" formatCode="_-&quot;$&quot;\ * #,##0.00_-;\-&quot;$&quot;\ * #,##0.00_-;_-&quot;$&quot;\ * &quot;-&quot;??_-;_-@_-"/>
    <numFmt numFmtId="164" formatCode="_(* #,##0_);_(* \(#,##0\);_(* &quot;-&quot;??_);_(@_)"/>
  </numFmts>
  <fonts count="36" x14ac:knownFonts="1">
    <font>
      <sz val="11"/>
      <color theme="1"/>
      <name val="Calibri"/>
      <family val="2"/>
      <scheme val="minor"/>
    </font>
    <font>
      <sz val="14"/>
      <name val="Arial"/>
      <family val="2"/>
    </font>
    <font>
      <sz val="14"/>
      <color theme="1"/>
      <name val="Arial"/>
      <family val="2"/>
    </font>
    <font>
      <b/>
      <sz val="14"/>
      <color theme="1"/>
      <name val="Calibri"/>
      <family val="2"/>
      <scheme val="minor"/>
    </font>
    <font>
      <sz val="11"/>
      <color theme="1"/>
      <name val="Calibri"/>
      <family val="2"/>
      <scheme val="minor"/>
    </font>
    <font>
      <sz val="11"/>
      <color theme="0"/>
      <name val="Calibri"/>
      <family val="2"/>
      <scheme val="minor"/>
    </font>
    <font>
      <sz val="12"/>
      <color theme="1"/>
      <name val="Arial"/>
      <family val="2"/>
    </font>
    <font>
      <b/>
      <sz val="16"/>
      <name val="Arial"/>
      <family val="2"/>
    </font>
    <font>
      <b/>
      <sz val="10"/>
      <color theme="1"/>
      <name val="Verdana"/>
      <family val="2"/>
    </font>
    <font>
      <sz val="10"/>
      <name val="Arial"/>
      <family val="2"/>
    </font>
    <font>
      <sz val="12"/>
      <name val="Arial"/>
      <family val="2"/>
    </font>
    <font>
      <u/>
      <sz val="11"/>
      <color theme="10"/>
      <name val="Calibri"/>
      <family val="2"/>
      <scheme val="minor"/>
    </font>
    <font>
      <b/>
      <sz val="14"/>
      <color indexed="81"/>
      <name val="Tahoma"/>
      <family val="2"/>
    </font>
    <font>
      <sz val="14"/>
      <color indexed="81"/>
      <name val="Tahoma"/>
      <family val="2"/>
    </font>
    <font>
      <b/>
      <sz val="9"/>
      <color indexed="81"/>
      <name val="Tahoma"/>
      <family val="2"/>
    </font>
    <font>
      <sz val="9"/>
      <color indexed="81"/>
      <name val="Tahoma"/>
      <family val="2"/>
    </font>
    <font>
      <b/>
      <sz val="14"/>
      <name val="Arial"/>
      <family val="2"/>
    </font>
    <font>
      <sz val="16"/>
      <color rgb="FF000000"/>
      <name val="Arial"/>
      <family val="2"/>
    </font>
    <font>
      <sz val="12"/>
      <color rgb="FF000000"/>
      <name val="Arial"/>
      <family val="2"/>
    </font>
    <font>
      <sz val="10"/>
      <color theme="1"/>
      <name val="Verdana"/>
      <family val="2"/>
    </font>
    <font>
      <sz val="12"/>
      <color rgb="FFFF0000"/>
      <name val="Arial"/>
      <family val="2"/>
    </font>
    <font>
      <sz val="11"/>
      <name val="Arial"/>
      <family val="2"/>
    </font>
    <font>
      <u/>
      <sz val="11"/>
      <name val="Calibri"/>
      <family val="2"/>
      <scheme val="minor"/>
    </font>
    <font>
      <sz val="14"/>
      <color rgb="FF000000"/>
      <name val="Arial"/>
      <family val="2"/>
    </font>
    <font>
      <b/>
      <sz val="18"/>
      <name val="Calibri"/>
      <family val="2"/>
      <scheme val="minor"/>
    </font>
    <font>
      <b/>
      <sz val="12"/>
      <name val="Arial"/>
      <family val="2"/>
    </font>
    <font>
      <b/>
      <sz val="12"/>
      <color theme="1"/>
      <name val="Arial"/>
      <family val="2"/>
    </font>
    <font>
      <b/>
      <sz val="12"/>
      <color theme="1"/>
      <name val="Calibri"/>
      <family val="2"/>
      <scheme val="minor"/>
    </font>
    <font>
      <sz val="12"/>
      <color theme="1"/>
      <name val="Calibri"/>
      <family val="2"/>
      <scheme val="minor"/>
    </font>
    <font>
      <sz val="11"/>
      <color rgb="FF000000"/>
      <name val="Arial"/>
      <family val="2"/>
    </font>
    <font>
      <sz val="12"/>
      <name val="Arial Narrow"/>
      <family val="2"/>
    </font>
    <font>
      <b/>
      <sz val="16"/>
      <color rgb="FF000000"/>
      <name val="Arial"/>
      <family val="2"/>
    </font>
    <font>
      <sz val="14"/>
      <color rgb="FFFF0000"/>
      <name val="Arial"/>
      <family val="2"/>
    </font>
    <font>
      <sz val="18"/>
      <color rgb="FF000000"/>
      <name val="Arial"/>
      <family val="2"/>
    </font>
    <font>
      <sz val="48"/>
      <color theme="8" tint="-0.249977111117893"/>
      <name val="Arial"/>
      <family val="2"/>
    </font>
    <font>
      <sz val="22"/>
      <color rgb="FF000000"/>
      <name val="Arial"/>
      <family val="2"/>
    </font>
  </fonts>
  <fills count="31">
    <fill>
      <patternFill patternType="none"/>
    </fill>
    <fill>
      <patternFill patternType="gray125"/>
    </fill>
    <fill>
      <patternFill patternType="solid">
        <fgColor theme="5" tint="0.59999389629810485"/>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4"/>
      </patternFill>
    </fill>
    <fill>
      <patternFill patternType="solid">
        <fgColor rgb="FFDBE5F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B4C6E7"/>
        <bgColor rgb="FF000000"/>
      </patternFill>
    </fill>
    <fill>
      <patternFill patternType="solid">
        <fgColor rgb="FFFFC000"/>
        <bgColor rgb="FF000000"/>
      </patternFill>
    </fill>
    <fill>
      <patternFill patternType="solid">
        <fgColor rgb="FFFFFFFF"/>
        <bgColor rgb="FF000000"/>
      </patternFill>
    </fill>
    <fill>
      <patternFill patternType="solid">
        <fgColor theme="7" tint="0.79998168889431442"/>
        <bgColor rgb="FF000000"/>
      </patternFill>
    </fill>
    <fill>
      <patternFill patternType="solid">
        <fgColor theme="3"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rgb="FFFFFFFF"/>
        <bgColor indexed="64"/>
      </patternFill>
    </fill>
    <fill>
      <patternFill patternType="solid">
        <fgColor theme="7" tint="0.39997558519241921"/>
        <bgColor indexed="64"/>
      </patternFill>
    </fill>
    <fill>
      <patternFill patternType="solid">
        <fgColor rgb="FFFFC000"/>
        <bgColor indexed="64"/>
      </patternFill>
    </fill>
    <fill>
      <patternFill patternType="solid">
        <fgColor theme="5" tint="0.59999389629810485"/>
        <bgColor rgb="FF000000"/>
      </patternFill>
    </fill>
    <fill>
      <patternFill patternType="solid">
        <fgColor theme="6" tint="0.79998168889431442"/>
        <bgColor rgb="FF000000"/>
      </patternFill>
    </fill>
    <fill>
      <patternFill patternType="solid">
        <fgColor theme="3" tint="0.79998168889431442"/>
        <bgColor indexed="64"/>
      </patternFill>
    </fill>
    <fill>
      <patternFill patternType="solid">
        <fgColor theme="5" tint="0.79998168889431442"/>
        <bgColor rgb="FF000000"/>
      </patternFill>
    </fill>
    <fill>
      <patternFill patternType="solid">
        <fgColor theme="4" tint="0.79998168889431442"/>
        <bgColor rgb="FF000000"/>
      </patternFill>
    </fill>
    <fill>
      <patternFill patternType="solid">
        <fgColor theme="0"/>
        <bgColor rgb="FF000000"/>
      </patternFill>
    </fill>
    <fill>
      <patternFill patternType="solid">
        <fgColor theme="7" tint="0.59999389629810485"/>
        <bgColor indexed="64"/>
      </patternFill>
    </fill>
    <fill>
      <patternFill patternType="solid">
        <fgColor rgb="FF92D05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thin">
        <color auto="1"/>
      </right>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auto="1"/>
      </right>
      <top/>
      <bottom style="thin">
        <color auto="1"/>
      </bottom>
      <diagonal/>
    </border>
    <border>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bottom/>
      <diagonal/>
    </border>
  </borders>
  <cellStyleXfs count="8">
    <xf numFmtId="0" fontId="0" fillId="0" borderId="0"/>
    <xf numFmtId="44" fontId="4" fillId="0" borderId="0" applyFont="0" applyFill="0" applyBorder="0" applyAlignment="0" applyProtection="0"/>
    <xf numFmtId="0" fontId="5" fillId="7" borderId="0" applyNumberFormat="0" applyBorder="0" applyAlignment="0" applyProtection="0"/>
    <xf numFmtId="0" fontId="8" fillId="8" borderId="0" applyNumberFormat="0" applyBorder="0" applyProtection="0">
      <alignment horizontal="center" vertical="center"/>
    </xf>
    <xf numFmtId="37" fontId="9" fillId="0" borderId="0"/>
    <xf numFmtId="0" fontId="11" fillId="0" borderId="0" applyNumberFormat="0" applyFill="0" applyBorder="0" applyAlignment="0" applyProtection="0"/>
    <xf numFmtId="0" fontId="4" fillId="0" borderId="0"/>
    <xf numFmtId="49" fontId="19" fillId="0" borderId="0" applyFill="0" applyBorder="0" applyProtection="0">
      <alignment horizontal="left" vertical="center"/>
    </xf>
  </cellStyleXfs>
  <cellXfs count="280">
    <xf numFmtId="0" fontId="0" fillId="0" borderId="0" xfId="0"/>
    <xf numFmtId="0" fontId="10" fillId="0" borderId="1" xfId="0" applyFont="1" applyFill="1" applyBorder="1" applyAlignment="1">
      <alignment horizontal="center" vertical="center" wrapText="1"/>
    </xf>
    <xf numFmtId="0" fontId="6" fillId="0" borderId="1" xfId="6"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11" fillId="0" borderId="1" xfId="5" applyFill="1" applyBorder="1" applyAlignment="1">
      <alignment horizontal="center" vertical="center" wrapText="1"/>
    </xf>
    <xf numFmtId="0" fontId="6" fillId="9" borderId="1" xfId="0" applyFont="1" applyFill="1" applyBorder="1" applyAlignment="1">
      <alignment horizontal="center" vertical="center" wrapText="1"/>
    </xf>
    <xf numFmtId="0" fontId="18" fillId="0" borderId="0" xfId="0" applyFont="1" applyFill="1" applyBorder="1"/>
    <xf numFmtId="0" fontId="18" fillId="0" borderId="3"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 xfId="0" applyFont="1" applyFill="1" applyBorder="1"/>
    <xf numFmtId="0" fontId="18" fillId="0" borderId="1" xfId="0" applyFont="1" applyFill="1" applyBorder="1" applyAlignment="1">
      <alignment horizontal="center" vertical="center"/>
    </xf>
    <xf numFmtId="0" fontId="10" fillId="0" borderId="3" xfId="0" applyFont="1" applyFill="1" applyBorder="1" applyAlignment="1">
      <alignment horizontal="center" vertical="center" wrapText="1"/>
    </xf>
    <xf numFmtId="0" fontId="18" fillId="13" borderId="1" xfId="0" applyFont="1" applyFill="1" applyBorder="1" applyAlignment="1">
      <alignment horizontal="center" vertical="center" wrapText="1"/>
    </xf>
    <xf numFmtId="0" fontId="18" fillId="0" borderId="0" xfId="0" applyFont="1" applyFill="1" applyBorder="1" applyAlignment="1">
      <alignment horizontal="left" vertical="center"/>
    </xf>
    <xf numFmtId="0" fontId="18" fillId="0" borderId="0" xfId="0" applyFont="1" applyFill="1" applyBorder="1" applyAlignment="1">
      <alignment horizontal="center" vertical="center" wrapText="1"/>
    </xf>
    <xf numFmtId="0" fontId="18" fillId="0" borderId="0" xfId="0" applyFont="1" applyFill="1" applyBorder="1" applyAlignment="1">
      <alignment horizontal="left" vertical="center" wrapText="1"/>
    </xf>
    <xf numFmtId="0" fontId="18" fillId="0" borderId="0" xfId="0" applyFont="1" applyFill="1" applyBorder="1" applyAlignment="1">
      <alignment horizontal="center" vertical="center"/>
    </xf>
    <xf numFmtId="0" fontId="10" fillId="0" borderId="4"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10" fillId="0" borderId="3" xfId="0" applyFont="1" applyBorder="1" applyAlignment="1">
      <alignment horizontal="center" vertical="center" wrapText="1"/>
    </xf>
    <xf numFmtId="0" fontId="6" fillId="0" borderId="3" xfId="0" applyFont="1" applyBorder="1" applyAlignment="1">
      <alignment horizontal="center" vertical="center" wrapText="1"/>
    </xf>
    <xf numFmtId="44" fontId="10" fillId="0" borderId="1" xfId="1" applyFont="1" applyFill="1" applyBorder="1" applyAlignment="1">
      <alignment horizontal="center" vertical="center" wrapText="1"/>
    </xf>
    <xf numFmtId="44" fontId="1" fillId="0" borderId="0"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14" borderId="1" xfId="0" applyFont="1" applyFill="1" applyBorder="1" applyAlignment="1">
      <alignment horizontal="center" vertical="center" wrapText="1"/>
    </xf>
    <xf numFmtId="0" fontId="18" fillId="5" borderId="1" xfId="0" applyFont="1" applyFill="1" applyBorder="1" applyAlignment="1">
      <alignment horizontal="center" vertical="center"/>
    </xf>
    <xf numFmtId="0" fontId="11" fillId="5" borderId="1" xfId="5" applyFill="1" applyBorder="1" applyAlignment="1">
      <alignment horizontal="center" vertical="center" wrapText="1"/>
    </xf>
    <xf numFmtId="0" fontId="10" fillId="1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15" borderId="5"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Fill="1" applyBorder="1" applyAlignment="1">
      <alignment horizontal="center" vertical="center" wrapText="1"/>
    </xf>
    <xf numFmtId="0" fontId="11" fillId="0" borderId="1" xfId="5" applyFill="1" applyBorder="1" applyAlignment="1">
      <alignment horizontal="center" vertical="center"/>
    </xf>
    <xf numFmtId="44" fontId="18" fillId="0" borderId="0" xfId="0" applyNumberFormat="1" applyFont="1" applyFill="1" applyBorder="1" applyAlignment="1">
      <alignment horizontal="center" vertical="center"/>
    </xf>
    <xf numFmtId="0" fontId="10" fillId="0" borderId="1" xfId="0" applyFont="1" applyBorder="1" applyAlignment="1">
      <alignment horizontal="center" vertical="center" wrapText="1"/>
    </xf>
    <xf numFmtId="0" fontId="6" fillId="16" borderId="1" xfId="0" applyFont="1" applyFill="1" applyBorder="1" applyAlignment="1">
      <alignment horizontal="center" vertical="center" wrapText="1"/>
    </xf>
    <xf numFmtId="0" fontId="23" fillId="4" borderId="1" xfId="0" applyFont="1" applyFill="1" applyBorder="1" applyAlignment="1">
      <alignment horizontal="center" vertical="center"/>
    </xf>
    <xf numFmtId="0" fontId="23" fillId="0" borderId="0" xfId="0" applyFont="1" applyFill="1" applyBorder="1"/>
    <xf numFmtId="0" fontId="6" fillId="0" borderId="6"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17" borderId="1"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10" fillId="17" borderId="1" xfId="0" applyFont="1" applyFill="1" applyBorder="1" applyAlignment="1">
      <alignment horizontal="center" vertical="center" wrapText="1"/>
    </xf>
    <xf numFmtId="0" fontId="10" fillId="18" borderId="1"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0" fillId="0" borderId="0" xfId="0" applyAlignment="1">
      <alignment wrapText="1"/>
    </xf>
    <xf numFmtId="0" fontId="25" fillId="19" borderId="1" xfId="0" applyFont="1" applyFill="1" applyBorder="1" applyAlignment="1">
      <alignment horizontal="center" vertical="center" wrapText="1"/>
    </xf>
    <xf numFmtId="44" fontId="25" fillId="19" borderId="1" xfId="1" applyFont="1" applyFill="1" applyBorder="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26" fillId="20" borderId="4" xfId="0" applyFont="1" applyFill="1" applyBorder="1" applyAlignment="1">
      <alignment horizontal="center" vertical="center" wrapText="1"/>
    </xf>
    <xf numFmtId="0" fontId="27" fillId="17" borderId="1" xfId="0" applyFont="1" applyFill="1" applyBorder="1" applyAlignment="1">
      <alignment horizontal="center" vertical="center" wrapText="1"/>
    </xf>
    <xf numFmtId="0" fontId="6" fillId="20" borderId="1" xfId="0" applyFont="1" applyFill="1" applyBorder="1" applyAlignment="1">
      <alignment horizontal="center" vertical="center" wrapText="1"/>
    </xf>
    <xf numFmtId="44" fontId="6" fillId="20" borderId="1" xfId="1" applyFont="1" applyFill="1" applyBorder="1" applyAlignment="1">
      <alignment horizontal="center" vertical="center" wrapText="1"/>
    </xf>
    <xf numFmtId="44" fontId="28" fillId="0" borderId="1" xfId="0" applyNumberFormat="1" applyFont="1" applyBorder="1"/>
    <xf numFmtId="0" fontId="0" fillId="21" borderId="0" xfId="0" applyFill="1" applyAlignment="1">
      <alignment wrapText="1"/>
    </xf>
    <xf numFmtId="44" fontId="0" fillId="21" borderId="0" xfId="0" applyNumberFormat="1" applyFill="1" applyAlignment="1">
      <alignment wrapText="1"/>
    </xf>
    <xf numFmtId="0" fontId="23" fillId="9" borderId="1" xfId="0" applyFont="1" applyFill="1" applyBorder="1" applyAlignment="1">
      <alignment horizontal="center" vertical="center"/>
    </xf>
    <xf numFmtId="0" fontId="23" fillId="9" borderId="1" xfId="0" applyFont="1" applyFill="1" applyBorder="1" applyAlignment="1">
      <alignment horizontal="center" vertical="center" wrapText="1"/>
    </xf>
    <xf numFmtId="0" fontId="23" fillId="17" borderId="1" xfId="0" applyFont="1" applyFill="1" applyBorder="1" applyAlignment="1">
      <alignment horizontal="center" vertical="center" wrapText="1"/>
    </xf>
    <xf numFmtId="0" fontId="23" fillId="0" borderId="0" xfId="0" applyFont="1" applyFill="1" applyBorder="1" applyAlignment="1">
      <alignment horizontal="center" vertical="center"/>
    </xf>
    <xf numFmtId="0" fontId="23" fillId="17" borderId="0" xfId="0" applyFont="1" applyFill="1" applyBorder="1" applyAlignment="1">
      <alignment horizontal="center" vertical="center"/>
    </xf>
    <xf numFmtId="0" fontId="29" fillId="0" borderId="0" xfId="0" applyFont="1" applyFill="1" applyBorder="1" applyAlignment="1">
      <alignment vertical="center"/>
    </xf>
    <xf numFmtId="0" fontId="29" fillId="0" borderId="1" xfId="0" applyFont="1" applyFill="1" applyBorder="1" applyAlignment="1">
      <alignment vertical="center" wrapText="1"/>
    </xf>
    <xf numFmtId="44" fontId="29" fillId="0" borderId="1" xfId="0" applyNumberFormat="1" applyFont="1" applyFill="1" applyBorder="1" applyAlignment="1">
      <alignment vertical="center" wrapText="1"/>
    </xf>
    <xf numFmtId="44" fontId="29" fillId="0" borderId="1" xfId="0" applyNumberFormat="1" applyFont="1" applyFill="1" applyBorder="1" applyAlignment="1">
      <alignment vertical="center"/>
    </xf>
    <xf numFmtId="44" fontId="21" fillId="0" borderId="0" xfId="1" applyFont="1" applyFill="1" applyBorder="1" applyAlignment="1">
      <alignment vertical="center"/>
    </xf>
    <xf numFmtId="44" fontId="29" fillId="0" borderId="1" xfId="1" applyFont="1" applyFill="1" applyBorder="1" applyAlignment="1">
      <alignment vertical="center"/>
    </xf>
    <xf numFmtId="0" fontId="23" fillId="18" borderId="1" xfId="0" applyFont="1" applyFill="1" applyBorder="1" applyAlignment="1">
      <alignment horizontal="center" vertical="center" wrapText="1"/>
    </xf>
    <xf numFmtId="0" fontId="23" fillId="18" borderId="1" xfId="0" applyFont="1" applyFill="1" applyBorder="1" applyAlignment="1">
      <alignment horizontal="center" vertical="center"/>
    </xf>
    <xf numFmtId="0" fontId="23" fillId="4" borderId="1" xfId="0" applyFont="1" applyFill="1" applyBorder="1" applyAlignment="1">
      <alignment horizontal="center" vertical="center" wrapText="1"/>
    </xf>
    <xf numFmtId="0" fontId="23" fillId="4" borderId="0" xfId="0" applyFont="1" applyFill="1" applyBorder="1" applyAlignment="1">
      <alignment horizontal="center" vertical="center"/>
    </xf>
    <xf numFmtId="0" fontId="22" fillId="5" borderId="1" xfId="5" applyFont="1" applyFill="1" applyBorder="1" applyAlignment="1">
      <alignment horizontal="center" vertical="center" wrapText="1"/>
    </xf>
    <xf numFmtId="0" fontId="6" fillId="0" borderId="1" xfId="0" applyFont="1" applyBorder="1" applyAlignment="1">
      <alignment horizontal="left" vertical="center" wrapText="1"/>
    </xf>
    <xf numFmtId="0" fontId="6" fillId="6" borderId="1" xfId="0" applyFont="1" applyFill="1" applyBorder="1" applyAlignment="1">
      <alignment horizontal="left" vertical="center" wrapText="1"/>
    </xf>
    <xf numFmtId="49" fontId="6" fillId="0" borderId="0" xfId="0" applyNumberFormat="1" applyFont="1" applyFill="1" applyBorder="1" applyAlignment="1">
      <alignment horizontal="center" vertical="center" wrapText="1"/>
    </xf>
    <xf numFmtId="0" fontId="6" fillId="0" borderId="0" xfId="0" applyFont="1" applyFill="1" applyBorder="1" applyAlignment="1">
      <alignment horizontal="left" vertical="center" wrapText="1"/>
    </xf>
    <xf numFmtId="0" fontId="10" fillId="0" borderId="0" xfId="0" applyFont="1" applyFill="1" applyBorder="1" applyAlignment="1">
      <alignment horizontal="left" vertical="center" wrapText="1"/>
    </xf>
    <xf numFmtId="44" fontId="29" fillId="0" borderId="1" xfId="0" applyNumberFormat="1" applyFont="1" applyFill="1" applyBorder="1" applyAlignment="1">
      <alignment horizontal="center" vertical="center"/>
    </xf>
    <xf numFmtId="0" fontId="10" fillId="3" borderId="4" xfId="0" applyFont="1" applyFill="1" applyBorder="1" applyAlignment="1">
      <alignment horizontal="center" vertical="center" wrapText="1"/>
    </xf>
    <xf numFmtId="0" fontId="18" fillId="17" borderId="1" xfId="0" applyFont="1" applyFill="1" applyBorder="1" applyAlignment="1">
      <alignment horizontal="center" vertical="center" wrapText="1"/>
    </xf>
    <xf numFmtId="0" fontId="18" fillId="2" borderId="1" xfId="0" applyFont="1" applyFill="1" applyBorder="1" applyAlignment="1">
      <alignment horizontal="left" vertical="center" wrapText="1"/>
    </xf>
    <xf numFmtId="0" fontId="18" fillId="23" borderId="1" xfId="0" applyFont="1" applyFill="1" applyBorder="1" applyAlignment="1">
      <alignment horizontal="center" vertical="center" wrapText="1"/>
    </xf>
    <xf numFmtId="0" fontId="18" fillId="24" borderId="4" xfId="0" applyFont="1" applyFill="1" applyBorder="1" applyAlignment="1">
      <alignment horizontal="center" vertical="center" wrapText="1"/>
    </xf>
    <xf numFmtId="0" fontId="10" fillId="24" borderId="4" xfId="0" applyFont="1" applyFill="1" applyBorder="1" applyAlignment="1">
      <alignment horizontal="center" vertical="center" wrapText="1"/>
    </xf>
    <xf numFmtId="0" fontId="10" fillId="18" borderId="4" xfId="0" applyFont="1" applyFill="1" applyBorder="1" applyAlignment="1">
      <alignment horizontal="center" vertical="center" wrapText="1"/>
    </xf>
    <xf numFmtId="0" fontId="10" fillId="16" borderId="1" xfId="0" applyFont="1" applyFill="1" applyBorder="1" applyAlignment="1">
      <alignment horizontal="center" vertical="center" wrapText="1"/>
    </xf>
    <xf numFmtId="0" fontId="0" fillId="0" borderId="1" xfId="0" applyBorder="1" applyAlignment="1">
      <alignment horizontal="center" vertical="center" wrapText="1"/>
    </xf>
    <xf numFmtId="44" fontId="31" fillId="0" borderId="1" xfId="1" applyFont="1" applyFill="1" applyBorder="1" applyAlignment="1">
      <alignment vertical="center" wrapText="1"/>
    </xf>
    <xf numFmtId="44" fontId="31" fillId="0" borderId="6" xfId="1" applyFont="1" applyFill="1" applyBorder="1" applyAlignment="1">
      <alignment vertical="center"/>
    </xf>
    <xf numFmtId="44" fontId="17" fillId="17" borderId="0" xfId="0" applyNumberFormat="1" applyFont="1" applyFill="1" applyBorder="1"/>
    <xf numFmtId="44" fontId="6" fillId="17" borderId="1" xfId="1" applyNumberFormat="1" applyFont="1" applyFill="1" applyBorder="1" applyAlignment="1">
      <alignment horizontal="center" vertical="center"/>
    </xf>
    <xf numFmtId="2" fontId="0" fillId="17" borderId="1" xfId="0" applyNumberFormat="1" applyFont="1" applyFill="1" applyBorder="1" applyAlignment="1">
      <alignment horizontal="center" vertical="center"/>
    </xf>
    <xf numFmtId="44" fontId="0" fillId="17" borderId="1" xfId="0" applyNumberFormat="1" applyFill="1" applyBorder="1" applyAlignment="1">
      <alignment vertical="center"/>
    </xf>
    <xf numFmtId="44" fontId="6" fillId="17" borderId="1" xfId="1" applyFont="1" applyFill="1" applyBorder="1" applyAlignment="1">
      <alignment horizontal="center" vertical="center"/>
    </xf>
    <xf numFmtId="44" fontId="0" fillId="17" borderId="1" xfId="1" applyFont="1" applyFill="1" applyBorder="1" applyAlignment="1">
      <alignment horizontal="center" vertical="center"/>
    </xf>
    <xf numFmtId="44" fontId="0" fillId="17" borderId="1" xfId="0" applyNumberFormat="1" applyFill="1" applyBorder="1" applyAlignment="1">
      <alignment horizontal="center" vertical="center"/>
    </xf>
    <xf numFmtId="44" fontId="6" fillId="5" borderId="1" xfId="1" applyNumberFormat="1" applyFont="1" applyFill="1" applyBorder="1" applyAlignment="1">
      <alignment horizontal="center" vertical="center"/>
    </xf>
    <xf numFmtId="0" fontId="6" fillId="5" borderId="1" xfId="0" applyFont="1" applyFill="1" applyBorder="1" applyAlignment="1">
      <alignment horizontal="center" vertical="center"/>
    </xf>
    <xf numFmtId="44" fontId="6" fillId="5" borderId="1" xfId="1" applyFont="1" applyFill="1" applyBorder="1" applyAlignment="1">
      <alignment horizontal="center" vertical="center"/>
    </xf>
    <xf numFmtId="44" fontId="0" fillId="5" borderId="1" xfId="1" applyFont="1" applyFill="1" applyBorder="1" applyAlignment="1">
      <alignment horizontal="center" vertical="center"/>
    </xf>
    <xf numFmtId="44" fontId="0" fillId="5" borderId="1" xfId="0" applyNumberFormat="1" applyFill="1" applyBorder="1" applyAlignment="1">
      <alignment horizontal="center" vertical="center"/>
    </xf>
    <xf numFmtId="0" fontId="6" fillId="16" borderId="1" xfId="0" applyFont="1" applyFill="1" applyBorder="1" applyAlignment="1">
      <alignment horizontal="center" vertical="center"/>
    </xf>
    <xf numFmtId="0" fontId="6" fillId="18" borderId="1" xfId="0" applyFont="1" applyFill="1" applyBorder="1" applyAlignment="1">
      <alignment horizontal="center" vertical="center" wrapText="1"/>
    </xf>
    <xf numFmtId="0" fontId="6" fillId="18" borderId="1" xfId="0" applyFont="1" applyFill="1" applyBorder="1" applyAlignment="1">
      <alignment horizontal="center" vertical="center"/>
    </xf>
    <xf numFmtId="0" fontId="18" fillId="17" borderId="1" xfId="0" applyFont="1" applyFill="1" applyBorder="1" applyAlignment="1">
      <alignment horizontal="center" vertical="center"/>
    </xf>
    <xf numFmtId="0" fontId="6" fillId="17" borderId="6" xfId="0" applyFont="1" applyFill="1" applyBorder="1" applyAlignment="1">
      <alignment horizontal="center" vertical="center" wrapText="1"/>
    </xf>
    <xf numFmtId="0" fontId="11" fillId="17" borderId="1" xfId="5" applyFill="1" applyBorder="1" applyAlignment="1">
      <alignment horizontal="center" vertical="center" wrapText="1"/>
    </xf>
    <xf numFmtId="0" fontId="18" fillId="18" borderId="1" xfId="0" applyFont="1" applyFill="1" applyBorder="1" applyAlignment="1">
      <alignment horizontal="center" vertical="center"/>
    </xf>
    <xf numFmtId="0" fontId="6" fillId="18" borderId="6" xfId="0" applyFont="1" applyFill="1" applyBorder="1" applyAlignment="1">
      <alignment horizontal="center" vertical="center" wrapText="1"/>
    </xf>
    <xf numFmtId="0" fontId="18" fillId="18" borderId="1" xfId="0" applyFont="1" applyFill="1" applyBorder="1" applyAlignment="1">
      <alignment horizontal="center" vertical="center" wrapText="1"/>
    </xf>
    <xf numFmtId="0" fontId="11" fillId="18" borderId="1" xfId="5" applyFill="1" applyBorder="1" applyAlignment="1">
      <alignment horizontal="center" vertical="center" wrapText="1"/>
    </xf>
    <xf numFmtId="0" fontId="18" fillId="14" borderId="4" xfId="0" applyFont="1" applyFill="1" applyBorder="1" applyAlignment="1">
      <alignment horizontal="center" vertical="center" wrapText="1"/>
    </xf>
    <xf numFmtId="0" fontId="6" fillId="9" borderId="1" xfId="0" applyFont="1" applyFill="1" applyBorder="1" applyAlignment="1">
      <alignment horizontal="center" vertical="center"/>
    </xf>
    <xf numFmtId="0" fontId="11" fillId="9" borderId="1" xfId="5" applyFill="1" applyBorder="1" applyAlignment="1">
      <alignment horizontal="center" vertical="center" wrapText="1"/>
    </xf>
    <xf numFmtId="0" fontId="6" fillId="9" borderId="6" xfId="0" applyFont="1" applyFill="1" applyBorder="1" applyAlignment="1">
      <alignment horizontal="center" vertical="center" wrapText="1"/>
    </xf>
    <xf numFmtId="0" fontId="18" fillId="9" borderId="1" xfId="0" applyFont="1" applyFill="1" applyBorder="1" applyAlignment="1">
      <alignment horizontal="center" vertical="center" wrapText="1"/>
    </xf>
    <xf numFmtId="0" fontId="6" fillId="9" borderId="1" xfId="6" applyNumberFormat="1" applyFont="1" applyFill="1" applyBorder="1" applyAlignment="1">
      <alignment horizontal="center" vertical="center" wrapText="1"/>
    </xf>
    <xf numFmtId="0" fontId="10" fillId="9" borderId="1" xfId="0" applyFont="1" applyFill="1" applyBorder="1" applyAlignment="1">
      <alignment horizontal="center" vertical="center"/>
    </xf>
    <xf numFmtId="0" fontId="6" fillId="5" borderId="1" xfId="6" applyNumberFormat="1" applyFont="1" applyFill="1" applyBorder="1" applyAlignment="1">
      <alignment horizontal="center" vertical="center" wrapText="1"/>
    </xf>
    <xf numFmtId="44" fontId="10" fillId="5" borderId="1" xfId="1" applyFont="1" applyFill="1" applyBorder="1" applyAlignment="1">
      <alignment horizontal="center" vertical="center"/>
    </xf>
    <xf numFmtId="0" fontId="6" fillId="25" borderId="1" xfId="0" applyFont="1" applyFill="1" applyBorder="1" applyAlignment="1">
      <alignment horizontal="center" vertical="center" wrapText="1"/>
    </xf>
    <xf numFmtId="0" fontId="10" fillId="25" borderId="1" xfId="0" applyFont="1" applyFill="1" applyBorder="1" applyAlignment="1">
      <alignment horizontal="center" vertical="center" wrapText="1"/>
    </xf>
    <xf numFmtId="0" fontId="18" fillId="25" borderId="1" xfId="0" applyFont="1" applyFill="1" applyBorder="1" applyAlignment="1">
      <alignment horizontal="center" vertical="center"/>
    </xf>
    <xf numFmtId="0" fontId="6" fillId="25" borderId="6" xfId="0" applyFont="1" applyFill="1" applyBorder="1" applyAlignment="1">
      <alignment horizontal="center" vertical="center" wrapText="1"/>
    </xf>
    <xf numFmtId="0" fontId="18" fillId="25" borderId="1" xfId="0" applyFont="1" applyFill="1" applyBorder="1" applyAlignment="1">
      <alignment horizontal="center" vertical="center" wrapText="1"/>
    </xf>
    <xf numFmtId="0" fontId="11" fillId="25" borderId="1" xfId="5" applyFill="1" applyBorder="1" applyAlignment="1">
      <alignment horizontal="center" vertical="center" wrapText="1"/>
    </xf>
    <xf numFmtId="0" fontId="18" fillId="5" borderId="2" xfId="0" applyFont="1" applyFill="1" applyBorder="1" applyAlignment="1">
      <alignment horizontal="center" vertical="center"/>
    </xf>
    <xf numFmtId="0" fontId="6" fillId="18" borderId="1" xfId="6" applyNumberFormat="1"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16" borderId="4" xfId="0" applyFont="1" applyFill="1" applyBorder="1" applyAlignment="1">
      <alignment horizontal="center" vertical="center" wrapText="1"/>
    </xf>
    <xf numFmtId="0" fontId="6" fillId="16" borderId="6" xfId="0" applyFont="1" applyFill="1" applyBorder="1" applyAlignment="1">
      <alignment horizontal="center" vertical="center" wrapText="1"/>
    </xf>
    <xf numFmtId="0" fontId="6" fillId="16" borderId="1" xfId="6" applyNumberFormat="1" applyFont="1" applyFill="1" applyBorder="1" applyAlignment="1">
      <alignment horizontal="center" vertical="center" wrapText="1"/>
    </xf>
    <xf numFmtId="0" fontId="18" fillId="16" borderId="0" xfId="0" applyFont="1" applyFill="1" applyBorder="1" applyAlignment="1">
      <alignment horizontal="center" vertical="center"/>
    </xf>
    <xf numFmtId="0" fontId="18" fillId="26" borderId="1" xfId="0" applyFont="1" applyFill="1" applyBorder="1" applyAlignment="1">
      <alignment horizontal="center" vertical="center" wrapText="1"/>
    </xf>
    <xf numFmtId="44" fontId="18" fillId="0" borderId="1" xfId="0" applyNumberFormat="1" applyFont="1" applyFill="1" applyBorder="1" applyAlignment="1">
      <alignment vertical="center" wrapText="1"/>
    </xf>
    <xf numFmtId="44" fontId="18" fillId="0" borderId="1" xfId="0" applyNumberFormat="1" applyFont="1" applyFill="1" applyBorder="1" applyAlignment="1">
      <alignment vertical="center"/>
    </xf>
    <xf numFmtId="0" fontId="28" fillId="0" borderId="1" xfId="0" applyFont="1" applyBorder="1" applyAlignment="1">
      <alignment horizontal="center" vertical="center" wrapText="1"/>
    </xf>
    <xf numFmtId="44" fontId="28" fillId="0" borderId="1" xfId="1" applyFont="1" applyBorder="1" applyAlignment="1">
      <alignment horizontal="center" vertical="center" wrapText="1"/>
    </xf>
    <xf numFmtId="44" fontId="28" fillId="0" borderId="1" xfId="1" applyFont="1" applyBorder="1" applyAlignment="1">
      <alignment horizontal="center" vertical="center"/>
    </xf>
    <xf numFmtId="0" fontId="28" fillId="22" borderId="1" xfId="0" applyFont="1" applyFill="1" applyBorder="1" applyAlignment="1">
      <alignment horizontal="center" vertical="center" wrapText="1"/>
    </xf>
    <xf numFmtId="44" fontId="3" fillId="22" borderId="1" xfId="1" applyFont="1" applyFill="1" applyBorder="1" applyAlignment="1">
      <alignment horizontal="center" vertical="center" wrapText="1"/>
    </xf>
    <xf numFmtId="44" fontId="3" fillId="22" borderId="1" xfId="1" applyFont="1" applyFill="1" applyBorder="1" applyAlignment="1">
      <alignment horizontal="center" vertical="center"/>
    </xf>
    <xf numFmtId="0" fontId="3" fillId="22" borderId="1" xfId="0" applyFont="1" applyFill="1" applyBorder="1" applyAlignment="1">
      <alignment horizontal="center" vertical="center" wrapText="1"/>
    </xf>
    <xf numFmtId="0" fontId="24" fillId="19" borderId="1" xfId="0" applyFont="1" applyFill="1" applyBorder="1" applyAlignment="1">
      <alignment horizontal="center" vertical="center" wrapText="1"/>
    </xf>
    <xf numFmtId="0" fontId="0" fillId="17" borderId="1" xfId="0" applyFill="1" applyBorder="1" applyAlignment="1">
      <alignment horizontal="center" wrapText="1"/>
    </xf>
    <xf numFmtId="0" fontId="0" fillId="5" borderId="1" xfId="0" applyFill="1" applyBorder="1" applyAlignment="1">
      <alignment wrapText="1"/>
    </xf>
    <xf numFmtId="0" fontId="28" fillId="16" borderId="1" xfId="0" applyFont="1" applyFill="1" applyBorder="1" applyAlignment="1">
      <alignment horizontal="center" vertical="center" wrapText="1"/>
    </xf>
    <xf numFmtId="44" fontId="28" fillId="16" borderId="1" xfId="1" applyFont="1" applyFill="1" applyBorder="1" applyAlignment="1">
      <alignment horizontal="center" vertical="center" wrapText="1"/>
    </xf>
    <xf numFmtId="44" fontId="28" fillId="16" borderId="1" xfId="1" applyFont="1" applyFill="1" applyBorder="1" applyAlignment="1">
      <alignment horizontal="center" vertical="center"/>
    </xf>
    <xf numFmtId="44" fontId="0" fillId="0" borderId="0" xfId="1" applyFont="1"/>
    <xf numFmtId="9" fontId="0" fillId="16" borderId="0" xfId="0" applyNumberFormat="1" applyFill="1" applyAlignment="1">
      <alignment horizontal="center" vertical="center"/>
    </xf>
    <xf numFmtId="44" fontId="0" fillId="0" borderId="1" xfId="0" applyNumberFormat="1" applyBorder="1"/>
    <xf numFmtId="0" fontId="3" fillId="22" borderId="0" xfId="0" applyFont="1" applyFill="1" applyAlignment="1">
      <alignment horizontal="center" vertical="center" wrapText="1"/>
    </xf>
    <xf numFmtId="42" fontId="3" fillId="22" borderId="0" xfId="0" applyNumberFormat="1" applyFont="1" applyFill="1" applyAlignment="1">
      <alignment horizontal="center" vertical="center" wrapText="1"/>
    </xf>
    <xf numFmtId="44" fontId="3" fillId="22" borderId="0" xfId="0" applyNumberFormat="1" applyFont="1" applyFill="1" applyAlignment="1">
      <alignment horizontal="center" vertical="center" wrapText="1"/>
    </xf>
    <xf numFmtId="0" fontId="18" fillId="9" borderId="1" xfId="0" applyFont="1" applyFill="1" applyBorder="1" applyAlignment="1">
      <alignment horizontal="center" vertical="center"/>
    </xf>
    <xf numFmtId="0" fontId="6" fillId="10" borderId="1" xfId="0" applyFont="1" applyFill="1" applyBorder="1" applyAlignment="1">
      <alignment horizontal="center" vertical="center" wrapText="1"/>
    </xf>
    <xf numFmtId="0" fontId="18" fillId="10" borderId="1" xfId="0" applyFont="1" applyFill="1" applyBorder="1" applyAlignment="1">
      <alignment horizontal="center" vertical="center"/>
    </xf>
    <xf numFmtId="0" fontId="6" fillId="10" borderId="6" xfId="0" applyFont="1" applyFill="1" applyBorder="1" applyAlignment="1">
      <alignment horizontal="center" vertical="center" wrapText="1"/>
    </xf>
    <xf numFmtId="0" fontId="18" fillId="10" borderId="1" xfId="0" applyFont="1" applyFill="1" applyBorder="1" applyAlignment="1">
      <alignment horizontal="center" vertical="center" wrapText="1"/>
    </xf>
    <xf numFmtId="0" fontId="11" fillId="10" borderId="1" xfId="5" applyFill="1" applyBorder="1" applyAlignment="1">
      <alignment horizontal="center" vertical="center" wrapText="1"/>
    </xf>
    <xf numFmtId="0" fontId="22" fillId="10" borderId="1" xfId="5" applyFont="1" applyFill="1" applyBorder="1" applyAlignment="1">
      <alignment horizontal="center" vertical="center" wrapText="1"/>
    </xf>
    <xf numFmtId="0" fontId="18" fillId="27" borderId="1" xfId="0" applyFont="1" applyFill="1" applyBorder="1" applyAlignment="1">
      <alignment horizontal="center" vertical="center" wrapText="1"/>
    </xf>
    <xf numFmtId="0" fontId="10" fillId="27" borderId="1" xfId="0" applyFont="1" applyFill="1" applyBorder="1" applyAlignment="1">
      <alignment horizontal="center" vertical="center" wrapText="1"/>
    </xf>
    <xf numFmtId="44" fontId="6" fillId="9" borderId="1" xfId="1" applyFont="1" applyFill="1" applyBorder="1" applyAlignment="1">
      <alignment horizontal="center" vertical="center" wrapText="1"/>
    </xf>
    <xf numFmtId="0" fontId="18" fillId="28" borderId="1" xfId="0" applyFont="1" applyFill="1" applyBorder="1" applyAlignment="1">
      <alignment horizontal="center" vertical="center" wrapText="1"/>
    </xf>
    <xf numFmtId="0" fontId="10" fillId="18" borderId="2" xfId="3" applyFont="1" applyFill="1" applyBorder="1" applyAlignment="1" applyProtection="1">
      <alignment horizontal="center" vertical="center" wrapText="1"/>
    </xf>
    <xf numFmtId="44" fontId="17" fillId="17" borderId="0" xfId="1" applyFont="1" applyFill="1" applyBorder="1"/>
    <xf numFmtId="44" fontId="29" fillId="17" borderId="0" xfId="0" applyNumberFormat="1" applyFont="1" applyFill="1" applyBorder="1" applyAlignment="1">
      <alignment vertical="center"/>
    </xf>
    <xf numFmtId="0" fontId="29" fillId="17" borderId="0" xfId="0" applyFont="1" applyFill="1" applyBorder="1" applyAlignment="1">
      <alignment vertical="center"/>
    </xf>
    <xf numFmtId="44" fontId="23" fillId="18" borderId="1" xfId="1" applyFont="1" applyFill="1" applyBorder="1" applyAlignment="1">
      <alignment horizontal="center" vertical="center"/>
    </xf>
    <xf numFmtId="44" fontId="18" fillId="0" borderId="0" xfId="1" applyFont="1" applyFill="1" applyBorder="1" applyAlignment="1">
      <alignment horizontal="center" vertical="center"/>
    </xf>
    <xf numFmtId="44" fontId="18" fillId="5" borderId="1" xfId="1" applyFont="1" applyFill="1" applyBorder="1" applyAlignment="1">
      <alignment horizontal="center" vertical="center"/>
    </xf>
    <xf numFmtId="44" fontId="6" fillId="5" borderId="1" xfId="1" applyFont="1" applyFill="1" applyBorder="1" applyAlignment="1">
      <alignment horizontal="center" vertical="center" wrapText="1"/>
    </xf>
    <xf numFmtId="44" fontId="18" fillId="17" borderId="1" xfId="1" applyFont="1" applyFill="1" applyBorder="1" applyAlignment="1">
      <alignment horizontal="center" vertical="center"/>
    </xf>
    <xf numFmtId="44" fontId="18" fillId="10" borderId="1" xfId="1" applyFont="1" applyFill="1" applyBorder="1" applyAlignment="1">
      <alignment horizontal="center" vertical="center"/>
    </xf>
    <xf numFmtId="44" fontId="10" fillId="10" borderId="1" xfId="1" applyFont="1" applyFill="1" applyBorder="1" applyAlignment="1">
      <alignment horizontal="center" vertical="center"/>
    </xf>
    <xf numFmtId="44" fontId="18" fillId="18" borderId="1" xfId="1" applyFont="1" applyFill="1" applyBorder="1" applyAlignment="1">
      <alignment horizontal="center" vertical="center"/>
    </xf>
    <xf numFmtId="44" fontId="18" fillId="0" borderId="1" xfId="1" applyFont="1" applyFill="1" applyBorder="1" applyAlignment="1">
      <alignment horizontal="center" vertical="center"/>
    </xf>
    <xf numFmtId="44" fontId="18" fillId="9" borderId="1" xfId="1" applyFont="1" applyFill="1" applyBorder="1" applyAlignment="1">
      <alignment horizontal="center" vertical="center"/>
    </xf>
    <xf numFmtId="44" fontId="10" fillId="5" borderId="1" xfId="1" applyFont="1" applyFill="1" applyBorder="1" applyAlignment="1">
      <alignment horizontal="center" vertical="center" wrapText="1"/>
    </xf>
    <xf numFmtId="44" fontId="18" fillId="25" borderId="1" xfId="1" applyFont="1" applyFill="1" applyBorder="1" applyAlignment="1">
      <alignment horizontal="center" vertical="center"/>
    </xf>
    <xf numFmtId="44" fontId="18" fillId="5" borderId="2" xfId="1" applyFont="1" applyFill="1" applyBorder="1" applyAlignment="1">
      <alignment horizontal="center" vertical="center"/>
    </xf>
    <xf numFmtId="44" fontId="6" fillId="0" borderId="1" xfId="1" applyFont="1" applyFill="1" applyBorder="1" applyAlignment="1">
      <alignment horizontal="center" vertical="center"/>
    </xf>
    <xf numFmtId="44" fontId="6" fillId="16" borderId="1" xfId="1" applyFont="1" applyFill="1" applyBorder="1" applyAlignment="1">
      <alignment horizontal="center" vertical="center"/>
    </xf>
    <xf numFmtId="44" fontId="10" fillId="16" borderId="1" xfId="1" applyFont="1" applyFill="1" applyBorder="1" applyAlignment="1">
      <alignment horizontal="center" vertical="center" wrapText="1"/>
    </xf>
    <xf numFmtId="44" fontId="6" fillId="16" borderId="1" xfId="1" applyFont="1" applyFill="1" applyBorder="1" applyAlignment="1">
      <alignment horizontal="center" vertical="center" wrapText="1"/>
    </xf>
    <xf numFmtId="44" fontId="18" fillId="0" borderId="1" xfId="1" applyFont="1" applyFill="1" applyBorder="1" applyAlignment="1">
      <alignment horizontal="center" vertical="center" wrapText="1"/>
    </xf>
    <xf numFmtId="44" fontId="29" fillId="0" borderId="1" xfId="1" applyFont="1" applyFill="1" applyBorder="1" applyAlignment="1">
      <alignment horizontal="center" vertical="center"/>
    </xf>
    <xf numFmtId="44" fontId="10" fillId="18" borderId="2" xfId="1" applyFont="1" applyFill="1" applyBorder="1" applyAlignment="1" applyProtection="1">
      <alignment horizontal="center" vertical="center" wrapText="1"/>
    </xf>
    <xf numFmtId="44" fontId="6" fillId="0" borderId="1" xfId="1" applyFont="1" applyFill="1" applyBorder="1"/>
    <xf numFmtId="0" fontId="6" fillId="0" borderId="1" xfId="0" applyFont="1" applyFill="1" applyBorder="1"/>
    <xf numFmtId="44" fontId="32" fillId="0" borderId="1" xfId="1" applyFont="1" applyFill="1" applyBorder="1" applyAlignment="1">
      <alignment horizontal="center" vertical="center"/>
    </xf>
    <xf numFmtId="44" fontId="10" fillId="0" borderId="1" xfId="0" applyNumberFormat="1" applyFont="1" applyFill="1" applyBorder="1" applyAlignment="1">
      <alignment horizontal="center" vertical="center" wrapText="1"/>
    </xf>
    <xf numFmtId="44" fontId="6" fillId="0" borderId="1" xfId="1" applyFont="1" applyFill="1" applyBorder="1" applyAlignment="1">
      <alignment horizontal="center" vertical="center" wrapText="1"/>
    </xf>
    <xf numFmtId="44" fontId="6" fillId="18" borderId="1" xfId="1" applyFont="1" applyFill="1" applyBorder="1" applyAlignment="1">
      <alignment horizontal="center" vertical="center" wrapText="1"/>
    </xf>
    <xf numFmtId="44" fontId="6" fillId="25" borderId="1" xfId="1" applyFont="1" applyFill="1" applyBorder="1" applyAlignment="1">
      <alignment horizontal="center" vertical="center" wrapText="1"/>
    </xf>
    <xf numFmtId="44" fontId="6" fillId="17" borderId="1" xfId="1" applyFont="1" applyFill="1" applyBorder="1" applyAlignment="1">
      <alignment horizontal="center" vertical="center" wrapText="1"/>
    </xf>
    <xf numFmtId="44" fontId="6" fillId="10" borderId="1" xfId="1" applyFont="1" applyFill="1" applyBorder="1" applyAlignment="1">
      <alignment horizontal="center" vertical="center" wrapText="1"/>
    </xf>
    <xf numFmtId="0" fontId="10" fillId="17" borderId="4"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15" borderId="4" xfId="0" applyFont="1" applyFill="1" applyBorder="1" applyAlignment="1">
      <alignment horizontal="center" vertical="center" wrapText="1"/>
    </xf>
    <xf numFmtId="0" fontId="10" fillId="1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6" fillId="30" borderId="1" xfId="0" applyFont="1" applyFill="1" applyBorder="1" applyAlignment="1">
      <alignment horizontal="center" vertical="center" wrapText="1"/>
    </xf>
    <xf numFmtId="0" fontId="6" fillId="21"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18" fillId="0" borderId="0" xfId="0" applyFont="1" applyFill="1" applyBorder="1" applyAlignment="1">
      <alignment horizontal="center"/>
    </xf>
    <xf numFmtId="0" fontId="30" fillId="0" borderId="0" xfId="6" applyNumberFormat="1" applyFont="1" applyFill="1" applyBorder="1" applyAlignment="1">
      <alignment horizontal="center" vertical="center" wrapText="1"/>
    </xf>
    <xf numFmtId="0" fontId="18" fillId="0" borderId="7" xfId="0" applyFont="1" applyFill="1" applyBorder="1"/>
    <xf numFmtId="0" fontId="30" fillId="0" borderId="3" xfId="6" applyNumberFormat="1" applyFont="1" applyBorder="1" applyAlignment="1">
      <alignment horizontal="center" vertical="center" wrapText="1"/>
    </xf>
    <xf numFmtId="0" fontId="18" fillId="0" borderId="3" xfId="0" applyFont="1" applyFill="1" applyBorder="1" applyAlignment="1">
      <alignment horizontal="center" vertical="center"/>
    </xf>
    <xf numFmtId="0" fontId="30" fillId="6" borderId="3" xfId="6" applyNumberFormat="1" applyFont="1" applyFill="1" applyBorder="1" applyAlignment="1">
      <alignment horizontal="center" vertical="center" wrapText="1"/>
    </xf>
    <xf numFmtId="0" fontId="30" fillId="6" borderId="8" xfId="6" applyNumberFormat="1" applyFont="1" applyFill="1" applyBorder="1" applyAlignment="1">
      <alignment horizontal="center" vertical="center" wrapText="1"/>
    </xf>
    <xf numFmtId="0" fontId="18" fillId="0" borderId="5" xfId="0" applyFont="1" applyFill="1" applyBorder="1" applyAlignment="1">
      <alignment horizontal="center" vertical="center" wrapText="1"/>
    </xf>
    <xf numFmtId="0" fontId="6" fillId="6" borderId="5" xfId="0" applyFont="1" applyFill="1" applyBorder="1" applyAlignment="1">
      <alignment horizontal="left" vertical="center" wrapText="1"/>
    </xf>
    <xf numFmtId="0" fontId="18" fillId="0" borderId="5" xfId="0" applyFont="1" applyFill="1" applyBorder="1" applyAlignment="1">
      <alignment horizontal="center" vertical="center"/>
    </xf>
    <xf numFmtId="44" fontId="18" fillId="0" borderId="5" xfId="1" applyFont="1" applyFill="1" applyBorder="1" applyAlignment="1">
      <alignment horizontal="center" vertical="center"/>
    </xf>
    <xf numFmtId="0" fontId="6" fillId="0" borderId="9"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1" fillId="0" borderId="5" xfId="5" applyFill="1" applyBorder="1" applyAlignment="1">
      <alignment horizontal="center" vertical="center" wrapText="1"/>
    </xf>
    <xf numFmtId="44" fontId="6" fillId="0" borderId="5" xfId="1" applyFont="1" applyFill="1" applyBorder="1" applyAlignment="1">
      <alignment horizontal="center" vertical="center" wrapText="1"/>
    </xf>
    <xf numFmtId="0" fontId="18" fillId="0" borderId="5" xfId="0" applyFont="1" applyFill="1" applyBorder="1"/>
    <xf numFmtId="0" fontId="18" fillId="0" borderId="10" xfId="0" applyFont="1" applyFill="1" applyBorder="1"/>
    <xf numFmtId="0" fontId="10" fillId="0" borderId="11"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8" fillId="2" borderId="6" xfId="0" applyFont="1" applyFill="1" applyBorder="1" applyAlignment="1">
      <alignment horizontal="left" vertical="center" wrapText="1"/>
    </xf>
    <xf numFmtId="0" fontId="18" fillId="24" borderId="12" xfId="0" applyFont="1" applyFill="1" applyBorder="1" applyAlignment="1">
      <alignment horizontal="center" vertical="center" wrapText="1"/>
    </xf>
    <xf numFmtId="0" fontId="10" fillId="9" borderId="6" xfId="0" applyFont="1" applyFill="1" applyBorder="1" applyAlignment="1">
      <alignment horizontal="center" vertical="center" wrapText="1"/>
    </xf>
    <xf numFmtId="44" fontId="6" fillId="9" borderId="6" xfId="1" applyFont="1" applyFill="1" applyBorder="1" applyAlignment="1">
      <alignment horizontal="center" vertical="center" wrapText="1"/>
    </xf>
    <xf numFmtId="44" fontId="33" fillId="0" borderId="6" xfId="1" applyFont="1" applyFill="1" applyBorder="1"/>
    <xf numFmtId="0" fontId="18" fillId="0" borderId="6" xfId="0" applyFont="1" applyFill="1" applyBorder="1"/>
    <xf numFmtId="0" fontId="18" fillId="0" borderId="13" xfId="0" applyFont="1" applyFill="1" applyBorder="1"/>
    <xf numFmtId="0" fontId="16" fillId="11" borderId="14" xfId="0" applyFont="1" applyFill="1" applyBorder="1" applyAlignment="1">
      <alignment horizontal="center" vertical="center" wrapText="1"/>
    </xf>
    <xf numFmtId="0" fontId="16" fillId="11" borderId="15" xfId="0" applyFont="1" applyFill="1" applyBorder="1" applyAlignment="1">
      <alignment horizontal="center" vertical="center" wrapText="1"/>
    </xf>
    <xf numFmtId="0" fontId="7" fillId="11" borderId="15" xfId="0" applyFont="1" applyFill="1" applyBorder="1" applyAlignment="1">
      <alignment horizontal="center" vertical="center" wrapText="1"/>
    </xf>
    <xf numFmtId="0" fontId="16" fillId="11" borderId="15" xfId="3" applyFont="1" applyFill="1" applyBorder="1" applyAlignment="1" applyProtection="1">
      <alignment horizontal="center" vertical="center" wrapText="1"/>
    </xf>
    <xf numFmtId="44" fontId="16" fillId="14" borderId="15" xfId="1" applyFont="1" applyFill="1" applyBorder="1" applyAlignment="1" applyProtection="1">
      <alignment horizontal="center" vertical="center" wrapText="1"/>
    </xf>
    <xf numFmtId="164" fontId="16" fillId="11" borderId="15" xfId="2" applyNumberFormat="1" applyFont="1" applyFill="1" applyBorder="1" applyAlignment="1">
      <alignment horizontal="center" vertical="center" wrapText="1"/>
    </xf>
    <xf numFmtId="44" fontId="16" fillId="12" borderId="15" xfId="1" applyFont="1" applyFill="1" applyBorder="1" applyAlignment="1" applyProtection="1">
      <alignment horizontal="center" vertical="center" wrapText="1"/>
      <protection locked="0"/>
    </xf>
    <xf numFmtId="0" fontId="2" fillId="2" borderId="15"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29" borderId="15"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6" fillId="6" borderId="1" xfId="0" applyFont="1" applyFill="1" applyBorder="1" applyAlignment="1">
      <alignment horizontal="center" vertical="center"/>
    </xf>
    <xf numFmtId="44" fontId="18" fillId="6" borderId="1" xfId="1" applyFont="1" applyFill="1" applyBorder="1" applyAlignment="1">
      <alignment horizontal="center" vertical="center"/>
    </xf>
    <xf numFmtId="0" fontId="6" fillId="6" borderId="6"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1" fillId="6" borderId="1" xfId="5" applyFill="1" applyBorder="1" applyAlignment="1">
      <alignment horizontal="center" vertical="center" wrapText="1"/>
    </xf>
    <xf numFmtId="0" fontId="6" fillId="6" borderId="1" xfId="6" applyNumberFormat="1" applyFont="1" applyFill="1" applyBorder="1" applyAlignment="1">
      <alignment horizontal="center" vertical="center" wrapText="1"/>
    </xf>
    <xf numFmtId="44" fontId="6" fillId="6" borderId="1" xfId="1" applyFont="1" applyFill="1" applyBorder="1" applyAlignment="1">
      <alignment horizontal="center" vertical="center" wrapText="1"/>
    </xf>
    <xf numFmtId="0" fontId="29" fillId="0" borderId="0" xfId="0" applyFont="1" applyFill="1" applyBorder="1" applyAlignment="1">
      <alignment horizontal="center" vertical="center" wrapText="1"/>
    </xf>
    <xf numFmtId="44" fontId="31" fillId="0" borderId="0" xfId="1" applyFont="1" applyFill="1" applyBorder="1" applyAlignment="1">
      <alignment vertical="center" wrapText="1"/>
    </xf>
    <xf numFmtId="44" fontId="18" fillId="0" borderId="0" xfId="0" applyNumberFormat="1" applyFont="1" applyFill="1" applyBorder="1" applyAlignment="1">
      <alignment vertical="center" wrapText="1"/>
    </xf>
    <xf numFmtId="44" fontId="18" fillId="0" borderId="0" xfId="0" applyNumberFormat="1" applyFont="1" applyFill="1" applyBorder="1" applyAlignment="1">
      <alignment vertical="center"/>
    </xf>
    <xf numFmtId="0" fontId="29" fillId="0" borderId="0" xfId="0" applyFont="1" applyFill="1" applyBorder="1" applyAlignment="1">
      <alignment vertical="center" wrapText="1"/>
    </xf>
    <xf numFmtId="44" fontId="29" fillId="0" borderId="0" xfId="0" applyNumberFormat="1" applyFont="1" applyFill="1" applyBorder="1" applyAlignment="1">
      <alignment vertical="center"/>
    </xf>
    <xf numFmtId="44" fontId="29" fillId="0" borderId="0" xfId="0" applyNumberFormat="1" applyFont="1" applyFill="1" applyBorder="1" applyAlignment="1">
      <alignment vertical="center" wrapText="1"/>
    </xf>
    <xf numFmtId="44" fontId="29" fillId="0" borderId="0" xfId="1" applyFont="1" applyFill="1" applyBorder="1" applyAlignment="1">
      <alignment vertical="center"/>
    </xf>
    <xf numFmtId="44" fontId="29" fillId="0" borderId="0" xfId="1" applyFont="1" applyFill="1" applyBorder="1" applyAlignment="1">
      <alignment horizontal="center" vertical="center"/>
    </xf>
    <xf numFmtId="44" fontId="31" fillId="29" borderId="1" xfId="1" applyFont="1" applyFill="1" applyBorder="1" applyAlignment="1">
      <alignment vertical="center"/>
    </xf>
    <xf numFmtId="44" fontId="29" fillId="29" borderId="1" xfId="0" applyNumberFormat="1" applyFont="1" applyFill="1" applyBorder="1" applyAlignment="1">
      <alignment vertical="center"/>
    </xf>
    <xf numFmtId="44" fontId="29" fillId="29" borderId="1" xfId="0" applyNumberFormat="1" applyFont="1" applyFill="1" applyBorder="1" applyAlignment="1">
      <alignment horizontal="center" vertical="center"/>
    </xf>
    <xf numFmtId="0" fontId="6" fillId="0" borderId="4" xfId="0" applyFont="1" applyBorder="1" applyAlignment="1">
      <alignment horizontal="center" vertical="center" wrapText="1"/>
    </xf>
    <xf numFmtId="0" fontId="35" fillId="0" borderId="0" xfId="0" applyFont="1" applyFill="1" applyBorder="1" applyAlignment="1">
      <alignment horizontal="left" vertical="center" wrapText="1"/>
    </xf>
    <xf numFmtId="44" fontId="25" fillId="19" borderId="18" xfId="1" applyFont="1" applyFill="1" applyBorder="1" applyAlignment="1">
      <alignment horizontal="center" vertical="center" wrapText="1"/>
    </xf>
    <xf numFmtId="44" fontId="0" fillId="29" borderId="1" xfId="0" applyNumberFormat="1" applyFill="1" applyBorder="1" applyAlignment="1">
      <alignment vertical="center"/>
    </xf>
    <xf numFmtId="44" fontId="0" fillId="29" borderId="1" xfId="0" applyNumberFormat="1" applyFill="1" applyBorder="1" applyAlignment="1">
      <alignment horizontal="center" vertical="center"/>
    </xf>
    <xf numFmtId="0" fontId="34" fillId="0" borderId="17" xfId="0" applyFont="1" applyFill="1" applyBorder="1" applyAlignment="1">
      <alignment horizontal="center" vertical="center"/>
    </xf>
    <xf numFmtId="0" fontId="26" fillId="20" borderId="1" xfId="0" applyFont="1" applyFill="1" applyBorder="1" applyAlignment="1">
      <alignment horizontal="center" vertical="center" wrapText="1"/>
    </xf>
  </cellXfs>
  <cellStyles count="8">
    <cellStyle name="BodyStyle" xfId="7" xr:uid="{BB6103E8-E201-4143-A335-0C6C0EC4D916}"/>
    <cellStyle name="Énfasis1" xfId="2" builtinId="29"/>
    <cellStyle name="HeaderStyle" xfId="3" xr:uid="{F447103B-00F6-45A5-9BD3-5B50B467D899}"/>
    <cellStyle name="Hipervínculo" xfId="5" builtinId="8"/>
    <cellStyle name="Moneda" xfId="1" builtinId="4"/>
    <cellStyle name="Normal" xfId="0" builtinId="0"/>
    <cellStyle name="Normal 2 2 2 2 2" xfId="6" xr:uid="{049861D1-18B0-4A7E-99C7-2B866A3153BF}"/>
    <cellStyle name="Normal 3" xfId="4" xr:uid="{F713BBDA-7EEF-4D46-AF00-CCE73166ADBD}"/>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111579</xdr:colOff>
      <xdr:row>3</xdr:row>
      <xdr:rowOff>34472</xdr:rowOff>
    </xdr:from>
    <xdr:to>
      <xdr:col>0</xdr:col>
      <xdr:colOff>2857501</xdr:colOff>
      <xdr:row>3</xdr:row>
      <xdr:rowOff>746125</xdr:rowOff>
    </xdr:to>
    <xdr:pic>
      <xdr:nvPicPr>
        <xdr:cNvPr id="2" name="Imagen 1">
          <a:extLst>
            <a:ext uri="{FF2B5EF4-FFF2-40B4-BE49-F238E27FC236}">
              <a16:creationId xmlns:a16="http://schemas.microsoft.com/office/drawing/2014/main" id="{F3BB0717-A6CD-47F8-9636-065AD72A012E}"/>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111579" y="2558597"/>
          <a:ext cx="2745922" cy="711653"/>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ARTHA%20TRABAJO%202020-2022/PLANEACION%202023-2026/PLANEACION%202023/FORMATO%20PLANEACION%202023%20A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RTHA%20TRABAJO%202020-2022/PLANEACION%202023-2026/PLANEACION%202023/PLANEACION%202023%20GESTI&#210;N%20DOCUMEN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DQUISICIONES"/>
      <sheetName val="PLAN DE ACCIÓN"/>
      <sheetName val="COMISIONES."/>
      <sheetName val="EVENTOS."/>
      <sheetName val="VIATICOS"/>
      <sheetName val="METAS PLAN ESTRATEGICO"/>
      <sheetName val="ACCESIBILIDAD"/>
      <sheetName val="G INTERINST"/>
      <sheetName val="P RADIAL Y AUDIOV"/>
      <sheetName val="C CULTURAL"/>
      <sheetName val="U PRODUCTIVAS"/>
      <sheetName val="COMISIONES"/>
      <sheetName val="EVENTOS"/>
      <sheetName val="Metas cuatrenio"/>
      <sheetName val="Valor Viaticos"/>
      <sheetName val="CÓDIGOS UNSPSC"/>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Brindar asistencia técnica en educación a las entidades territoriales certificadas para  el mejoramiento de los procesos de atención de las personas con discapacidad visual</v>
          </cell>
          <cell r="D1" t="str">
            <v>Contratación directa</v>
          </cell>
          <cell r="F1" t="str">
            <v>CONTRATO PRESTACIÓN SERVICIOS (Técnico)</v>
          </cell>
        </row>
        <row r="2">
          <cell r="A2" t="str">
            <v>Dotar instituciones que atiendan personas con discapacidad visual con libros y textos en braille y material en relieve y macrotipo</v>
          </cell>
          <cell r="D2" t="str">
            <v>Minima Cuantía</v>
          </cell>
          <cell r="F2" t="str">
            <v>CONTRATO  PRESTACIÓN SERVICIOS PROFESIONALES</v>
          </cell>
        </row>
        <row r="3">
          <cell r="A3" t="str">
            <v>Brindar asesoría a entidades públicas y privadas que generen condiciones de accesibilidad al espacio físico, a la información y al uso de tecnología especializada para las personas con discapacidad visual</v>
          </cell>
          <cell r="D3" t="str">
            <v>Menor Cuantía</v>
          </cell>
          <cell r="F3" t="str">
            <v>TIQUETE TERRESTRE</v>
          </cell>
        </row>
        <row r="4">
          <cell r="A4" t="str">
            <v>Asesorar a las instancias competentes para promover la empleabilidad de las personas con discapacidad visual</v>
          </cell>
          <cell r="D4" t="str">
            <v>No es contrato</v>
          </cell>
          <cell r="F4" t="str">
            <v>TIQUETE AÉREO</v>
          </cell>
        </row>
        <row r="5">
          <cell r="A5" t="str">
            <v>Gestionar documentos de propuestas normativas para hacer efectivos los derechos de las personas con discapacidad visual</v>
          </cell>
          <cell r="F5" t="str">
            <v>VIÁTICOS</v>
          </cell>
        </row>
        <row r="6">
          <cell r="A6" t="str">
            <v>Desarrollar ejercicios de investigación para mejorar las condiciones de inclusión de las personas con discapacidad visual</v>
          </cell>
          <cell r="F6" t="str">
            <v>SERVICIO</v>
          </cell>
        </row>
        <row r="7">
          <cell r="A7" t="str">
            <v>Promover y asesorar a organizaciones sociales, familia y  otros colectivos de personas con discapacidad visual, para  la participación y el ejercicio de sus derechos</v>
          </cell>
          <cell r="F7" t="str">
            <v>SUMINISTRO</v>
          </cell>
        </row>
        <row r="8">
          <cell r="A8" t="str">
            <v>Desarrollar talleres especializados en temas relacionados con la discapacidad visual</v>
          </cell>
        </row>
        <row r="9">
          <cell r="A9" t="str">
            <v>Producir y publicar en formatos accesibles documentos para personas con discapacidad visual</v>
          </cell>
        </row>
        <row r="10">
          <cell r="A10" t="str">
            <v>Realizar exposiciones para personas con discapacidad visual y público en general en la sala multisensorial</v>
          </cell>
        </row>
        <row r="11">
          <cell r="A11" t="str">
            <v>Desarrollar campañas de comunicación relacionadas con la temática de discapacidad visual y el quehacer institucional</v>
          </cell>
        </row>
        <row r="12">
          <cell r="A12" t="str">
            <v>Producir y adaptar material audiovisual para promover la inclusión de las personas con discapacidad visual</v>
          </cell>
        </row>
        <row r="13">
          <cell r="A13" t="str">
            <v>Producir y emitir contenidos radiales para promover la inclusión de las personas con discapacidad visual</v>
          </cell>
        </row>
        <row r="14">
          <cell r="A14" t="str">
            <v>Disponer de material, productos y ayudas para la adquisición por parte de las  personas con discapacidad visual</v>
          </cell>
        </row>
        <row r="15">
          <cell r="A15" t="str">
            <v>Transcribir e imprimir libros, textos y material para las personas con discapacidad visual</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DQUISICIONES"/>
      <sheetName val="PLAN DE ACCIÓN"/>
      <sheetName val="METAS PLAN ESTRATEGICO"/>
      <sheetName val="ACCESIBILIDAD"/>
      <sheetName val="G INTERINST"/>
      <sheetName val="P RADIAL Y AUDIOV"/>
      <sheetName val="C CULTURAL"/>
      <sheetName val="U PRODUCTIVAS"/>
      <sheetName val="COMISIONES"/>
      <sheetName val="EVENTOS"/>
      <sheetName val="Metas cuatrenio"/>
      <sheetName val="Valor Viaticos"/>
      <sheetName val="CÓDIGOS UNSPSC"/>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M1" t="str">
            <v>Direccionamiento Estratégico</v>
          </cell>
        </row>
        <row r="2">
          <cell r="M2" t="str">
            <v xml:space="preserve"> Comunicaciones</v>
          </cell>
        </row>
        <row r="3">
          <cell r="M3" t="str">
            <v>Grupo Accesibilidad</v>
          </cell>
        </row>
        <row r="4">
          <cell r="M4" t="str">
            <v xml:space="preserve"> Grupo Gestión Interinstitucional</v>
          </cell>
        </row>
        <row r="5">
          <cell r="M5" t="str">
            <v xml:space="preserve">Grupo Educación
</v>
          </cell>
        </row>
        <row r="6">
          <cell r="M6" t="str">
            <v xml:space="preserve">Centro Cultural
</v>
          </cell>
        </row>
        <row r="7">
          <cell r="M7" t="str">
            <v xml:space="preserve">Unidades Productivas
</v>
          </cell>
        </row>
        <row r="8">
          <cell r="M8" t="str">
            <v>Producción radial y audiovisual</v>
          </cell>
        </row>
        <row r="9">
          <cell r="M9" t="str">
            <v xml:space="preserve">Informática y Tecnología
</v>
          </cell>
        </row>
        <row r="10">
          <cell r="M10" t="str">
            <v xml:space="preserve">Gestión documental
</v>
          </cell>
        </row>
        <row r="11">
          <cell r="M11" t="str">
            <v xml:space="preserve">Gestión Contractual
</v>
          </cell>
        </row>
        <row r="12">
          <cell r="M12" t="str">
            <v xml:space="preserve">Gestión Jurídica
</v>
          </cell>
        </row>
        <row r="13">
          <cell r="M13" t="str">
            <v xml:space="preserve">Servicio al ciudadano
</v>
          </cell>
        </row>
        <row r="14">
          <cell r="M14" t="str">
            <v>Gestión Humana</v>
          </cell>
        </row>
        <row r="15">
          <cell r="M15" t="str">
            <v xml:space="preserve">Evaluación y Mejoramiento
</v>
          </cell>
        </row>
        <row r="16">
          <cell r="M16" t="str">
            <v xml:space="preserve">Financiero
</v>
          </cell>
        </row>
        <row r="17">
          <cell r="M17" t="str">
            <v>Administrativo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subdireccion@inci.gov.co" TargetMode="External"/><Relationship Id="rId21" Type="http://schemas.openxmlformats.org/officeDocument/2006/relationships/hyperlink" Target="mailto:secretariageneral@inci.gov.co" TargetMode="External"/><Relationship Id="rId42" Type="http://schemas.openxmlformats.org/officeDocument/2006/relationships/hyperlink" Target="mailto:direccioninci@inci.gov.co" TargetMode="External"/><Relationship Id="rId47" Type="http://schemas.openxmlformats.org/officeDocument/2006/relationships/hyperlink" Target="mailto:subdireccion@inci.gov.co" TargetMode="External"/><Relationship Id="rId63" Type="http://schemas.openxmlformats.org/officeDocument/2006/relationships/hyperlink" Target="mailto:subdireccion@inci.gov.co" TargetMode="External"/><Relationship Id="rId68" Type="http://schemas.openxmlformats.org/officeDocument/2006/relationships/printerSettings" Target="../printerSettings/printerSettings1.bin"/><Relationship Id="rId7" Type="http://schemas.openxmlformats.org/officeDocument/2006/relationships/hyperlink" Target="mailto:juridica@inci.gov.co" TargetMode="External"/><Relationship Id="rId71" Type="http://schemas.openxmlformats.org/officeDocument/2006/relationships/comments" Target="../comments1.xml"/><Relationship Id="rId2" Type="http://schemas.openxmlformats.org/officeDocument/2006/relationships/hyperlink" Target="mailto:secretariageneral@inci.gov.co" TargetMode="External"/><Relationship Id="rId16" Type="http://schemas.openxmlformats.org/officeDocument/2006/relationships/hyperlink" Target="mailto:subdireccion@inci.gov.co" TargetMode="External"/><Relationship Id="rId29" Type="http://schemas.openxmlformats.org/officeDocument/2006/relationships/hyperlink" Target="mailto:subdireccion@inci.gov.co" TargetMode="External"/><Relationship Id="rId11" Type="http://schemas.openxmlformats.org/officeDocument/2006/relationships/hyperlink" Target="mailto:planeacion@inci.gov.co" TargetMode="External"/><Relationship Id="rId24" Type="http://schemas.openxmlformats.org/officeDocument/2006/relationships/hyperlink" Target="mailto:secretariageneral@inci.gov.co" TargetMode="External"/><Relationship Id="rId32" Type="http://schemas.openxmlformats.org/officeDocument/2006/relationships/hyperlink" Target="mailto:subdireccion@inci.gov.co" TargetMode="External"/><Relationship Id="rId37" Type="http://schemas.openxmlformats.org/officeDocument/2006/relationships/hyperlink" Target="mailto:subdireccion@inci.gov.co" TargetMode="External"/><Relationship Id="rId40" Type="http://schemas.openxmlformats.org/officeDocument/2006/relationships/hyperlink" Target="mailto:subdireccion@inci.gov.co" TargetMode="External"/><Relationship Id="rId45" Type="http://schemas.openxmlformats.org/officeDocument/2006/relationships/hyperlink" Target="mailto:subdireccion@inci.gov.co" TargetMode="External"/><Relationship Id="rId53" Type="http://schemas.openxmlformats.org/officeDocument/2006/relationships/hyperlink" Target="mailto:subdireccion@inci.gov.co" TargetMode="External"/><Relationship Id="rId58" Type="http://schemas.openxmlformats.org/officeDocument/2006/relationships/hyperlink" Target="mailto:subdireccion@inci.gov.co" TargetMode="External"/><Relationship Id="rId66" Type="http://schemas.openxmlformats.org/officeDocument/2006/relationships/hyperlink" Target="mailto:subdireccion@inci.gov.co" TargetMode="External"/><Relationship Id="rId5" Type="http://schemas.openxmlformats.org/officeDocument/2006/relationships/hyperlink" Target="mailto:secretariageneral@inci.gov.co" TargetMode="External"/><Relationship Id="rId61" Type="http://schemas.openxmlformats.org/officeDocument/2006/relationships/hyperlink" Target="mailto:secretariageneral@inci.gov.co" TargetMode="External"/><Relationship Id="rId19" Type="http://schemas.openxmlformats.org/officeDocument/2006/relationships/hyperlink" Target="mailto:secretariageneral@inci.gov.co" TargetMode="External"/><Relationship Id="rId14" Type="http://schemas.openxmlformats.org/officeDocument/2006/relationships/hyperlink" Target="mailto:secretariageneral@inci.gov.co" TargetMode="External"/><Relationship Id="rId22" Type="http://schemas.openxmlformats.org/officeDocument/2006/relationships/hyperlink" Target="mailto:juridica@inci.gov.co" TargetMode="External"/><Relationship Id="rId27" Type="http://schemas.openxmlformats.org/officeDocument/2006/relationships/hyperlink" Target="mailto:subdireccion@inci.gov.co" TargetMode="External"/><Relationship Id="rId30" Type="http://schemas.openxmlformats.org/officeDocument/2006/relationships/hyperlink" Target="mailto:subdireccion@inci.gov.co" TargetMode="External"/><Relationship Id="rId35" Type="http://schemas.openxmlformats.org/officeDocument/2006/relationships/hyperlink" Target="mailto:subdireccion@inci.gov.co" TargetMode="External"/><Relationship Id="rId43" Type="http://schemas.openxmlformats.org/officeDocument/2006/relationships/hyperlink" Target="mailto:direccioninci@inci.gov.co" TargetMode="External"/><Relationship Id="rId48" Type="http://schemas.openxmlformats.org/officeDocument/2006/relationships/hyperlink" Target="mailto:secretariageneral@inci.gov.co" TargetMode="External"/><Relationship Id="rId56" Type="http://schemas.openxmlformats.org/officeDocument/2006/relationships/hyperlink" Target="mailto:subdireccion@inci.gov.co" TargetMode="External"/><Relationship Id="rId64" Type="http://schemas.openxmlformats.org/officeDocument/2006/relationships/hyperlink" Target="mailto:subdireccion@inci.gov.co" TargetMode="External"/><Relationship Id="rId69" Type="http://schemas.openxmlformats.org/officeDocument/2006/relationships/drawing" Target="../drawings/drawing1.xml"/><Relationship Id="rId8" Type="http://schemas.openxmlformats.org/officeDocument/2006/relationships/hyperlink" Target="mailto:planeacion@inci.gov.co" TargetMode="External"/><Relationship Id="rId51" Type="http://schemas.openxmlformats.org/officeDocument/2006/relationships/hyperlink" Target="mailto:secretariageneral@inci.gov.co" TargetMode="External"/><Relationship Id="rId3" Type="http://schemas.openxmlformats.org/officeDocument/2006/relationships/hyperlink" Target="mailto:secretariageneral@inci.gov.co" TargetMode="External"/><Relationship Id="rId12" Type="http://schemas.openxmlformats.org/officeDocument/2006/relationships/hyperlink" Target="mailto:desarrollohumano@inci.gov.co" TargetMode="External"/><Relationship Id="rId17" Type="http://schemas.openxmlformats.org/officeDocument/2006/relationships/hyperlink" Target="mailto:subdireccion@inci.gov.co" TargetMode="External"/><Relationship Id="rId25" Type="http://schemas.openxmlformats.org/officeDocument/2006/relationships/hyperlink" Target="mailto:subdireccion@inci.gov.co" TargetMode="External"/><Relationship Id="rId33" Type="http://schemas.openxmlformats.org/officeDocument/2006/relationships/hyperlink" Target="mailto:subdireccion@inci.gov.co" TargetMode="External"/><Relationship Id="rId38" Type="http://schemas.openxmlformats.org/officeDocument/2006/relationships/hyperlink" Target="mailto:subdireccion@inci.gov.co" TargetMode="External"/><Relationship Id="rId46" Type="http://schemas.openxmlformats.org/officeDocument/2006/relationships/hyperlink" Target="mailto:subdireccion@inci.gov.co" TargetMode="External"/><Relationship Id="rId59" Type="http://schemas.openxmlformats.org/officeDocument/2006/relationships/hyperlink" Target="mailto:secretariageneral@inci.gov.co" TargetMode="External"/><Relationship Id="rId67" Type="http://schemas.openxmlformats.org/officeDocument/2006/relationships/hyperlink" Target="mailto:subdireccion@inci.gov.co" TargetMode="External"/><Relationship Id="rId20" Type="http://schemas.openxmlformats.org/officeDocument/2006/relationships/hyperlink" Target="mailto:secretariageneral@inci.gov.co" TargetMode="External"/><Relationship Id="rId41" Type="http://schemas.openxmlformats.org/officeDocument/2006/relationships/hyperlink" Target="mailto:subdireccion@inci.gov.co" TargetMode="External"/><Relationship Id="rId54" Type="http://schemas.openxmlformats.org/officeDocument/2006/relationships/hyperlink" Target="mailto:juridica@inci.gov.co" TargetMode="External"/><Relationship Id="rId62" Type="http://schemas.openxmlformats.org/officeDocument/2006/relationships/hyperlink" Target="mailto:direccioninci@inci.gov.co" TargetMode="External"/><Relationship Id="rId70" Type="http://schemas.openxmlformats.org/officeDocument/2006/relationships/vmlDrawing" Target="../drawings/vmlDrawing1.vml"/><Relationship Id="rId1" Type="http://schemas.openxmlformats.org/officeDocument/2006/relationships/hyperlink" Target="mailto:secretariageneral@inci.gov.co" TargetMode="External"/><Relationship Id="rId6" Type="http://schemas.openxmlformats.org/officeDocument/2006/relationships/hyperlink" Target="mailto:juridica@inci.gov.co" TargetMode="External"/><Relationship Id="rId15" Type="http://schemas.openxmlformats.org/officeDocument/2006/relationships/hyperlink" Target="mailto:secretariageneral@inci.gov.co" TargetMode="External"/><Relationship Id="rId23" Type="http://schemas.openxmlformats.org/officeDocument/2006/relationships/hyperlink" Target="mailto:subdireccion@inci.gov.co" TargetMode="External"/><Relationship Id="rId28" Type="http://schemas.openxmlformats.org/officeDocument/2006/relationships/hyperlink" Target="mailto:subdireccion@inci.gov.co" TargetMode="External"/><Relationship Id="rId36" Type="http://schemas.openxmlformats.org/officeDocument/2006/relationships/hyperlink" Target="mailto:subdireccion@inci.gov.co" TargetMode="External"/><Relationship Id="rId49" Type="http://schemas.openxmlformats.org/officeDocument/2006/relationships/hyperlink" Target="mailto:subdireccion@inci.gov.co" TargetMode="External"/><Relationship Id="rId57" Type="http://schemas.openxmlformats.org/officeDocument/2006/relationships/hyperlink" Target="mailto:subdireccion@inci.gov.co" TargetMode="External"/><Relationship Id="rId10" Type="http://schemas.openxmlformats.org/officeDocument/2006/relationships/hyperlink" Target="mailto:planeacion@inci.gov.co" TargetMode="External"/><Relationship Id="rId31" Type="http://schemas.openxmlformats.org/officeDocument/2006/relationships/hyperlink" Target="mailto:subdireccion@inci.gov.co" TargetMode="External"/><Relationship Id="rId44" Type="http://schemas.openxmlformats.org/officeDocument/2006/relationships/hyperlink" Target="mailto:subdireccion@inci.gov.co" TargetMode="External"/><Relationship Id="rId52" Type="http://schemas.openxmlformats.org/officeDocument/2006/relationships/hyperlink" Target="mailto:subdireccion@inci.gov.co" TargetMode="External"/><Relationship Id="rId60" Type="http://schemas.openxmlformats.org/officeDocument/2006/relationships/hyperlink" Target="mailto:secretariageneral@inci.gov.co" TargetMode="External"/><Relationship Id="rId65" Type="http://schemas.openxmlformats.org/officeDocument/2006/relationships/hyperlink" Target="mailto:subdireccion@inci.gov.co" TargetMode="External"/><Relationship Id="rId4" Type="http://schemas.openxmlformats.org/officeDocument/2006/relationships/hyperlink" Target="mailto:secretariageneral@inci.gov.co" TargetMode="External"/><Relationship Id="rId9" Type="http://schemas.openxmlformats.org/officeDocument/2006/relationships/hyperlink" Target="mailto:planeacion@inci.gov.co" TargetMode="External"/><Relationship Id="rId13" Type="http://schemas.openxmlformats.org/officeDocument/2006/relationships/hyperlink" Target="mailto:desarrollohumano@inci.gov.co" TargetMode="External"/><Relationship Id="rId18" Type="http://schemas.openxmlformats.org/officeDocument/2006/relationships/hyperlink" Target="mailto:secretariageneral@inci.gov.co" TargetMode="External"/><Relationship Id="rId39" Type="http://schemas.openxmlformats.org/officeDocument/2006/relationships/hyperlink" Target="mailto:subdireccion@inci.gov.co" TargetMode="External"/><Relationship Id="rId34" Type="http://schemas.openxmlformats.org/officeDocument/2006/relationships/hyperlink" Target="mailto:subdireccion@inci.gov.co" TargetMode="External"/><Relationship Id="rId50" Type="http://schemas.openxmlformats.org/officeDocument/2006/relationships/hyperlink" Target="mailto:subdireccion@inci.gov.co" TargetMode="External"/><Relationship Id="rId55" Type="http://schemas.openxmlformats.org/officeDocument/2006/relationships/hyperlink" Target="mailto:controlinterno@inci.gov.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A9004-D30E-4DB6-A0C1-DDB6A3F4893B}">
  <sheetPr filterMode="1"/>
  <dimension ref="A1:AN193"/>
  <sheetViews>
    <sheetView tabSelected="1" zoomScale="60" zoomScaleNormal="60" workbookViewId="0">
      <pane ySplit="5" topLeftCell="A51" activePane="bottomLeft" state="frozen"/>
      <selection pane="bottomLeft" activeCell="F51" sqref="F51"/>
    </sheetView>
  </sheetViews>
  <sheetFormatPr baseColWidth="10" defaultColWidth="11.42578125" defaultRowHeight="18" x14ac:dyDescent="0.2"/>
  <cols>
    <col min="1" max="1" width="44.28515625" style="19" customWidth="1"/>
    <col min="2" max="2" width="39" style="16" customWidth="1"/>
    <col min="3" max="3" width="42.85546875" style="17" customWidth="1"/>
    <col min="4" max="4" width="31.28515625" style="17" customWidth="1"/>
    <col min="5" max="5" width="35" style="17" customWidth="1"/>
    <col min="6" max="6" width="37" style="17" customWidth="1"/>
    <col min="7" max="7" width="42.42578125" style="17" customWidth="1"/>
    <col min="8" max="8" width="55.140625" style="18" customWidth="1"/>
    <col min="9" max="9" width="25.7109375" style="19" customWidth="1"/>
    <col min="10" max="10" width="21.7109375" style="19" customWidth="1"/>
    <col min="11" max="11" width="20.140625" style="19" customWidth="1"/>
    <col min="12" max="12" width="28.42578125" style="19" customWidth="1"/>
    <col min="13" max="13" width="27.7109375" style="19" customWidth="1"/>
    <col min="14" max="14" width="26.28515625" style="19" customWidth="1"/>
    <col min="15" max="15" width="30.140625" style="19" customWidth="1"/>
    <col min="16" max="16" width="27.7109375" style="179" customWidth="1"/>
    <col min="17" max="17" width="20" style="19" customWidth="1"/>
    <col min="18" max="18" width="23.5703125" style="19" customWidth="1"/>
    <col min="19" max="19" width="25.85546875" style="19" customWidth="1"/>
    <col min="20" max="20" width="27.85546875" style="19" customWidth="1"/>
    <col min="21" max="21" width="26.85546875" style="19" customWidth="1"/>
    <col min="22" max="22" width="26.28515625" style="19" customWidth="1"/>
    <col min="23" max="23" width="40.28515625" style="19" customWidth="1"/>
    <col min="24" max="24" width="22.140625" style="19" customWidth="1"/>
    <col min="25" max="28" width="29" style="19" customWidth="1"/>
    <col min="29" max="29" width="26" style="25" customWidth="1"/>
    <col min="30" max="30" width="30" style="8" customWidth="1"/>
    <col min="31" max="32" width="26" style="8" customWidth="1"/>
    <col min="33" max="37" width="20.85546875" style="8" customWidth="1"/>
    <col min="38" max="38" width="16" style="8" customWidth="1"/>
    <col min="39" max="39" width="21.42578125" style="8" customWidth="1"/>
    <col min="40" max="40" width="30.85546875" style="8" customWidth="1"/>
    <col min="41" max="16384" width="11.42578125" style="8"/>
  </cols>
  <sheetData>
    <row r="1" spans="1:40" s="43" customFormat="1" ht="58.5" hidden="1" customHeight="1" x14ac:dyDescent="0.3">
      <c r="A1" s="42" t="s">
        <v>322</v>
      </c>
      <c r="B1" s="77" t="s">
        <v>323</v>
      </c>
      <c r="C1" s="77" t="s">
        <v>326</v>
      </c>
      <c r="D1" s="78" t="s">
        <v>324</v>
      </c>
      <c r="E1" s="64" t="s">
        <v>322</v>
      </c>
      <c r="F1" s="65" t="s">
        <v>323</v>
      </c>
      <c r="G1" s="64" t="s">
        <v>326</v>
      </c>
      <c r="H1" s="65" t="s">
        <v>324</v>
      </c>
      <c r="I1" s="66" t="s">
        <v>325</v>
      </c>
      <c r="J1" s="66" t="s">
        <v>329</v>
      </c>
      <c r="K1" s="66" t="s">
        <v>330</v>
      </c>
      <c r="L1" s="66" t="s">
        <v>331</v>
      </c>
      <c r="M1" s="68" t="s">
        <v>332</v>
      </c>
      <c r="N1" s="66" t="s">
        <v>324</v>
      </c>
      <c r="O1" s="75" t="s">
        <v>328</v>
      </c>
      <c r="P1" s="178" t="s">
        <v>332</v>
      </c>
      <c r="Q1" s="76" t="s">
        <v>324</v>
      </c>
      <c r="R1" s="67"/>
      <c r="S1" s="175">
        <v>26635820</v>
      </c>
      <c r="T1" s="97">
        <f>S1+L2</f>
        <v>753856929</v>
      </c>
      <c r="U1" s="67"/>
      <c r="V1" s="67"/>
      <c r="W1" s="67"/>
      <c r="X1" s="67"/>
      <c r="Y1" s="67"/>
      <c r="Z1" s="67"/>
      <c r="AA1" s="67"/>
      <c r="AB1" s="25"/>
    </row>
    <row r="2" spans="1:40" s="69" customFormat="1" ht="77.25" hidden="1" customHeight="1" x14ac:dyDescent="0.25">
      <c r="A2" s="215" t="s">
        <v>202</v>
      </c>
      <c r="B2" s="95">
        <v>1603655553</v>
      </c>
      <c r="C2" s="142">
        <f>SUM(AC6:AC74)</f>
        <v>1603655553</v>
      </c>
      <c r="D2" s="143">
        <f>B2-C2</f>
        <v>0</v>
      </c>
      <c r="E2" s="70" t="s">
        <v>203</v>
      </c>
      <c r="F2" s="95">
        <v>617069569</v>
      </c>
      <c r="G2" s="72">
        <f>SUM(AC75:AC105)</f>
        <v>617069569</v>
      </c>
      <c r="H2" s="71">
        <f>F2-G2</f>
        <v>0</v>
      </c>
      <c r="I2" s="70" t="s">
        <v>327</v>
      </c>
      <c r="J2" s="74">
        <v>691402481</v>
      </c>
      <c r="K2" s="74">
        <v>35818628</v>
      </c>
      <c r="L2" s="96">
        <f>J2+K2</f>
        <v>727221109</v>
      </c>
      <c r="M2" s="72">
        <f>SUM(AC106:AC163)</f>
        <v>745578147</v>
      </c>
      <c r="N2" s="85">
        <f>L2-M2</f>
        <v>-18357038</v>
      </c>
      <c r="O2" s="74">
        <v>146497059</v>
      </c>
      <c r="P2" s="196">
        <f>SUM(AC164:AC168)</f>
        <v>146497059</v>
      </c>
      <c r="Q2" s="72">
        <f>O2-P2</f>
        <v>0</v>
      </c>
      <c r="S2" s="176">
        <f>N2+S1</f>
        <v>8278782</v>
      </c>
      <c r="T2" s="177"/>
      <c r="AB2" s="73"/>
    </row>
    <row r="3" spans="1:40" s="69" customFormat="1" ht="46.5" hidden="1" customHeight="1" x14ac:dyDescent="0.25">
      <c r="A3" s="261"/>
      <c r="B3" s="262"/>
      <c r="C3" s="263"/>
      <c r="D3" s="264"/>
      <c r="E3" s="265"/>
      <c r="F3" s="262"/>
      <c r="G3" s="266"/>
      <c r="H3" s="267"/>
      <c r="I3" s="265"/>
      <c r="J3" s="268"/>
      <c r="K3" s="268"/>
      <c r="L3" s="270">
        <v>745578147</v>
      </c>
      <c r="M3" s="271">
        <f>SUBTOTAL(9,P106:P163)</f>
        <v>0</v>
      </c>
      <c r="N3" s="272">
        <f>L3-M3</f>
        <v>745578147</v>
      </c>
      <c r="O3" s="268"/>
      <c r="P3" s="269"/>
      <c r="Q3" s="266"/>
      <c r="S3" s="176"/>
      <c r="T3" s="177"/>
      <c r="AB3" s="73"/>
    </row>
    <row r="4" spans="1:40" ht="73.5" customHeight="1" thickBot="1" x14ac:dyDescent="0.25">
      <c r="A4" s="278" t="s">
        <v>459</v>
      </c>
      <c r="B4" s="278"/>
      <c r="C4" s="278"/>
      <c r="D4" s="278"/>
      <c r="E4" s="278"/>
      <c r="F4" s="278"/>
      <c r="G4" s="278"/>
      <c r="H4" s="278"/>
      <c r="I4" s="278"/>
      <c r="J4" s="278"/>
      <c r="K4" s="278"/>
      <c r="L4" s="278"/>
      <c r="M4" s="278"/>
      <c r="N4" s="278"/>
      <c r="O4" s="278"/>
      <c r="P4" s="278"/>
      <c r="Q4" s="278"/>
      <c r="R4" s="278"/>
      <c r="S4" s="278"/>
      <c r="T4" s="278"/>
      <c r="U4" s="278"/>
      <c r="V4" s="278"/>
      <c r="W4" s="278"/>
      <c r="X4" s="278"/>
      <c r="Y4" s="278"/>
      <c r="Z4" s="278"/>
      <c r="AA4" s="278"/>
      <c r="AB4" s="278"/>
      <c r="AC4" s="278"/>
      <c r="AD4" s="278"/>
      <c r="AE4" s="278"/>
      <c r="AF4" s="278"/>
      <c r="AG4" s="278"/>
      <c r="AH4" s="278"/>
      <c r="AI4" s="278"/>
      <c r="AJ4" s="278"/>
      <c r="AK4" s="278"/>
      <c r="AL4" s="278"/>
      <c r="AM4" s="278"/>
      <c r="AN4" s="278"/>
    </row>
    <row r="5" spans="1:40" s="43" customFormat="1" ht="90.75" thickBot="1" x14ac:dyDescent="0.3">
      <c r="A5" s="242" t="s">
        <v>37</v>
      </c>
      <c r="B5" s="243" t="s">
        <v>133</v>
      </c>
      <c r="C5" s="244" t="s">
        <v>38</v>
      </c>
      <c r="D5" s="243" t="s">
        <v>24</v>
      </c>
      <c r="E5" s="243" t="s">
        <v>36</v>
      </c>
      <c r="F5" s="243" t="s">
        <v>134</v>
      </c>
      <c r="G5" s="243" t="s">
        <v>135</v>
      </c>
      <c r="H5" s="243" t="s">
        <v>39</v>
      </c>
      <c r="I5" s="243" t="s">
        <v>2</v>
      </c>
      <c r="J5" s="245" t="s">
        <v>263</v>
      </c>
      <c r="K5" s="245" t="s">
        <v>3</v>
      </c>
      <c r="L5" s="245" t="s">
        <v>4</v>
      </c>
      <c r="M5" s="245" t="s">
        <v>218</v>
      </c>
      <c r="N5" s="245" t="s">
        <v>136</v>
      </c>
      <c r="O5" s="245" t="s">
        <v>5</v>
      </c>
      <c r="P5" s="246" t="s">
        <v>141</v>
      </c>
      <c r="Q5" s="245" t="s">
        <v>137</v>
      </c>
      <c r="R5" s="245" t="s">
        <v>138</v>
      </c>
      <c r="S5" s="245" t="s">
        <v>139</v>
      </c>
      <c r="T5" s="245" t="s">
        <v>140</v>
      </c>
      <c r="U5" s="245" t="s">
        <v>6</v>
      </c>
      <c r="V5" s="245" t="s">
        <v>7</v>
      </c>
      <c r="W5" s="245" t="s">
        <v>8</v>
      </c>
      <c r="X5" s="247" t="s">
        <v>9</v>
      </c>
      <c r="Y5" s="247" t="s">
        <v>10</v>
      </c>
      <c r="Z5" s="247" t="s">
        <v>142</v>
      </c>
      <c r="AA5" s="247" t="s">
        <v>143</v>
      </c>
      <c r="AB5" s="247" t="s">
        <v>144</v>
      </c>
      <c r="AC5" s="248" t="s">
        <v>435</v>
      </c>
      <c r="AD5" s="249" t="s">
        <v>436</v>
      </c>
      <c r="AE5" s="249" t="s">
        <v>437</v>
      </c>
      <c r="AF5" s="249" t="s">
        <v>438</v>
      </c>
      <c r="AG5" s="250" t="s">
        <v>439</v>
      </c>
      <c r="AH5" s="250" t="s">
        <v>440</v>
      </c>
      <c r="AI5" s="250" t="s">
        <v>441</v>
      </c>
      <c r="AJ5" s="250" t="s">
        <v>442</v>
      </c>
      <c r="AK5" s="251" t="s">
        <v>443</v>
      </c>
      <c r="AL5" s="251" t="s">
        <v>444</v>
      </c>
      <c r="AM5" s="252" t="s">
        <v>445</v>
      </c>
      <c r="AN5" s="253" t="s">
        <v>446</v>
      </c>
    </row>
    <row r="6" spans="1:40" ht="135" hidden="1" customHeight="1" x14ac:dyDescent="0.35">
      <c r="A6" s="233" t="s">
        <v>122</v>
      </c>
      <c r="B6" s="234" t="s">
        <v>202</v>
      </c>
      <c r="C6" s="235" t="s">
        <v>362</v>
      </c>
      <c r="D6" s="236" t="s">
        <v>123</v>
      </c>
      <c r="E6" s="45" t="s">
        <v>273</v>
      </c>
      <c r="F6" s="122" t="s">
        <v>274</v>
      </c>
      <c r="G6" s="237" t="s">
        <v>427</v>
      </c>
      <c r="H6" s="237" t="s">
        <v>265</v>
      </c>
      <c r="I6" s="122">
        <v>80111600</v>
      </c>
      <c r="J6" s="122">
        <v>1</v>
      </c>
      <c r="K6" s="122">
        <v>1</v>
      </c>
      <c r="L6" s="122">
        <v>11</v>
      </c>
      <c r="M6" s="122">
        <v>1</v>
      </c>
      <c r="N6" s="122" t="s">
        <v>28</v>
      </c>
      <c r="O6" s="122" t="s">
        <v>354</v>
      </c>
      <c r="P6" s="238">
        <f>3318115*11</f>
        <v>36499265</v>
      </c>
      <c r="Q6" s="122">
        <v>0</v>
      </c>
      <c r="R6" s="122">
        <v>0</v>
      </c>
      <c r="S6" s="122" t="s">
        <v>355</v>
      </c>
      <c r="T6" s="122" t="s">
        <v>356</v>
      </c>
      <c r="U6" s="122" t="s">
        <v>200</v>
      </c>
      <c r="V6" s="122">
        <v>3846666</v>
      </c>
      <c r="W6" s="122" t="s">
        <v>201</v>
      </c>
      <c r="X6" s="122" t="s">
        <v>95</v>
      </c>
      <c r="Y6" s="122" t="s">
        <v>286</v>
      </c>
      <c r="Z6" s="122"/>
      <c r="AA6" s="122"/>
      <c r="AB6" s="122"/>
      <c r="AC6" s="238">
        <f t="shared" ref="AC6:AC39" si="0">P6+Z6+AA6-AB6</f>
        <v>36499265</v>
      </c>
      <c r="AD6" s="239"/>
      <c r="AE6" s="240"/>
      <c r="AF6" s="240"/>
      <c r="AG6" s="240"/>
      <c r="AH6" s="240"/>
      <c r="AI6" s="240"/>
      <c r="AJ6" s="240"/>
      <c r="AK6" s="240"/>
      <c r="AL6" s="240"/>
      <c r="AM6" s="240"/>
      <c r="AN6" s="241"/>
    </row>
    <row r="7" spans="1:40" ht="129" hidden="1" customHeight="1" x14ac:dyDescent="0.2">
      <c r="A7" s="14" t="s">
        <v>122</v>
      </c>
      <c r="B7" s="86" t="s">
        <v>202</v>
      </c>
      <c r="C7" s="88" t="s">
        <v>362</v>
      </c>
      <c r="D7" s="90" t="s">
        <v>123</v>
      </c>
      <c r="E7" s="5" t="s">
        <v>273</v>
      </c>
      <c r="F7" s="21" t="s">
        <v>274</v>
      </c>
      <c r="G7" s="26" t="s">
        <v>262</v>
      </c>
      <c r="H7" s="26" t="s">
        <v>266</v>
      </c>
      <c r="I7" s="21">
        <v>80111600</v>
      </c>
      <c r="J7" s="21">
        <v>1</v>
      </c>
      <c r="K7" s="21">
        <v>1</v>
      </c>
      <c r="L7" s="21">
        <v>11</v>
      </c>
      <c r="M7" s="21">
        <v>1</v>
      </c>
      <c r="N7" s="21" t="s">
        <v>28</v>
      </c>
      <c r="O7" s="30" t="s">
        <v>354</v>
      </c>
      <c r="P7" s="180">
        <f>3318115*11</f>
        <v>36499265</v>
      </c>
      <c r="Q7" s="21">
        <v>0</v>
      </c>
      <c r="R7" s="21">
        <v>0</v>
      </c>
      <c r="S7" s="21" t="s">
        <v>355</v>
      </c>
      <c r="T7" s="21" t="s">
        <v>356</v>
      </c>
      <c r="U7" s="28" t="s">
        <v>200</v>
      </c>
      <c r="V7" s="28">
        <v>3846666</v>
      </c>
      <c r="W7" s="31" t="s">
        <v>201</v>
      </c>
      <c r="X7" s="28" t="s">
        <v>95</v>
      </c>
      <c r="Y7" s="28" t="s">
        <v>286</v>
      </c>
      <c r="Z7" s="28"/>
      <c r="AA7" s="28"/>
      <c r="AB7" s="28"/>
      <c r="AC7" s="181">
        <f t="shared" si="0"/>
        <v>36499265</v>
      </c>
      <c r="AD7" s="12"/>
      <c r="AE7" s="12"/>
      <c r="AF7" s="12"/>
      <c r="AG7" s="12"/>
      <c r="AH7" s="12"/>
      <c r="AI7" s="12"/>
      <c r="AJ7" s="12"/>
      <c r="AK7" s="12"/>
      <c r="AL7" s="12"/>
      <c r="AM7" s="12"/>
      <c r="AN7" s="218"/>
    </row>
    <row r="8" spans="1:40" ht="129" hidden="1" customHeight="1" x14ac:dyDescent="0.2">
      <c r="A8" s="14" t="s">
        <v>122</v>
      </c>
      <c r="B8" s="86" t="s">
        <v>202</v>
      </c>
      <c r="C8" s="88" t="s">
        <v>362</v>
      </c>
      <c r="D8" s="90" t="s">
        <v>123</v>
      </c>
      <c r="E8" s="5" t="s">
        <v>273</v>
      </c>
      <c r="F8" s="21" t="s">
        <v>274</v>
      </c>
      <c r="G8" s="26" t="s">
        <v>262</v>
      </c>
      <c r="H8" s="26" t="s">
        <v>266</v>
      </c>
      <c r="I8" s="21">
        <v>80111600</v>
      </c>
      <c r="J8" s="21">
        <v>1</v>
      </c>
      <c r="K8" s="21">
        <v>1</v>
      </c>
      <c r="L8" s="21">
        <v>11</v>
      </c>
      <c r="M8" s="21">
        <v>1</v>
      </c>
      <c r="N8" s="21" t="s">
        <v>28</v>
      </c>
      <c r="O8" s="30" t="s">
        <v>354</v>
      </c>
      <c r="P8" s="180">
        <v>23371519</v>
      </c>
      <c r="Q8" s="21">
        <v>0</v>
      </c>
      <c r="R8" s="21">
        <v>0</v>
      </c>
      <c r="S8" s="21" t="s">
        <v>355</v>
      </c>
      <c r="T8" s="21" t="s">
        <v>356</v>
      </c>
      <c r="U8" s="28" t="s">
        <v>200</v>
      </c>
      <c r="V8" s="28">
        <v>3846666</v>
      </c>
      <c r="W8" s="31" t="s">
        <v>201</v>
      </c>
      <c r="X8" s="28" t="s">
        <v>95</v>
      </c>
      <c r="Y8" s="28" t="s">
        <v>286</v>
      </c>
      <c r="Z8" s="28"/>
      <c r="AA8" s="28"/>
      <c r="AB8" s="28"/>
      <c r="AC8" s="181">
        <f t="shared" si="0"/>
        <v>23371519</v>
      </c>
      <c r="AD8" s="12"/>
      <c r="AE8" s="12"/>
      <c r="AF8" s="12"/>
      <c r="AG8" s="12"/>
      <c r="AH8" s="12"/>
      <c r="AI8" s="12"/>
      <c r="AJ8" s="12"/>
      <c r="AK8" s="12"/>
      <c r="AL8" s="12"/>
      <c r="AM8" s="12"/>
      <c r="AN8" s="218"/>
    </row>
    <row r="9" spans="1:40" ht="129" hidden="1" customHeight="1" x14ac:dyDescent="0.2">
      <c r="A9" s="14" t="s">
        <v>122</v>
      </c>
      <c r="B9" s="86" t="s">
        <v>202</v>
      </c>
      <c r="C9" s="88" t="s">
        <v>362</v>
      </c>
      <c r="D9" s="90" t="s">
        <v>123</v>
      </c>
      <c r="E9" s="5" t="s">
        <v>273</v>
      </c>
      <c r="F9" s="21" t="s">
        <v>274</v>
      </c>
      <c r="G9" s="26" t="s">
        <v>262</v>
      </c>
      <c r="H9" s="26" t="s">
        <v>266</v>
      </c>
      <c r="I9" s="21">
        <v>80111600</v>
      </c>
      <c r="J9" s="21">
        <v>1</v>
      </c>
      <c r="K9" s="21">
        <v>11</v>
      </c>
      <c r="L9" s="21">
        <v>1</v>
      </c>
      <c r="M9" s="21">
        <v>1</v>
      </c>
      <c r="N9" s="21" t="s">
        <v>28</v>
      </c>
      <c r="O9" s="30" t="s">
        <v>430</v>
      </c>
      <c r="P9" s="181">
        <v>13127746</v>
      </c>
      <c r="Q9" s="21">
        <v>0</v>
      </c>
      <c r="R9" s="21">
        <v>0</v>
      </c>
      <c r="S9" s="21" t="s">
        <v>355</v>
      </c>
      <c r="T9" s="21" t="s">
        <v>356</v>
      </c>
      <c r="U9" s="28" t="s">
        <v>200</v>
      </c>
      <c r="V9" s="28">
        <v>3846666</v>
      </c>
      <c r="W9" s="31" t="s">
        <v>201</v>
      </c>
      <c r="X9" s="28" t="s">
        <v>95</v>
      </c>
      <c r="Y9" s="28" t="s">
        <v>286</v>
      </c>
      <c r="Z9" s="28"/>
      <c r="AA9" s="28"/>
      <c r="AB9" s="28"/>
      <c r="AC9" s="181">
        <f t="shared" si="0"/>
        <v>13127746</v>
      </c>
      <c r="AD9" s="12"/>
      <c r="AE9" s="12"/>
      <c r="AF9" s="12"/>
      <c r="AG9" s="12"/>
      <c r="AH9" s="12"/>
      <c r="AI9" s="12"/>
      <c r="AJ9" s="12"/>
      <c r="AK9" s="12"/>
      <c r="AL9" s="12"/>
      <c r="AM9" s="12"/>
      <c r="AN9" s="218"/>
    </row>
    <row r="10" spans="1:40" ht="110.25" hidden="1" customHeight="1" x14ac:dyDescent="0.2">
      <c r="A10" s="14" t="s">
        <v>122</v>
      </c>
      <c r="B10" s="86" t="s">
        <v>202</v>
      </c>
      <c r="C10" s="88" t="s">
        <v>362</v>
      </c>
      <c r="D10" s="90" t="s">
        <v>123</v>
      </c>
      <c r="E10" s="5" t="s">
        <v>273</v>
      </c>
      <c r="F10" s="21" t="s">
        <v>274</v>
      </c>
      <c r="G10" s="26" t="s">
        <v>262</v>
      </c>
      <c r="H10" s="26" t="s">
        <v>267</v>
      </c>
      <c r="I10" s="21" t="s">
        <v>1</v>
      </c>
      <c r="J10" s="21" t="s">
        <v>1</v>
      </c>
      <c r="K10" s="21" t="s">
        <v>1</v>
      </c>
      <c r="L10" s="21" t="s">
        <v>1</v>
      </c>
      <c r="M10" s="21" t="s">
        <v>1</v>
      </c>
      <c r="N10" s="21" t="s">
        <v>48</v>
      </c>
      <c r="O10" s="30" t="s">
        <v>429</v>
      </c>
      <c r="P10" s="180">
        <v>12910500</v>
      </c>
      <c r="Q10" s="21">
        <v>0</v>
      </c>
      <c r="R10" s="21">
        <v>0</v>
      </c>
      <c r="S10" s="21" t="s">
        <v>355</v>
      </c>
      <c r="T10" s="21" t="s">
        <v>356</v>
      </c>
      <c r="U10" s="28" t="s">
        <v>200</v>
      </c>
      <c r="V10" s="28">
        <v>3846667</v>
      </c>
      <c r="W10" s="31" t="s">
        <v>201</v>
      </c>
      <c r="X10" s="28" t="s">
        <v>287</v>
      </c>
      <c r="Y10" s="28" t="s">
        <v>1</v>
      </c>
      <c r="Z10" s="28"/>
      <c r="AA10" s="28"/>
      <c r="AB10" s="28"/>
      <c r="AC10" s="181">
        <f t="shared" si="0"/>
        <v>12910500</v>
      </c>
      <c r="AD10" s="12"/>
      <c r="AE10" s="12"/>
      <c r="AF10" s="12"/>
      <c r="AG10" s="12"/>
      <c r="AH10" s="12"/>
      <c r="AI10" s="12"/>
      <c r="AJ10" s="12"/>
      <c r="AK10" s="12"/>
      <c r="AL10" s="12"/>
      <c r="AM10" s="12"/>
      <c r="AN10" s="218"/>
    </row>
    <row r="11" spans="1:40" ht="110.25" hidden="1" customHeight="1" x14ac:dyDescent="0.2">
      <c r="A11" s="14" t="s">
        <v>122</v>
      </c>
      <c r="B11" s="86" t="s">
        <v>202</v>
      </c>
      <c r="C11" s="88" t="s">
        <v>362</v>
      </c>
      <c r="D11" s="90" t="s">
        <v>123</v>
      </c>
      <c r="E11" s="5" t="s">
        <v>273</v>
      </c>
      <c r="F11" s="21" t="s">
        <v>274</v>
      </c>
      <c r="G11" s="26" t="s">
        <v>262</v>
      </c>
      <c r="H11" s="26" t="s">
        <v>479</v>
      </c>
      <c r="I11" s="21" t="s">
        <v>1</v>
      </c>
      <c r="J11" s="21" t="s">
        <v>1</v>
      </c>
      <c r="K11" s="21" t="s">
        <v>1</v>
      </c>
      <c r="L11" s="21" t="s">
        <v>1</v>
      </c>
      <c r="M11" s="21" t="s">
        <v>1</v>
      </c>
      <c r="N11" s="21" t="s">
        <v>48</v>
      </c>
      <c r="O11" s="30" t="s">
        <v>429</v>
      </c>
      <c r="P11" s="180">
        <v>6993000</v>
      </c>
      <c r="Q11" s="21">
        <v>0</v>
      </c>
      <c r="R11" s="21">
        <v>0</v>
      </c>
      <c r="S11" s="21" t="s">
        <v>355</v>
      </c>
      <c r="T11" s="21" t="s">
        <v>356</v>
      </c>
      <c r="U11" s="28" t="s">
        <v>200</v>
      </c>
      <c r="V11" s="28">
        <v>3846667</v>
      </c>
      <c r="W11" s="31" t="s">
        <v>201</v>
      </c>
      <c r="X11" s="28" t="s">
        <v>287</v>
      </c>
      <c r="Y11" s="28" t="s">
        <v>1</v>
      </c>
      <c r="Z11" s="28"/>
      <c r="AA11" s="28"/>
      <c r="AB11" s="28"/>
      <c r="AC11" s="181">
        <f t="shared" ref="AC11" si="1">P11+Z11+AA11-AB11</f>
        <v>6993000</v>
      </c>
      <c r="AD11" s="12"/>
      <c r="AE11" s="12"/>
      <c r="AF11" s="12"/>
      <c r="AG11" s="12"/>
      <c r="AH11" s="12"/>
      <c r="AI11" s="12"/>
      <c r="AJ11" s="12"/>
      <c r="AK11" s="12"/>
      <c r="AL11" s="12"/>
      <c r="AM11" s="12"/>
      <c r="AN11" s="218"/>
    </row>
    <row r="12" spans="1:40" ht="110.25" hidden="1" customHeight="1" x14ac:dyDescent="0.2">
      <c r="A12" s="14" t="s">
        <v>122</v>
      </c>
      <c r="B12" s="86" t="s">
        <v>202</v>
      </c>
      <c r="C12" s="88" t="s">
        <v>362</v>
      </c>
      <c r="D12" s="90" t="s">
        <v>123</v>
      </c>
      <c r="E12" s="5" t="s">
        <v>273</v>
      </c>
      <c r="F12" s="21" t="s">
        <v>274</v>
      </c>
      <c r="G12" s="26" t="s">
        <v>262</v>
      </c>
      <c r="H12" s="26" t="s">
        <v>268</v>
      </c>
      <c r="I12" s="21" t="s">
        <v>1</v>
      </c>
      <c r="J12" s="21" t="s">
        <v>1</v>
      </c>
      <c r="K12" s="21" t="s">
        <v>1</v>
      </c>
      <c r="L12" s="21" t="s">
        <v>1</v>
      </c>
      <c r="M12" s="21" t="s">
        <v>1</v>
      </c>
      <c r="N12" s="21" t="s">
        <v>48</v>
      </c>
      <c r="O12" s="30" t="s">
        <v>354</v>
      </c>
      <c r="P12" s="180">
        <v>5920000</v>
      </c>
      <c r="Q12" s="21">
        <v>0</v>
      </c>
      <c r="R12" s="21">
        <v>0</v>
      </c>
      <c r="S12" s="21" t="s">
        <v>355</v>
      </c>
      <c r="T12" s="21" t="s">
        <v>356</v>
      </c>
      <c r="U12" s="28" t="s">
        <v>200</v>
      </c>
      <c r="V12" s="28">
        <v>3846668</v>
      </c>
      <c r="W12" s="31" t="s">
        <v>201</v>
      </c>
      <c r="X12" s="28" t="s">
        <v>289</v>
      </c>
      <c r="Y12" s="28" t="s">
        <v>1</v>
      </c>
      <c r="Z12" s="28"/>
      <c r="AA12" s="28"/>
      <c r="AB12" s="28"/>
      <c r="AC12" s="181">
        <f t="shared" si="0"/>
        <v>5920000</v>
      </c>
      <c r="AD12" s="12"/>
      <c r="AE12" s="12"/>
      <c r="AF12" s="12"/>
      <c r="AG12" s="12"/>
      <c r="AH12" s="12"/>
      <c r="AI12" s="12"/>
      <c r="AJ12" s="12"/>
      <c r="AK12" s="12"/>
      <c r="AL12" s="12"/>
      <c r="AM12" s="12"/>
      <c r="AN12" s="218"/>
    </row>
    <row r="13" spans="1:40" ht="110.25" hidden="1" customHeight="1" x14ac:dyDescent="0.2">
      <c r="A13" s="14" t="s">
        <v>122</v>
      </c>
      <c r="B13" s="86" t="s">
        <v>202</v>
      </c>
      <c r="C13" s="88" t="s">
        <v>362</v>
      </c>
      <c r="D13" s="90" t="s">
        <v>123</v>
      </c>
      <c r="E13" s="5" t="s">
        <v>273</v>
      </c>
      <c r="F13" s="21" t="s">
        <v>274</v>
      </c>
      <c r="G13" s="26" t="s">
        <v>262</v>
      </c>
      <c r="H13" s="26" t="s">
        <v>124</v>
      </c>
      <c r="I13" s="21">
        <v>78111502</v>
      </c>
      <c r="J13" s="21">
        <v>3</v>
      </c>
      <c r="K13" s="21">
        <v>3</v>
      </c>
      <c r="L13" s="21">
        <v>9</v>
      </c>
      <c r="M13" s="21">
        <v>1</v>
      </c>
      <c r="N13" s="21" t="s">
        <v>28</v>
      </c>
      <c r="O13" s="30" t="s">
        <v>354</v>
      </c>
      <c r="P13" s="180">
        <v>12000000</v>
      </c>
      <c r="Q13" s="21">
        <v>0</v>
      </c>
      <c r="R13" s="21">
        <v>0</v>
      </c>
      <c r="S13" s="21" t="s">
        <v>355</v>
      </c>
      <c r="T13" s="21" t="s">
        <v>356</v>
      </c>
      <c r="U13" s="28" t="s">
        <v>200</v>
      </c>
      <c r="V13" s="28">
        <v>3846666</v>
      </c>
      <c r="W13" s="31" t="s">
        <v>201</v>
      </c>
      <c r="X13" s="28" t="s">
        <v>288</v>
      </c>
      <c r="Y13" s="28" t="s">
        <v>44</v>
      </c>
      <c r="Z13" s="28"/>
      <c r="AA13" s="28"/>
      <c r="AB13" s="28"/>
      <c r="AC13" s="181">
        <f t="shared" si="0"/>
        <v>12000000</v>
      </c>
      <c r="AD13" s="12"/>
      <c r="AE13" s="12"/>
      <c r="AF13" s="12"/>
      <c r="AG13" s="12"/>
      <c r="AH13" s="12"/>
      <c r="AI13" s="12"/>
      <c r="AJ13" s="12"/>
      <c r="AK13" s="12"/>
      <c r="AL13" s="12"/>
      <c r="AM13" s="12"/>
      <c r="AN13" s="218"/>
    </row>
    <row r="14" spans="1:40" ht="126.75" hidden="1" customHeight="1" x14ac:dyDescent="0.2">
      <c r="A14" s="14" t="s">
        <v>122</v>
      </c>
      <c r="B14" s="86" t="s">
        <v>202</v>
      </c>
      <c r="C14" s="88" t="s">
        <v>362</v>
      </c>
      <c r="D14" s="90" t="s">
        <v>123</v>
      </c>
      <c r="E14" s="5" t="s">
        <v>273</v>
      </c>
      <c r="F14" s="46" t="s">
        <v>275</v>
      </c>
      <c r="G14" s="48" t="s">
        <v>281</v>
      </c>
      <c r="H14" s="48" t="s">
        <v>269</v>
      </c>
      <c r="I14" s="46">
        <v>80111600</v>
      </c>
      <c r="J14" s="46">
        <v>1</v>
      </c>
      <c r="K14" s="46">
        <v>1</v>
      </c>
      <c r="L14" s="46">
        <v>11</v>
      </c>
      <c r="M14" s="46">
        <v>1</v>
      </c>
      <c r="N14" s="46" t="s">
        <v>28</v>
      </c>
      <c r="O14" s="112" t="s">
        <v>354</v>
      </c>
      <c r="P14" s="182">
        <f>3318115*11</f>
        <v>36499265</v>
      </c>
      <c r="Q14" s="113">
        <v>0</v>
      </c>
      <c r="R14" s="113">
        <v>0</v>
      </c>
      <c r="S14" s="113" t="s">
        <v>355</v>
      </c>
      <c r="T14" s="113" t="s">
        <v>356</v>
      </c>
      <c r="U14" s="87" t="s">
        <v>200</v>
      </c>
      <c r="V14" s="87">
        <v>3846666</v>
      </c>
      <c r="W14" s="114" t="s">
        <v>201</v>
      </c>
      <c r="X14" s="87" t="s">
        <v>95</v>
      </c>
      <c r="Y14" s="87" t="s">
        <v>467</v>
      </c>
      <c r="Z14" s="87"/>
      <c r="AA14" s="87"/>
      <c r="AB14" s="87"/>
      <c r="AC14" s="205">
        <f t="shared" si="0"/>
        <v>36499265</v>
      </c>
      <c r="AD14" s="12"/>
      <c r="AE14" s="12"/>
      <c r="AF14" s="12"/>
      <c r="AG14" s="12"/>
      <c r="AH14" s="12"/>
      <c r="AI14" s="12"/>
      <c r="AJ14" s="12"/>
      <c r="AK14" s="12"/>
      <c r="AL14" s="12"/>
      <c r="AM14" s="12"/>
      <c r="AN14" s="218"/>
    </row>
    <row r="15" spans="1:40" ht="126.75" hidden="1" customHeight="1" x14ac:dyDescent="0.2">
      <c r="A15" s="14" t="s">
        <v>122</v>
      </c>
      <c r="B15" s="86" t="s">
        <v>202</v>
      </c>
      <c r="C15" s="88" t="s">
        <v>362</v>
      </c>
      <c r="D15" s="90" t="s">
        <v>123</v>
      </c>
      <c r="E15" s="5" t="s">
        <v>273</v>
      </c>
      <c r="F15" s="46" t="s">
        <v>275</v>
      </c>
      <c r="G15" s="48" t="s">
        <v>281</v>
      </c>
      <c r="H15" s="48" t="s">
        <v>267</v>
      </c>
      <c r="I15" s="46" t="s">
        <v>1</v>
      </c>
      <c r="J15" s="46" t="s">
        <v>1</v>
      </c>
      <c r="K15" s="46" t="s">
        <v>1</v>
      </c>
      <c r="L15" s="46" t="s">
        <v>1</v>
      </c>
      <c r="M15" s="46" t="s">
        <v>1</v>
      </c>
      <c r="N15" s="46" t="s">
        <v>48</v>
      </c>
      <c r="O15" s="112" t="s">
        <v>429</v>
      </c>
      <c r="P15" s="182">
        <v>4532500</v>
      </c>
      <c r="Q15" s="113">
        <v>0</v>
      </c>
      <c r="R15" s="113">
        <v>0</v>
      </c>
      <c r="S15" s="113" t="s">
        <v>355</v>
      </c>
      <c r="T15" s="113" t="s">
        <v>356</v>
      </c>
      <c r="U15" s="87" t="s">
        <v>200</v>
      </c>
      <c r="V15" s="87">
        <v>3846666</v>
      </c>
      <c r="W15" s="114" t="s">
        <v>201</v>
      </c>
      <c r="X15" s="87" t="s">
        <v>287</v>
      </c>
      <c r="Y15" s="87" t="s">
        <v>1</v>
      </c>
      <c r="Z15" s="87"/>
      <c r="AA15" s="87"/>
      <c r="AB15" s="87"/>
      <c r="AC15" s="205">
        <f t="shared" si="0"/>
        <v>4532500</v>
      </c>
      <c r="AD15" s="12"/>
      <c r="AE15" s="12"/>
      <c r="AF15" s="12"/>
      <c r="AG15" s="12"/>
      <c r="AH15" s="12"/>
      <c r="AI15" s="12"/>
      <c r="AJ15" s="12"/>
      <c r="AK15" s="12"/>
      <c r="AL15" s="12"/>
      <c r="AM15" s="12"/>
      <c r="AN15" s="218"/>
    </row>
    <row r="16" spans="1:40" ht="126.75" hidden="1" customHeight="1" x14ac:dyDescent="0.2">
      <c r="A16" s="14" t="s">
        <v>122</v>
      </c>
      <c r="B16" s="86" t="s">
        <v>202</v>
      </c>
      <c r="C16" s="88" t="s">
        <v>362</v>
      </c>
      <c r="D16" s="90" t="s">
        <v>123</v>
      </c>
      <c r="E16" s="5" t="s">
        <v>273</v>
      </c>
      <c r="F16" s="46" t="s">
        <v>275</v>
      </c>
      <c r="G16" s="48" t="s">
        <v>281</v>
      </c>
      <c r="H16" s="48" t="s">
        <v>479</v>
      </c>
      <c r="I16" s="46" t="s">
        <v>1</v>
      </c>
      <c r="J16" s="46" t="s">
        <v>1</v>
      </c>
      <c r="K16" s="46" t="s">
        <v>1</v>
      </c>
      <c r="L16" s="46" t="s">
        <v>1</v>
      </c>
      <c r="M16" s="46" t="s">
        <v>1</v>
      </c>
      <c r="N16" s="46" t="s">
        <v>48</v>
      </c>
      <c r="O16" s="112" t="s">
        <v>429</v>
      </c>
      <c r="P16" s="182">
        <v>2719500</v>
      </c>
      <c r="Q16" s="113">
        <v>0</v>
      </c>
      <c r="R16" s="113">
        <v>0</v>
      </c>
      <c r="S16" s="113" t="s">
        <v>355</v>
      </c>
      <c r="T16" s="113" t="s">
        <v>356</v>
      </c>
      <c r="U16" s="87" t="s">
        <v>200</v>
      </c>
      <c r="V16" s="87">
        <v>3846666</v>
      </c>
      <c r="W16" s="114" t="s">
        <v>201</v>
      </c>
      <c r="X16" s="87" t="s">
        <v>287</v>
      </c>
      <c r="Y16" s="87" t="s">
        <v>1</v>
      </c>
      <c r="Z16" s="87"/>
      <c r="AA16" s="87"/>
      <c r="AB16" s="87"/>
      <c r="AC16" s="205">
        <f t="shared" ref="AC16" si="2">P16+Z16+AA16-AB16</f>
        <v>2719500</v>
      </c>
      <c r="AD16" s="12"/>
      <c r="AE16" s="12"/>
      <c r="AF16" s="12"/>
      <c r="AG16" s="12"/>
      <c r="AH16" s="12"/>
      <c r="AI16" s="12"/>
      <c r="AJ16" s="12"/>
      <c r="AK16" s="12"/>
      <c r="AL16" s="12"/>
      <c r="AM16" s="12"/>
      <c r="AN16" s="218"/>
    </row>
    <row r="17" spans="1:40" ht="126.75" hidden="1" customHeight="1" x14ac:dyDescent="0.2">
      <c r="A17" s="14" t="s">
        <v>122</v>
      </c>
      <c r="B17" s="86" t="s">
        <v>202</v>
      </c>
      <c r="C17" s="88" t="s">
        <v>362</v>
      </c>
      <c r="D17" s="90" t="s">
        <v>123</v>
      </c>
      <c r="E17" s="5" t="s">
        <v>273</v>
      </c>
      <c r="F17" s="46" t="s">
        <v>275</v>
      </c>
      <c r="G17" s="48" t="s">
        <v>281</v>
      </c>
      <c r="H17" s="48" t="s">
        <v>271</v>
      </c>
      <c r="I17" s="46" t="s">
        <v>1</v>
      </c>
      <c r="J17" s="46" t="s">
        <v>1</v>
      </c>
      <c r="K17" s="46" t="s">
        <v>1</v>
      </c>
      <c r="L17" s="46" t="s">
        <v>1</v>
      </c>
      <c r="M17" s="46" t="s">
        <v>1</v>
      </c>
      <c r="N17" s="46" t="s">
        <v>48</v>
      </c>
      <c r="O17" s="112" t="s">
        <v>354</v>
      </c>
      <c r="P17" s="182">
        <v>2960000</v>
      </c>
      <c r="Q17" s="113">
        <v>0</v>
      </c>
      <c r="R17" s="113">
        <v>0</v>
      </c>
      <c r="S17" s="113" t="s">
        <v>355</v>
      </c>
      <c r="T17" s="113" t="s">
        <v>356</v>
      </c>
      <c r="U17" s="87" t="s">
        <v>200</v>
      </c>
      <c r="V17" s="87">
        <v>3846666</v>
      </c>
      <c r="W17" s="114" t="s">
        <v>201</v>
      </c>
      <c r="X17" s="87" t="s">
        <v>289</v>
      </c>
      <c r="Y17" s="87" t="s">
        <v>1</v>
      </c>
      <c r="Z17" s="87"/>
      <c r="AA17" s="87"/>
      <c r="AB17" s="87"/>
      <c r="AC17" s="205">
        <f t="shared" si="0"/>
        <v>2960000</v>
      </c>
      <c r="AD17" s="12"/>
      <c r="AE17" s="12"/>
      <c r="AF17" s="12"/>
      <c r="AG17" s="12"/>
      <c r="AH17" s="12"/>
      <c r="AI17" s="12"/>
      <c r="AJ17" s="12"/>
      <c r="AK17" s="12"/>
      <c r="AL17" s="12"/>
      <c r="AM17" s="12"/>
      <c r="AN17" s="218"/>
    </row>
    <row r="18" spans="1:40" ht="126.75" hidden="1" customHeight="1" x14ac:dyDescent="0.2">
      <c r="A18" s="14" t="s">
        <v>122</v>
      </c>
      <c r="B18" s="86" t="s">
        <v>202</v>
      </c>
      <c r="C18" s="88" t="s">
        <v>362</v>
      </c>
      <c r="D18" s="90" t="s">
        <v>123</v>
      </c>
      <c r="E18" s="5" t="s">
        <v>273</v>
      </c>
      <c r="F18" s="46" t="s">
        <v>275</v>
      </c>
      <c r="G18" s="48" t="s">
        <v>281</v>
      </c>
      <c r="H18" s="48" t="s">
        <v>124</v>
      </c>
      <c r="I18" s="46">
        <v>78111502</v>
      </c>
      <c r="J18" s="46">
        <v>3</v>
      </c>
      <c r="K18" s="46">
        <v>3</v>
      </c>
      <c r="L18" s="46">
        <v>9</v>
      </c>
      <c r="M18" s="46">
        <v>1</v>
      </c>
      <c r="N18" s="46" t="s">
        <v>28</v>
      </c>
      <c r="O18" s="112" t="s">
        <v>354</v>
      </c>
      <c r="P18" s="182">
        <v>6000000</v>
      </c>
      <c r="Q18" s="113">
        <v>0</v>
      </c>
      <c r="R18" s="113">
        <v>0</v>
      </c>
      <c r="S18" s="113" t="s">
        <v>355</v>
      </c>
      <c r="T18" s="113" t="s">
        <v>356</v>
      </c>
      <c r="U18" s="87" t="s">
        <v>200</v>
      </c>
      <c r="V18" s="87">
        <v>3846666</v>
      </c>
      <c r="W18" s="114" t="s">
        <v>201</v>
      </c>
      <c r="X18" s="87" t="s">
        <v>288</v>
      </c>
      <c r="Y18" s="87" t="s">
        <v>44</v>
      </c>
      <c r="Z18" s="87"/>
      <c r="AA18" s="87"/>
      <c r="AB18" s="87"/>
      <c r="AC18" s="205">
        <f t="shared" si="0"/>
        <v>6000000</v>
      </c>
      <c r="AD18" s="12"/>
      <c r="AE18" s="12"/>
      <c r="AF18" s="12"/>
      <c r="AG18" s="12"/>
      <c r="AH18" s="12"/>
      <c r="AI18" s="12"/>
      <c r="AJ18" s="12"/>
      <c r="AK18" s="12"/>
      <c r="AL18" s="12"/>
      <c r="AM18" s="12"/>
      <c r="AN18" s="218"/>
    </row>
    <row r="19" spans="1:40" ht="164.25" hidden="1" customHeight="1" x14ac:dyDescent="0.2">
      <c r="A19" s="14" t="s">
        <v>122</v>
      </c>
      <c r="B19" s="86" t="s">
        <v>202</v>
      </c>
      <c r="C19" s="88" t="s">
        <v>362</v>
      </c>
      <c r="D19" s="90" t="s">
        <v>123</v>
      </c>
      <c r="E19" s="5" t="s">
        <v>273</v>
      </c>
      <c r="F19" s="164" t="s">
        <v>275</v>
      </c>
      <c r="G19" s="32" t="s">
        <v>282</v>
      </c>
      <c r="H19" s="32" t="s">
        <v>270</v>
      </c>
      <c r="I19" s="164">
        <v>80111600</v>
      </c>
      <c r="J19" s="164">
        <v>1</v>
      </c>
      <c r="K19" s="164">
        <v>1</v>
      </c>
      <c r="L19" s="164">
        <v>11</v>
      </c>
      <c r="M19" s="164">
        <v>1</v>
      </c>
      <c r="N19" s="164" t="s">
        <v>28</v>
      </c>
      <c r="O19" s="165" t="s">
        <v>354</v>
      </c>
      <c r="P19" s="183">
        <f>3318115*11</f>
        <v>36499265</v>
      </c>
      <c r="Q19" s="166">
        <v>0</v>
      </c>
      <c r="R19" s="166">
        <v>0</v>
      </c>
      <c r="S19" s="166" t="s">
        <v>355</v>
      </c>
      <c r="T19" s="166" t="s">
        <v>356</v>
      </c>
      <c r="U19" s="167" t="s">
        <v>200</v>
      </c>
      <c r="V19" s="167">
        <v>3846666</v>
      </c>
      <c r="W19" s="168" t="s">
        <v>201</v>
      </c>
      <c r="X19" s="167" t="s">
        <v>95</v>
      </c>
      <c r="Y19" s="167" t="s">
        <v>467</v>
      </c>
      <c r="Z19" s="167"/>
      <c r="AA19" s="167"/>
      <c r="AB19" s="167"/>
      <c r="AC19" s="206">
        <f t="shared" si="0"/>
        <v>36499265</v>
      </c>
      <c r="AD19" s="12"/>
      <c r="AE19" s="12"/>
      <c r="AF19" s="12"/>
      <c r="AG19" s="12"/>
      <c r="AH19" s="12"/>
      <c r="AI19" s="12"/>
      <c r="AJ19" s="12"/>
      <c r="AK19" s="12"/>
      <c r="AL19" s="12"/>
      <c r="AM19" s="12"/>
      <c r="AN19" s="218"/>
    </row>
    <row r="20" spans="1:40" ht="164.25" hidden="1" customHeight="1" x14ac:dyDescent="0.2">
      <c r="A20" s="14" t="s">
        <v>122</v>
      </c>
      <c r="B20" s="86" t="s">
        <v>202</v>
      </c>
      <c r="C20" s="88" t="s">
        <v>362</v>
      </c>
      <c r="D20" s="91" t="s">
        <v>123</v>
      </c>
      <c r="E20" s="40" t="s">
        <v>273</v>
      </c>
      <c r="F20" s="32" t="s">
        <v>275</v>
      </c>
      <c r="G20" s="32" t="s">
        <v>282</v>
      </c>
      <c r="H20" s="32" t="s">
        <v>270</v>
      </c>
      <c r="I20" s="32">
        <v>80111600</v>
      </c>
      <c r="J20" s="32">
        <v>1</v>
      </c>
      <c r="K20" s="32">
        <v>1</v>
      </c>
      <c r="L20" s="32">
        <v>11</v>
      </c>
      <c r="M20" s="32">
        <v>1</v>
      </c>
      <c r="N20" s="32" t="s">
        <v>28</v>
      </c>
      <c r="O20" s="165" t="s">
        <v>354</v>
      </c>
      <c r="P20" s="184">
        <f>3318115*11</f>
        <v>36499265</v>
      </c>
      <c r="Q20" s="166">
        <v>0</v>
      </c>
      <c r="R20" s="166">
        <v>0</v>
      </c>
      <c r="S20" s="166" t="s">
        <v>355</v>
      </c>
      <c r="T20" s="166" t="s">
        <v>356</v>
      </c>
      <c r="U20" s="32" t="s">
        <v>200</v>
      </c>
      <c r="V20" s="32">
        <v>3846666</v>
      </c>
      <c r="W20" s="169" t="s">
        <v>201</v>
      </c>
      <c r="X20" s="32" t="s">
        <v>95</v>
      </c>
      <c r="Y20" s="167" t="s">
        <v>467</v>
      </c>
      <c r="Z20" s="167"/>
      <c r="AA20" s="167"/>
      <c r="AB20" s="167"/>
      <c r="AC20" s="206">
        <f t="shared" si="0"/>
        <v>36499265</v>
      </c>
      <c r="AD20" s="12"/>
      <c r="AE20" s="12"/>
      <c r="AF20" s="12"/>
      <c r="AG20" s="12"/>
      <c r="AH20" s="12"/>
      <c r="AI20" s="12"/>
      <c r="AJ20" s="12"/>
      <c r="AK20" s="12"/>
      <c r="AL20" s="12"/>
      <c r="AM20" s="12"/>
      <c r="AN20" s="218"/>
    </row>
    <row r="21" spans="1:40" ht="110.25" hidden="1" customHeight="1" x14ac:dyDescent="0.2">
      <c r="A21" s="14" t="s">
        <v>122</v>
      </c>
      <c r="B21" s="86" t="s">
        <v>202</v>
      </c>
      <c r="C21" s="88" t="s">
        <v>362</v>
      </c>
      <c r="D21" s="90" t="s">
        <v>123</v>
      </c>
      <c r="E21" s="5" t="s">
        <v>273</v>
      </c>
      <c r="F21" s="110" t="s">
        <v>276</v>
      </c>
      <c r="G21" s="49" t="s">
        <v>283</v>
      </c>
      <c r="H21" s="49" t="s">
        <v>272</v>
      </c>
      <c r="I21" s="110">
        <v>80111600</v>
      </c>
      <c r="J21" s="110">
        <v>1</v>
      </c>
      <c r="K21" s="110">
        <v>1</v>
      </c>
      <c r="L21" s="110">
        <v>11</v>
      </c>
      <c r="M21" s="110">
        <v>1</v>
      </c>
      <c r="N21" s="110" t="s">
        <v>28</v>
      </c>
      <c r="O21" s="115" t="s">
        <v>354</v>
      </c>
      <c r="P21" s="185">
        <f>3318115*11</f>
        <v>36499265</v>
      </c>
      <c r="Q21" s="116">
        <v>0</v>
      </c>
      <c r="R21" s="116">
        <v>0</v>
      </c>
      <c r="S21" s="116" t="s">
        <v>355</v>
      </c>
      <c r="T21" s="116" t="s">
        <v>356</v>
      </c>
      <c r="U21" s="117" t="s">
        <v>200</v>
      </c>
      <c r="V21" s="117">
        <v>3846666</v>
      </c>
      <c r="W21" s="118" t="s">
        <v>201</v>
      </c>
      <c r="X21" s="117" t="s">
        <v>95</v>
      </c>
      <c r="Y21" s="117" t="s">
        <v>321</v>
      </c>
      <c r="Z21" s="117"/>
      <c r="AA21" s="117"/>
      <c r="AB21" s="117"/>
      <c r="AC21" s="203">
        <f t="shared" si="0"/>
        <v>36499265</v>
      </c>
      <c r="AD21" s="12"/>
      <c r="AE21" s="12"/>
      <c r="AF21" s="12"/>
      <c r="AG21" s="12"/>
      <c r="AH21" s="12"/>
      <c r="AI21" s="12"/>
      <c r="AJ21" s="12"/>
      <c r="AK21" s="12"/>
      <c r="AL21" s="12"/>
      <c r="AM21" s="12"/>
      <c r="AN21" s="218"/>
    </row>
    <row r="22" spans="1:40" ht="110.25" hidden="1" customHeight="1" x14ac:dyDescent="0.2">
      <c r="A22" s="14" t="s">
        <v>122</v>
      </c>
      <c r="B22" s="86" t="s">
        <v>202</v>
      </c>
      <c r="C22" s="88" t="s">
        <v>362</v>
      </c>
      <c r="D22" s="90" t="s">
        <v>123</v>
      </c>
      <c r="E22" s="5" t="s">
        <v>273</v>
      </c>
      <c r="F22" s="110" t="s">
        <v>276</v>
      </c>
      <c r="G22" s="49" t="s">
        <v>283</v>
      </c>
      <c r="H22" s="49" t="s">
        <v>272</v>
      </c>
      <c r="I22" s="110">
        <v>80111600</v>
      </c>
      <c r="J22" s="110">
        <v>1</v>
      </c>
      <c r="K22" s="110">
        <v>1</v>
      </c>
      <c r="L22" s="110">
        <v>11</v>
      </c>
      <c r="M22" s="110">
        <v>1</v>
      </c>
      <c r="N22" s="110" t="s">
        <v>28</v>
      </c>
      <c r="O22" s="115" t="s">
        <v>354</v>
      </c>
      <c r="P22" s="185">
        <f>3318115*11</f>
        <v>36499265</v>
      </c>
      <c r="Q22" s="116">
        <v>0</v>
      </c>
      <c r="R22" s="116">
        <v>0</v>
      </c>
      <c r="S22" s="116" t="s">
        <v>355</v>
      </c>
      <c r="T22" s="116" t="s">
        <v>356</v>
      </c>
      <c r="U22" s="117" t="s">
        <v>200</v>
      </c>
      <c r="V22" s="117">
        <v>3846666</v>
      </c>
      <c r="W22" s="118" t="s">
        <v>201</v>
      </c>
      <c r="X22" s="117" t="s">
        <v>95</v>
      </c>
      <c r="Y22" s="117" t="s">
        <v>321</v>
      </c>
      <c r="Z22" s="117"/>
      <c r="AA22" s="117"/>
      <c r="AB22" s="117"/>
      <c r="AC22" s="203">
        <f t="shared" si="0"/>
        <v>36499265</v>
      </c>
      <c r="AD22" s="12"/>
      <c r="AE22" s="12"/>
      <c r="AF22" s="12"/>
      <c r="AG22" s="12"/>
      <c r="AH22" s="12"/>
      <c r="AI22" s="12"/>
      <c r="AJ22" s="12"/>
      <c r="AK22" s="12"/>
      <c r="AL22" s="12"/>
      <c r="AM22" s="12"/>
      <c r="AN22" s="218"/>
    </row>
    <row r="23" spans="1:40" ht="110.25" hidden="1" customHeight="1" x14ac:dyDescent="0.2">
      <c r="A23" s="14" t="s">
        <v>122</v>
      </c>
      <c r="B23" s="86" t="s">
        <v>202</v>
      </c>
      <c r="C23" s="88" t="s">
        <v>362</v>
      </c>
      <c r="D23" s="90" t="s">
        <v>123</v>
      </c>
      <c r="E23" s="5" t="s">
        <v>273</v>
      </c>
      <c r="F23" s="110" t="s">
        <v>276</v>
      </c>
      <c r="G23" s="49" t="s">
        <v>283</v>
      </c>
      <c r="H23" s="49" t="s">
        <v>479</v>
      </c>
      <c r="I23" s="110" t="s">
        <v>1</v>
      </c>
      <c r="J23" s="110" t="s">
        <v>1</v>
      </c>
      <c r="K23" s="110" t="s">
        <v>1</v>
      </c>
      <c r="L23" s="110" t="s">
        <v>1</v>
      </c>
      <c r="M23" s="110" t="s">
        <v>1</v>
      </c>
      <c r="N23" s="110" t="s">
        <v>48</v>
      </c>
      <c r="O23" s="115" t="s">
        <v>429</v>
      </c>
      <c r="P23" s="185">
        <v>14504000</v>
      </c>
      <c r="Q23" s="116">
        <v>0</v>
      </c>
      <c r="R23" s="116">
        <v>0</v>
      </c>
      <c r="S23" s="116" t="s">
        <v>355</v>
      </c>
      <c r="T23" s="116" t="s">
        <v>356</v>
      </c>
      <c r="U23" s="117" t="s">
        <v>200</v>
      </c>
      <c r="V23" s="117">
        <v>3846666</v>
      </c>
      <c r="W23" s="118" t="s">
        <v>201</v>
      </c>
      <c r="X23" s="117" t="s">
        <v>287</v>
      </c>
      <c r="Y23" s="117" t="s">
        <v>1</v>
      </c>
      <c r="Z23" s="117"/>
      <c r="AA23" s="117"/>
      <c r="AB23" s="117"/>
      <c r="AC23" s="203">
        <f t="shared" si="0"/>
        <v>14504000</v>
      </c>
      <c r="AD23" s="12"/>
      <c r="AE23" s="12"/>
      <c r="AF23" s="12"/>
      <c r="AG23" s="12"/>
      <c r="AH23" s="12"/>
      <c r="AI23" s="12"/>
      <c r="AJ23" s="12"/>
      <c r="AK23" s="12"/>
      <c r="AL23" s="12"/>
      <c r="AM23" s="12"/>
      <c r="AN23" s="218"/>
    </row>
    <row r="24" spans="1:40" ht="110.25" hidden="1" customHeight="1" x14ac:dyDescent="0.2">
      <c r="A24" s="14" t="s">
        <v>122</v>
      </c>
      <c r="B24" s="86" t="s">
        <v>202</v>
      </c>
      <c r="C24" s="88" t="s">
        <v>362</v>
      </c>
      <c r="D24" s="90" t="s">
        <v>123</v>
      </c>
      <c r="E24" s="5" t="s">
        <v>273</v>
      </c>
      <c r="F24" s="110" t="s">
        <v>276</v>
      </c>
      <c r="G24" s="49" t="s">
        <v>283</v>
      </c>
      <c r="H24" s="49" t="s">
        <v>268</v>
      </c>
      <c r="I24" s="110" t="s">
        <v>1</v>
      </c>
      <c r="J24" s="110" t="s">
        <v>1</v>
      </c>
      <c r="K24" s="110" t="s">
        <v>1</v>
      </c>
      <c r="L24" s="110" t="s">
        <v>1</v>
      </c>
      <c r="M24" s="110" t="s">
        <v>1</v>
      </c>
      <c r="N24" s="110" t="s">
        <v>48</v>
      </c>
      <c r="O24" s="115" t="s">
        <v>354</v>
      </c>
      <c r="P24" s="185">
        <v>2101000</v>
      </c>
      <c r="Q24" s="116">
        <v>0</v>
      </c>
      <c r="R24" s="116">
        <v>0</v>
      </c>
      <c r="S24" s="116" t="s">
        <v>355</v>
      </c>
      <c r="T24" s="116" t="s">
        <v>356</v>
      </c>
      <c r="U24" s="117" t="s">
        <v>200</v>
      </c>
      <c r="V24" s="117">
        <v>3846666</v>
      </c>
      <c r="W24" s="118" t="s">
        <v>201</v>
      </c>
      <c r="X24" s="117" t="s">
        <v>289</v>
      </c>
      <c r="Y24" s="117" t="s">
        <v>1</v>
      </c>
      <c r="Z24" s="117"/>
      <c r="AA24" s="117"/>
      <c r="AB24" s="117"/>
      <c r="AC24" s="203">
        <f t="shared" si="0"/>
        <v>2101000</v>
      </c>
      <c r="AD24" s="12"/>
      <c r="AE24" s="12"/>
      <c r="AF24" s="12"/>
      <c r="AG24" s="12"/>
      <c r="AH24" s="12"/>
      <c r="AI24" s="12"/>
      <c r="AJ24" s="12"/>
      <c r="AK24" s="12"/>
      <c r="AL24" s="12"/>
      <c r="AM24" s="12"/>
      <c r="AN24" s="218"/>
    </row>
    <row r="25" spans="1:40" ht="110.25" hidden="1" customHeight="1" x14ac:dyDescent="0.2">
      <c r="A25" s="14" t="s">
        <v>122</v>
      </c>
      <c r="B25" s="86" t="s">
        <v>202</v>
      </c>
      <c r="C25" s="88" t="s">
        <v>362</v>
      </c>
      <c r="D25" s="90" t="s">
        <v>123</v>
      </c>
      <c r="E25" s="5" t="s">
        <v>273</v>
      </c>
      <c r="F25" s="110" t="s">
        <v>276</v>
      </c>
      <c r="G25" s="49" t="s">
        <v>283</v>
      </c>
      <c r="H25" s="49" t="s">
        <v>124</v>
      </c>
      <c r="I25" s="110">
        <v>78111502</v>
      </c>
      <c r="J25" s="110">
        <v>3</v>
      </c>
      <c r="K25" s="110">
        <v>3</v>
      </c>
      <c r="L25" s="110">
        <v>9</v>
      </c>
      <c r="M25" s="110">
        <v>1</v>
      </c>
      <c r="N25" s="110" t="s">
        <v>28</v>
      </c>
      <c r="O25" s="115" t="s">
        <v>354</v>
      </c>
      <c r="P25" s="185">
        <v>9750000</v>
      </c>
      <c r="Q25" s="116">
        <v>0</v>
      </c>
      <c r="R25" s="116">
        <v>0</v>
      </c>
      <c r="S25" s="116" t="s">
        <v>355</v>
      </c>
      <c r="T25" s="116" t="s">
        <v>356</v>
      </c>
      <c r="U25" s="117" t="s">
        <v>200</v>
      </c>
      <c r="V25" s="117">
        <v>3846666</v>
      </c>
      <c r="W25" s="118" t="s">
        <v>201</v>
      </c>
      <c r="X25" s="117" t="s">
        <v>288</v>
      </c>
      <c r="Y25" s="117" t="s">
        <v>44</v>
      </c>
      <c r="Z25" s="117"/>
      <c r="AA25" s="117"/>
      <c r="AB25" s="117"/>
      <c r="AC25" s="203">
        <f t="shared" si="0"/>
        <v>9750000</v>
      </c>
      <c r="AD25" s="12"/>
      <c r="AE25" s="12"/>
      <c r="AF25" s="12"/>
      <c r="AG25" s="12"/>
      <c r="AH25" s="12"/>
      <c r="AI25" s="12"/>
      <c r="AJ25" s="12"/>
      <c r="AK25" s="12"/>
      <c r="AL25" s="12"/>
      <c r="AM25" s="12"/>
      <c r="AN25" s="218"/>
    </row>
    <row r="26" spans="1:40" ht="110.25" hidden="1" customHeight="1" x14ac:dyDescent="0.2">
      <c r="A26" s="14" t="s">
        <v>122</v>
      </c>
      <c r="B26" s="86" t="s">
        <v>202</v>
      </c>
      <c r="C26" s="88" t="s">
        <v>362</v>
      </c>
      <c r="D26" s="90" t="s">
        <v>123</v>
      </c>
      <c r="E26" s="4" t="s">
        <v>277</v>
      </c>
      <c r="F26" s="21" t="s">
        <v>277</v>
      </c>
      <c r="G26" s="119" t="s">
        <v>361</v>
      </c>
      <c r="H26" s="26" t="s">
        <v>290</v>
      </c>
      <c r="I26" s="28">
        <v>80111600</v>
      </c>
      <c r="J26" s="30">
        <v>1</v>
      </c>
      <c r="K26" s="30">
        <v>1</v>
      </c>
      <c r="L26" s="30">
        <v>11</v>
      </c>
      <c r="M26" s="30">
        <v>1</v>
      </c>
      <c r="N26" s="28" t="s">
        <v>28</v>
      </c>
      <c r="O26" s="30" t="s">
        <v>354</v>
      </c>
      <c r="P26" s="180">
        <f>(3219000*1.06)*11</f>
        <v>37533540</v>
      </c>
      <c r="Q26" s="47">
        <v>0</v>
      </c>
      <c r="R26" s="47">
        <v>0</v>
      </c>
      <c r="S26" s="47" t="s">
        <v>355</v>
      </c>
      <c r="T26" s="47" t="s">
        <v>356</v>
      </c>
      <c r="U26" s="28" t="s">
        <v>295</v>
      </c>
      <c r="V26" s="28">
        <v>3846666</v>
      </c>
      <c r="W26" s="31" t="s">
        <v>296</v>
      </c>
      <c r="X26" s="28" t="s">
        <v>95</v>
      </c>
      <c r="Y26" s="28" t="s">
        <v>431</v>
      </c>
      <c r="Z26" s="28"/>
      <c r="AA26" s="28"/>
      <c r="AB26" s="28"/>
      <c r="AC26" s="181">
        <f t="shared" si="0"/>
        <v>37533540</v>
      </c>
      <c r="AD26" s="12"/>
      <c r="AE26" s="12"/>
      <c r="AF26" s="12"/>
      <c r="AG26" s="12"/>
      <c r="AH26" s="12"/>
      <c r="AI26" s="12"/>
      <c r="AJ26" s="12"/>
      <c r="AK26" s="12"/>
      <c r="AL26" s="12"/>
      <c r="AM26" s="12"/>
      <c r="AN26" s="218"/>
    </row>
    <row r="27" spans="1:40" ht="110.25" hidden="1" customHeight="1" x14ac:dyDescent="0.2">
      <c r="A27" s="14" t="s">
        <v>122</v>
      </c>
      <c r="B27" s="86" t="s">
        <v>202</v>
      </c>
      <c r="C27" s="88" t="s">
        <v>362</v>
      </c>
      <c r="D27" s="90" t="s">
        <v>123</v>
      </c>
      <c r="E27" s="4" t="s">
        <v>277</v>
      </c>
      <c r="F27" s="21" t="s">
        <v>277</v>
      </c>
      <c r="G27" s="119" t="s">
        <v>361</v>
      </c>
      <c r="H27" s="26" t="s">
        <v>291</v>
      </c>
      <c r="I27" s="28">
        <v>80111600</v>
      </c>
      <c r="J27" s="30">
        <v>1</v>
      </c>
      <c r="K27" s="30">
        <v>1</v>
      </c>
      <c r="L27" s="30">
        <v>11</v>
      </c>
      <c r="M27" s="30">
        <v>1</v>
      </c>
      <c r="N27" s="28" t="s">
        <v>28</v>
      </c>
      <c r="O27" s="30" t="s">
        <v>354</v>
      </c>
      <c r="P27" s="180">
        <f>3318115*11</f>
        <v>36499265</v>
      </c>
      <c r="Q27" s="47">
        <v>0</v>
      </c>
      <c r="R27" s="47">
        <v>0</v>
      </c>
      <c r="S27" s="47" t="s">
        <v>355</v>
      </c>
      <c r="T27" s="47" t="s">
        <v>356</v>
      </c>
      <c r="U27" s="28" t="s">
        <v>295</v>
      </c>
      <c r="V27" s="28">
        <v>3846666</v>
      </c>
      <c r="W27" s="31" t="s">
        <v>296</v>
      </c>
      <c r="X27" s="28" t="s">
        <v>95</v>
      </c>
      <c r="Y27" s="28" t="s">
        <v>431</v>
      </c>
      <c r="Z27" s="28"/>
      <c r="AA27" s="28"/>
      <c r="AB27" s="28"/>
      <c r="AC27" s="181">
        <f t="shared" si="0"/>
        <v>36499265</v>
      </c>
      <c r="AD27" s="12"/>
      <c r="AE27" s="12"/>
      <c r="AF27" s="12"/>
      <c r="AG27" s="12"/>
      <c r="AH27" s="12"/>
      <c r="AI27" s="12"/>
      <c r="AJ27" s="12"/>
      <c r="AK27" s="12"/>
      <c r="AL27" s="12"/>
      <c r="AM27" s="12"/>
      <c r="AN27" s="218"/>
    </row>
    <row r="28" spans="1:40" ht="110.25" hidden="1" customHeight="1" x14ac:dyDescent="0.2">
      <c r="A28" s="14" t="s">
        <v>122</v>
      </c>
      <c r="B28" s="86" t="s">
        <v>202</v>
      </c>
      <c r="C28" s="88" t="s">
        <v>362</v>
      </c>
      <c r="D28" s="90" t="s">
        <v>123</v>
      </c>
      <c r="E28" s="4" t="s">
        <v>277</v>
      </c>
      <c r="F28" s="21" t="s">
        <v>277</v>
      </c>
      <c r="G28" s="119" t="s">
        <v>361</v>
      </c>
      <c r="H28" s="26" t="s">
        <v>294</v>
      </c>
      <c r="I28" s="28">
        <v>80111600</v>
      </c>
      <c r="J28" s="30">
        <v>1</v>
      </c>
      <c r="K28" s="30">
        <v>1</v>
      </c>
      <c r="L28" s="30">
        <v>11</v>
      </c>
      <c r="M28" s="30">
        <v>1</v>
      </c>
      <c r="N28" s="28" t="s">
        <v>28</v>
      </c>
      <c r="O28" s="30" t="s">
        <v>354</v>
      </c>
      <c r="P28" s="180">
        <f>36499265-P29</f>
        <v>5160235</v>
      </c>
      <c r="Q28" s="47">
        <v>0</v>
      </c>
      <c r="R28" s="47">
        <v>0</v>
      </c>
      <c r="S28" s="47" t="s">
        <v>355</v>
      </c>
      <c r="T28" s="47" t="s">
        <v>356</v>
      </c>
      <c r="U28" s="28" t="s">
        <v>295</v>
      </c>
      <c r="V28" s="28">
        <v>3846666</v>
      </c>
      <c r="W28" s="31" t="s">
        <v>296</v>
      </c>
      <c r="X28" s="28" t="s">
        <v>95</v>
      </c>
      <c r="Y28" s="28" t="s">
        <v>431</v>
      </c>
      <c r="Z28" s="28"/>
      <c r="AA28" s="28"/>
      <c r="AB28" s="28"/>
      <c r="AC28" s="181">
        <f t="shared" si="0"/>
        <v>5160235</v>
      </c>
      <c r="AD28" s="12"/>
      <c r="AE28" s="12"/>
      <c r="AF28" s="12"/>
      <c r="AG28" s="12"/>
      <c r="AH28" s="12"/>
      <c r="AI28" s="12"/>
      <c r="AJ28" s="12"/>
      <c r="AK28" s="12"/>
      <c r="AL28" s="12"/>
      <c r="AM28" s="12"/>
      <c r="AN28" s="218"/>
    </row>
    <row r="29" spans="1:40" ht="110.25" hidden="1" customHeight="1" x14ac:dyDescent="0.2">
      <c r="A29" s="14" t="s">
        <v>122</v>
      </c>
      <c r="B29" s="86" t="s">
        <v>202</v>
      </c>
      <c r="C29" s="88" t="s">
        <v>362</v>
      </c>
      <c r="D29" s="90" t="s">
        <v>123</v>
      </c>
      <c r="E29" s="4" t="s">
        <v>277</v>
      </c>
      <c r="F29" s="21" t="s">
        <v>277</v>
      </c>
      <c r="G29" s="119" t="s">
        <v>361</v>
      </c>
      <c r="H29" s="26" t="s">
        <v>294</v>
      </c>
      <c r="I29" s="28">
        <v>80111600</v>
      </c>
      <c r="J29" s="30">
        <v>1</v>
      </c>
      <c r="K29" s="30">
        <v>1</v>
      </c>
      <c r="L29" s="30">
        <v>11</v>
      </c>
      <c r="M29" s="30">
        <v>1</v>
      </c>
      <c r="N29" s="28" t="s">
        <v>28</v>
      </c>
      <c r="O29" s="30" t="s">
        <v>429</v>
      </c>
      <c r="P29" s="180">
        <v>31339030</v>
      </c>
      <c r="Q29" s="47">
        <v>0</v>
      </c>
      <c r="R29" s="47">
        <v>0</v>
      </c>
      <c r="S29" s="47" t="s">
        <v>355</v>
      </c>
      <c r="T29" s="47" t="s">
        <v>356</v>
      </c>
      <c r="U29" s="28" t="s">
        <v>295</v>
      </c>
      <c r="V29" s="28">
        <v>3846666</v>
      </c>
      <c r="W29" s="31" t="s">
        <v>296</v>
      </c>
      <c r="X29" s="28" t="s">
        <v>95</v>
      </c>
      <c r="Y29" s="28" t="s">
        <v>431</v>
      </c>
      <c r="Z29" s="28"/>
      <c r="AA29" s="28"/>
      <c r="AB29" s="28"/>
      <c r="AC29" s="181">
        <f t="shared" si="0"/>
        <v>31339030</v>
      </c>
      <c r="AD29" s="12"/>
      <c r="AE29" s="12"/>
      <c r="AF29" s="12"/>
      <c r="AG29" s="12"/>
      <c r="AH29" s="12"/>
      <c r="AI29" s="12"/>
      <c r="AJ29" s="12"/>
      <c r="AK29" s="12"/>
      <c r="AL29" s="12"/>
      <c r="AM29" s="12"/>
      <c r="AN29" s="218"/>
    </row>
    <row r="30" spans="1:40" ht="110.25" hidden="1" customHeight="1" x14ac:dyDescent="0.2">
      <c r="A30" s="14" t="s">
        <v>122</v>
      </c>
      <c r="B30" s="86" t="s">
        <v>202</v>
      </c>
      <c r="C30" s="88" t="s">
        <v>362</v>
      </c>
      <c r="D30" s="90" t="s">
        <v>123</v>
      </c>
      <c r="E30" s="4" t="s">
        <v>277</v>
      </c>
      <c r="F30" s="21" t="s">
        <v>277</v>
      </c>
      <c r="G30" s="119" t="s">
        <v>361</v>
      </c>
      <c r="H30" s="26" t="s">
        <v>292</v>
      </c>
      <c r="I30" s="28">
        <v>80111600</v>
      </c>
      <c r="J30" s="30">
        <v>1</v>
      </c>
      <c r="K30" s="30">
        <v>1</v>
      </c>
      <c r="L30" s="30">
        <v>11</v>
      </c>
      <c r="M30" s="30">
        <v>1</v>
      </c>
      <c r="N30" s="28" t="s">
        <v>28</v>
      </c>
      <c r="O30" s="30" t="s">
        <v>354</v>
      </c>
      <c r="P30" s="180">
        <f>3318115*11+6325000</f>
        <v>42824265</v>
      </c>
      <c r="Q30" s="47">
        <v>0</v>
      </c>
      <c r="R30" s="47">
        <v>0</v>
      </c>
      <c r="S30" s="47" t="s">
        <v>355</v>
      </c>
      <c r="T30" s="47" t="s">
        <v>356</v>
      </c>
      <c r="U30" s="28" t="s">
        <v>295</v>
      </c>
      <c r="V30" s="28">
        <v>3846666</v>
      </c>
      <c r="W30" s="31" t="s">
        <v>296</v>
      </c>
      <c r="X30" s="28" t="s">
        <v>95</v>
      </c>
      <c r="Y30" s="28" t="s">
        <v>431</v>
      </c>
      <c r="Z30" s="28"/>
      <c r="AA30" s="28"/>
      <c r="AB30" s="28"/>
      <c r="AC30" s="181">
        <f t="shared" si="0"/>
        <v>42824265</v>
      </c>
      <c r="AD30" s="12"/>
      <c r="AE30" s="12"/>
      <c r="AF30" s="12"/>
      <c r="AG30" s="12"/>
      <c r="AH30" s="12"/>
      <c r="AI30" s="12"/>
      <c r="AJ30" s="12"/>
      <c r="AK30" s="12"/>
      <c r="AL30" s="12"/>
      <c r="AM30" s="12"/>
      <c r="AN30" s="218"/>
    </row>
    <row r="31" spans="1:40" ht="110.25" hidden="1" customHeight="1" x14ac:dyDescent="0.2">
      <c r="A31" s="14" t="s">
        <v>122</v>
      </c>
      <c r="B31" s="86" t="s">
        <v>202</v>
      </c>
      <c r="C31" s="88" t="s">
        <v>362</v>
      </c>
      <c r="D31" s="90" t="s">
        <v>123</v>
      </c>
      <c r="E31" s="4" t="s">
        <v>277</v>
      </c>
      <c r="F31" s="21" t="s">
        <v>277</v>
      </c>
      <c r="G31" s="119" t="s">
        <v>361</v>
      </c>
      <c r="H31" s="26" t="s">
        <v>293</v>
      </c>
      <c r="I31" s="28">
        <v>80111600</v>
      </c>
      <c r="J31" s="30">
        <v>1</v>
      </c>
      <c r="K31" s="30">
        <v>1</v>
      </c>
      <c r="L31" s="30">
        <v>11</v>
      </c>
      <c r="M31" s="30">
        <v>1</v>
      </c>
      <c r="N31" s="28" t="s">
        <v>28</v>
      </c>
      <c r="O31" s="30" t="s">
        <v>354</v>
      </c>
      <c r="P31" s="180">
        <f>3318115*11</f>
        <v>36499265</v>
      </c>
      <c r="Q31" s="47">
        <v>0</v>
      </c>
      <c r="R31" s="47">
        <v>0</v>
      </c>
      <c r="S31" s="47" t="s">
        <v>355</v>
      </c>
      <c r="T31" s="47" t="s">
        <v>356</v>
      </c>
      <c r="U31" s="28" t="s">
        <v>295</v>
      </c>
      <c r="V31" s="28">
        <v>3846666</v>
      </c>
      <c r="W31" s="31" t="s">
        <v>296</v>
      </c>
      <c r="X31" s="28" t="s">
        <v>95</v>
      </c>
      <c r="Y31" s="28" t="s">
        <v>431</v>
      </c>
      <c r="Z31" s="28"/>
      <c r="AA31" s="28"/>
      <c r="AB31" s="28"/>
      <c r="AC31" s="181">
        <f t="shared" si="0"/>
        <v>36499265</v>
      </c>
      <c r="AD31" s="12"/>
      <c r="AE31" s="12"/>
      <c r="AF31" s="12"/>
      <c r="AG31" s="12"/>
      <c r="AH31" s="12"/>
      <c r="AI31" s="12"/>
      <c r="AJ31" s="12"/>
      <c r="AK31" s="12"/>
      <c r="AL31" s="12"/>
      <c r="AM31" s="12"/>
      <c r="AN31" s="218"/>
    </row>
    <row r="32" spans="1:40" ht="140.25" hidden="1" customHeight="1" x14ac:dyDescent="0.2">
      <c r="A32" s="27" t="s">
        <v>125</v>
      </c>
      <c r="B32" s="86" t="s">
        <v>202</v>
      </c>
      <c r="C32" s="87" t="s">
        <v>365</v>
      </c>
      <c r="D32" s="89" t="s">
        <v>126</v>
      </c>
      <c r="E32" s="11" t="s">
        <v>131</v>
      </c>
      <c r="F32" s="11" t="s">
        <v>204</v>
      </c>
      <c r="G32" s="11" t="s">
        <v>369</v>
      </c>
      <c r="H32" s="1" t="s">
        <v>127</v>
      </c>
      <c r="I32" s="11">
        <v>78102203</v>
      </c>
      <c r="J32" s="13">
        <v>3</v>
      </c>
      <c r="K32" s="13">
        <v>3</v>
      </c>
      <c r="L32" s="13">
        <v>9</v>
      </c>
      <c r="M32" s="13">
        <v>1</v>
      </c>
      <c r="N32" s="11" t="s">
        <v>28</v>
      </c>
      <c r="O32" s="13" t="s">
        <v>354</v>
      </c>
      <c r="P32" s="186">
        <v>4000000</v>
      </c>
      <c r="Q32" s="44">
        <v>0</v>
      </c>
      <c r="R32" s="44">
        <v>0</v>
      </c>
      <c r="S32" s="44" t="s">
        <v>355</v>
      </c>
      <c r="T32" s="44" t="s">
        <v>356</v>
      </c>
      <c r="U32" s="11" t="s">
        <v>25</v>
      </c>
      <c r="V32" s="11">
        <v>3846666</v>
      </c>
      <c r="W32" s="11" t="s">
        <v>26</v>
      </c>
      <c r="X32" s="11" t="s">
        <v>29</v>
      </c>
      <c r="Y32" s="11" t="s">
        <v>44</v>
      </c>
      <c r="Z32" s="11"/>
      <c r="AA32" s="11"/>
      <c r="AB32" s="11"/>
      <c r="AC32" s="202">
        <f t="shared" si="0"/>
        <v>4000000</v>
      </c>
      <c r="AD32" s="12"/>
      <c r="AE32" s="12"/>
      <c r="AF32" s="12"/>
      <c r="AG32" s="12"/>
      <c r="AH32" s="12"/>
      <c r="AI32" s="12"/>
      <c r="AJ32" s="12"/>
      <c r="AK32" s="12"/>
      <c r="AL32" s="12"/>
      <c r="AM32" s="12"/>
      <c r="AN32" s="218"/>
    </row>
    <row r="33" spans="1:40" ht="144.75" hidden="1" customHeight="1" x14ac:dyDescent="0.2">
      <c r="A33" s="27" t="s">
        <v>125</v>
      </c>
      <c r="B33" s="86" t="s">
        <v>202</v>
      </c>
      <c r="C33" s="87" t="s">
        <v>365</v>
      </c>
      <c r="D33" s="89" t="s">
        <v>126</v>
      </c>
      <c r="E33" s="11" t="s">
        <v>132</v>
      </c>
      <c r="F33" s="170" t="s">
        <v>132</v>
      </c>
      <c r="G33" s="7" t="s">
        <v>0</v>
      </c>
      <c r="H33" s="50" t="s">
        <v>197</v>
      </c>
      <c r="I33" s="7">
        <v>80111600</v>
      </c>
      <c r="J33" s="7">
        <v>1</v>
      </c>
      <c r="K33" s="7">
        <v>1</v>
      </c>
      <c r="L33" s="7">
        <v>11</v>
      </c>
      <c r="M33" s="7">
        <v>1</v>
      </c>
      <c r="N33" s="123" t="s">
        <v>28</v>
      </c>
      <c r="O33" s="163" t="s">
        <v>354</v>
      </c>
      <c r="P33" s="187">
        <f>2448537*11</f>
        <v>26933907</v>
      </c>
      <c r="Q33" s="122">
        <v>0</v>
      </c>
      <c r="R33" s="122">
        <v>0</v>
      </c>
      <c r="S33" s="122" t="s">
        <v>355</v>
      </c>
      <c r="T33" s="122" t="s">
        <v>356</v>
      </c>
      <c r="U33" s="123" t="s">
        <v>200</v>
      </c>
      <c r="V33" s="123">
        <v>3846666</v>
      </c>
      <c r="W33" s="121" t="s">
        <v>201</v>
      </c>
      <c r="X33" s="7" t="s">
        <v>95</v>
      </c>
      <c r="Y33" s="7" t="s">
        <v>153</v>
      </c>
      <c r="Z33" s="123"/>
      <c r="AA33" s="123"/>
      <c r="AB33" s="123"/>
      <c r="AC33" s="172">
        <f t="shared" si="0"/>
        <v>26933907</v>
      </c>
      <c r="AD33" s="1"/>
      <c r="AE33" s="12"/>
      <c r="AF33" s="12"/>
      <c r="AG33" s="12"/>
      <c r="AH33" s="12"/>
      <c r="AI33" s="12"/>
      <c r="AJ33" s="12"/>
      <c r="AK33" s="12"/>
      <c r="AL33" s="12"/>
      <c r="AM33" s="12"/>
      <c r="AN33" s="218"/>
    </row>
    <row r="34" spans="1:40" ht="171.75" hidden="1" customHeight="1" x14ac:dyDescent="0.2">
      <c r="A34" s="27" t="s">
        <v>125</v>
      </c>
      <c r="B34" s="86" t="s">
        <v>202</v>
      </c>
      <c r="C34" s="87" t="s">
        <v>365</v>
      </c>
      <c r="D34" s="89" t="s">
        <v>126</v>
      </c>
      <c r="E34" s="11" t="s">
        <v>132</v>
      </c>
      <c r="F34" s="170" t="s">
        <v>132</v>
      </c>
      <c r="G34" s="7" t="s">
        <v>0</v>
      </c>
      <c r="H34" s="50" t="s">
        <v>357</v>
      </c>
      <c r="I34" s="7">
        <v>80111600</v>
      </c>
      <c r="J34" s="7">
        <v>1</v>
      </c>
      <c r="K34" s="7">
        <v>1</v>
      </c>
      <c r="L34" s="7">
        <v>11</v>
      </c>
      <c r="M34" s="7">
        <v>1</v>
      </c>
      <c r="N34" s="123" t="s">
        <v>28</v>
      </c>
      <c r="O34" s="163" t="s">
        <v>354</v>
      </c>
      <c r="P34" s="187">
        <f>3318115*11</f>
        <v>36499265</v>
      </c>
      <c r="Q34" s="122">
        <v>0</v>
      </c>
      <c r="R34" s="122">
        <v>0</v>
      </c>
      <c r="S34" s="122" t="s">
        <v>355</v>
      </c>
      <c r="T34" s="122" t="s">
        <v>356</v>
      </c>
      <c r="U34" s="123" t="s">
        <v>200</v>
      </c>
      <c r="V34" s="123">
        <v>3846666</v>
      </c>
      <c r="W34" s="121" t="s">
        <v>201</v>
      </c>
      <c r="X34" s="7" t="s">
        <v>95</v>
      </c>
      <c r="Y34" s="7" t="s">
        <v>153</v>
      </c>
      <c r="Z34" s="123"/>
      <c r="AA34" s="123"/>
      <c r="AB34" s="123"/>
      <c r="AC34" s="172">
        <f t="shared" si="0"/>
        <v>36499265</v>
      </c>
      <c r="AD34" s="1"/>
      <c r="AE34" s="12"/>
      <c r="AF34" s="12"/>
      <c r="AG34" s="12"/>
      <c r="AH34" s="12"/>
      <c r="AI34" s="12"/>
      <c r="AJ34" s="12"/>
      <c r="AK34" s="12"/>
      <c r="AL34" s="12"/>
      <c r="AM34" s="12"/>
      <c r="AN34" s="218"/>
    </row>
    <row r="35" spans="1:40" ht="110.25" hidden="1" customHeight="1" x14ac:dyDescent="0.2">
      <c r="A35" s="27" t="s">
        <v>125</v>
      </c>
      <c r="B35" s="86" t="s">
        <v>202</v>
      </c>
      <c r="C35" s="87" t="s">
        <v>365</v>
      </c>
      <c r="D35" s="89" t="s">
        <v>126</v>
      </c>
      <c r="E35" s="11" t="s">
        <v>132</v>
      </c>
      <c r="F35" s="170" t="s">
        <v>132</v>
      </c>
      <c r="G35" s="7" t="s">
        <v>0</v>
      </c>
      <c r="H35" s="50" t="s">
        <v>198</v>
      </c>
      <c r="I35" s="7">
        <v>80111600</v>
      </c>
      <c r="J35" s="7">
        <v>1</v>
      </c>
      <c r="K35" s="7">
        <v>1</v>
      </c>
      <c r="L35" s="7">
        <v>11</v>
      </c>
      <c r="M35" s="7">
        <v>1</v>
      </c>
      <c r="N35" s="123" t="s">
        <v>28</v>
      </c>
      <c r="O35" s="163" t="s">
        <v>354</v>
      </c>
      <c r="P35" s="187">
        <f>1224268*11</f>
        <v>13466948</v>
      </c>
      <c r="Q35" s="122">
        <v>0</v>
      </c>
      <c r="R35" s="122">
        <v>0</v>
      </c>
      <c r="S35" s="122" t="s">
        <v>355</v>
      </c>
      <c r="T35" s="122" t="s">
        <v>356</v>
      </c>
      <c r="U35" s="123" t="s">
        <v>200</v>
      </c>
      <c r="V35" s="123">
        <v>3846666</v>
      </c>
      <c r="W35" s="121" t="s">
        <v>201</v>
      </c>
      <c r="X35" s="7" t="s">
        <v>188</v>
      </c>
      <c r="Y35" s="7" t="s">
        <v>153</v>
      </c>
      <c r="Z35" s="123"/>
      <c r="AA35" s="123"/>
      <c r="AB35" s="123"/>
      <c r="AC35" s="172">
        <f t="shared" si="0"/>
        <v>13466948</v>
      </c>
      <c r="AD35" s="1"/>
      <c r="AE35" s="12"/>
      <c r="AF35" s="12"/>
      <c r="AG35" s="12"/>
      <c r="AH35" s="12"/>
      <c r="AI35" s="12"/>
      <c r="AJ35" s="12"/>
      <c r="AK35" s="12"/>
      <c r="AL35" s="12"/>
      <c r="AM35" s="12"/>
      <c r="AN35" s="218"/>
    </row>
    <row r="36" spans="1:40" ht="110.25" hidden="1" customHeight="1" x14ac:dyDescent="0.2">
      <c r="A36" s="27" t="s">
        <v>125</v>
      </c>
      <c r="B36" s="86" t="s">
        <v>202</v>
      </c>
      <c r="C36" s="87" t="s">
        <v>365</v>
      </c>
      <c r="D36" s="89" t="s">
        <v>126</v>
      </c>
      <c r="E36" s="11" t="s">
        <v>132</v>
      </c>
      <c r="F36" s="170" t="s">
        <v>132</v>
      </c>
      <c r="G36" s="7" t="s">
        <v>0</v>
      </c>
      <c r="H36" s="50" t="s">
        <v>199</v>
      </c>
      <c r="I36" s="7">
        <v>80111600</v>
      </c>
      <c r="J36" s="7">
        <v>1</v>
      </c>
      <c r="K36" s="7">
        <v>1</v>
      </c>
      <c r="L36" s="7">
        <v>11</v>
      </c>
      <c r="M36" s="7">
        <v>1</v>
      </c>
      <c r="N36" s="123" t="s">
        <v>28</v>
      </c>
      <c r="O36" s="163" t="s">
        <v>354</v>
      </c>
      <c r="P36" s="187">
        <f>1224268*11</f>
        <v>13466948</v>
      </c>
      <c r="Q36" s="122">
        <v>0</v>
      </c>
      <c r="R36" s="122">
        <v>0</v>
      </c>
      <c r="S36" s="122" t="s">
        <v>355</v>
      </c>
      <c r="T36" s="122" t="s">
        <v>356</v>
      </c>
      <c r="U36" s="123" t="s">
        <v>200</v>
      </c>
      <c r="V36" s="123">
        <v>3846666</v>
      </c>
      <c r="W36" s="121" t="s">
        <v>201</v>
      </c>
      <c r="X36" s="7" t="s">
        <v>188</v>
      </c>
      <c r="Y36" s="7" t="s">
        <v>153</v>
      </c>
      <c r="Z36" s="123"/>
      <c r="AA36" s="123"/>
      <c r="AB36" s="123"/>
      <c r="AC36" s="172">
        <f t="shared" si="0"/>
        <v>13466948</v>
      </c>
      <c r="AD36" s="1"/>
      <c r="AE36" s="12"/>
      <c r="AF36" s="12"/>
      <c r="AG36" s="12"/>
      <c r="AH36" s="12"/>
      <c r="AI36" s="12"/>
      <c r="AJ36" s="12"/>
      <c r="AK36" s="12"/>
      <c r="AL36" s="12"/>
      <c r="AM36" s="12"/>
      <c r="AN36" s="218"/>
    </row>
    <row r="37" spans="1:40" ht="110.25" hidden="1" customHeight="1" x14ac:dyDescent="0.2">
      <c r="A37" s="27" t="s">
        <v>125</v>
      </c>
      <c r="B37" s="86" t="s">
        <v>202</v>
      </c>
      <c r="C37" s="87" t="s">
        <v>365</v>
      </c>
      <c r="D37" s="89" t="s">
        <v>126</v>
      </c>
      <c r="E37" s="11" t="s">
        <v>132</v>
      </c>
      <c r="F37" s="141" t="s">
        <v>132</v>
      </c>
      <c r="G37" s="110" t="s">
        <v>366</v>
      </c>
      <c r="H37" s="49" t="s">
        <v>199</v>
      </c>
      <c r="I37" s="110">
        <v>80111600</v>
      </c>
      <c r="J37" s="110">
        <v>1</v>
      </c>
      <c r="K37" s="110">
        <v>1</v>
      </c>
      <c r="L37" s="110">
        <v>6</v>
      </c>
      <c r="M37" s="110">
        <v>1</v>
      </c>
      <c r="N37" s="117" t="s">
        <v>28</v>
      </c>
      <c r="O37" s="115" t="s">
        <v>354</v>
      </c>
      <c r="P37" s="185">
        <f>2448537*6</f>
        <v>14691222</v>
      </c>
      <c r="Q37" s="116">
        <v>0</v>
      </c>
      <c r="R37" s="116">
        <v>0</v>
      </c>
      <c r="S37" s="116" t="s">
        <v>355</v>
      </c>
      <c r="T37" s="116" t="s">
        <v>356</v>
      </c>
      <c r="U37" s="117" t="s">
        <v>200</v>
      </c>
      <c r="V37" s="117">
        <v>3846666</v>
      </c>
      <c r="W37" s="118" t="s">
        <v>201</v>
      </c>
      <c r="X37" s="110" t="s">
        <v>188</v>
      </c>
      <c r="Y37" s="110" t="s">
        <v>153</v>
      </c>
      <c r="Z37" s="117"/>
      <c r="AA37" s="117"/>
      <c r="AB37" s="117"/>
      <c r="AC37" s="203">
        <f t="shared" si="0"/>
        <v>14691222</v>
      </c>
      <c r="AD37" s="1"/>
      <c r="AE37" s="12"/>
      <c r="AF37" s="12"/>
      <c r="AG37" s="12"/>
      <c r="AH37" s="12"/>
      <c r="AI37" s="12"/>
      <c r="AJ37" s="12"/>
      <c r="AK37" s="12"/>
      <c r="AL37" s="12"/>
      <c r="AM37" s="12"/>
      <c r="AN37" s="218"/>
    </row>
    <row r="38" spans="1:40" ht="110.25" customHeight="1" x14ac:dyDescent="0.2">
      <c r="A38" s="27" t="s">
        <v>125</v>
      </c>
      <c r="B38" s="86" t="s">
        <v>202</v>
      </c>
      <c r="C38" s="87" t="s">
        <v>365</v>
      </c>
      <c r="D38" s="33" t="s">
        <v>126</v>
      </c>
      <c r="E38" s="4" t="s">
        <v>236</v>
      </c>
      <c r="F38" s="34" t="s">
        <v>236</v>
      </c>
      <c r="G38" s="34" t="s">
        <v>237</v>
      </c>
      <c r="H38" s="212" t="s">
        <v>239</v>
      </c>
      <c r="I38" s="212" t="s">
        <v>240</v>
      </c>
      <c r="J38" s="212">
        <v>3</v>
      </c>
      <c r="K38" s="212">
        <v>4</v>
      </c>
      <c r="L38" s="212">
        <v>3</v>
      </c>
      <c r="M38" s="212">
        <v>1</v>
      </c>
      <c r="N38" s="254" t="s">
        <v>89</v>
      </c>
      <c r="O38" s="212" t="s">
        <v>429</v>
      </c>
      <c r="P38" s="255">
        <v>80000000</v>
      </c>
      <c r="Q38" s="256">
        <v>0</v>
      </c>
      <c r="R38" s="256">
        <v>0</v>
      </c>
      <c r="S38" s="256" t="s">
        <v>355</v>
      </c>
      <c r="T38" s="256" t="s">
        <v>356</v>
      </c>
      <c r="U38" s="257" t="s">
        <v>200</v>
      </c>
      <c r="V38" s="257">
        <v>3846666</v>
      </c>
      <c r="W38" s="258" t="s">
        <v>201</v>
      </c>
      <c r="X38" s="259" t="s">
        <v>30</v>
      </c>
      <c r="Y38" s="259" t="s">
        <v>248</v>
      </c>
      <c r="Z38" s="257"/>
      <c r="AA38" s="257"/>
      <c r="AB38" s="257"/>
      <c r="AC38" s="260">
        <f t="shared" si="0"/>
        <v>80000000</v>
      </c>
      <c r="AD38" s="1"/>
      <c r="AE38" s="12"/>
      <c r="AF38" s="12"/>
      <c r="AG38" s="12"/>
      <c r="AH38" s="12"/>
      <c r="AI38" s="12"/>
      <c r="AJ38" s="12"/>
      <c r="AK38" s="12"/>
      <c r="AL38" s="12"/>
      <c r="AM38" s="12"/>
      <c r="AN38" s="218"/>
    </row>
    <row r="39" spans="1:40" ht="110.25" customHeight="1" x14ac:dyDescent="0.2">
      <c r="A39" s="27" t="s">
        <v>125</v>
      </c>
      <c r="B39" s="86" t="s">
        <v>202</v>
      </c>
      <c r="C39" s="87" t="s">
        <v>365</v>
      </c>
      <c r="D39" s="33" t="s">
        <v>126</v>
      </c>
      <c r="E39" s="4" t="s">
        <v>236</v>
      </c>
      <c r="F39" s="34" t="s">
        <v>236</v>
      </c>
      <c r="G39" s="34" t="s">
        <v>237</v>
      </c>
      <c r="H39" s="212" t="s">
        <v>241</v>
      </c>
      <c r="I39" s="212" t="s">
        <v>450</v>
      </c>
      <c r="J39" s="212">
        <v>3</v>
      </c>
      <c r="K39" s="212">
        <v>4</v>
      </c>
      <c r="L39" s="212">
        <v>2</v>
      </c>
      <c r="M39" s="212">
        <v>1</v>
      </c>
      <c r="N39" s="254" t="s">
        <v>302</v>
      </c>
      <c r="O39" s="212" t="s">
        <v>429</v>
      </c>
      <c r="P39" s="255">
        <v>20000000</v>
      </c>
      <c r="Q39" s="256">
        <v>0</v>
      </c>
      <c r="R39" s="256">
        <v>0</v>
      </c>
      <c r="S39" s="256" t="s">
        <v>355</v>
      </c>
      <c r="T39" s="256" t="s">
        <v>356</v>
      </c>
      <c r="U39" s="257" t="s">
        <v>200</v>
      </c>
      <c r="V39" s="257">
        <v>3846666</v>
      </c>
      <c r="W39" s="258" t="s">
        <v>201</v>
      </c>
      <c r="X39" s="259" t="s">
        <v>30</v>
      </c>
      <c r="Y39" s="259" t="s">
        <v>248</v>
      </c>
      <c r="Z39" s="257"/>
      <c r="AA39" s="257"/>
      <c r="AB39" s="257"/>
      <c r="AC39" s="260">
        <f t="shared" si="0"/>
        <v>20000000</v>
      </c>
      <c r="AD39" s="1"/>
      <c r="AE39" s="12"/>
      <c r="AF39" s="12"/>
      <c r="AG39" s="12"/>
      <c r="AH39" s="12"/>
      <c r="AI39" s="12"/>
      <c r="AJ39" s="12"/>
      <c r="AK39" s="12"/>
      <c r="AL39" s="12"/>
      <c r="AM39" s="12"/>
      <c r="AN39" s="218"/>
    </row>
    <row r="40" spans="1:40" ht="110.25" customHeight="1" x14ac:dyDescent="0.2">
      <c r="A40" s="27" t="s">
        <v>125</v>
      </c>
      <c r="B40" s="86" t="s">
        <v>202</v>
      </c>
      <c r="C40" s="87" t="s">
        <v>365</v>
      </c>
      <c r="D40" s="33" t="s">
        <v>126</v>
      </c>
      <c r="E40" s="4" t="s">
        <v>236</v>
      </c>
      <c r="F40" s="7" t="s">
        <v>236</v>
      </c>
      <c r="G40" s="7" t="s">
        <v>238</v>
      </c>
      <c r="H40" s="50" t="s">
        <v>242</v>
      </c>
      <c r="I40" s="7" t="s">
        <v>243</v>
      </c>
      <c r="J40" s="120">
        <v>1</v>
      </c>
      <c r="K40" s="120">
        <v>1</v>
      </c>
      <c r="L40" s="120">
        <v>11</v>
      </c>
      <c r="M40" s="50">
        <v>1</v>
      </c>
      <c r="N40" s="120" t="s">
        <v>28</v>
      </c>
      <c r="O40" s="50" t="s">
        <v>354</v>
      </c>
      <c r="P40" s="187">
        <v>72000000</v>
      </c>
      <c r="Q40" s="122">
        <v>0</v>
      </c>
      <c r="R40" s="122">
        <v>0</v>
      </c>
      <c r="S40" s="122" t="s">
        <v>355</v>
      </c>
      <c r="T40" s="122" t="s">
        <v>356</v>
      </c>
      <c r="U40" s="123" t="s">
        <v>200</v>
      </c>
      <c r="V40" s="123">
        <v>3846666</v>
      </c>
      <c r="W40" s="121" t="s">
        <v>201</v>
      </c>
      <c r="X40" s="120" t="s">
        <v>29</v>
      </c>
      <c r="Y40" s="50" t="s">
        <v>248</v>
      </c>
      <c r="Z40" s="123"/>
      <c r="AA40" s="123"/>
      <c r="AB40" s="123"/>
      <c r="AC40" s="172">
        <f t="shared" ref="AC40:AC71" si="3">P40+Z40+AA40-AB40</f>
        <v>72000000</v>
      </c>
      <c r="AD40" s="1"/>
      <c r="AE40" s="12"/>
      <c r="AF40" s="12"/>
      <c r="AG40" s="12"/>
      <c r="AH40" s="12"/>
      <c r="AI40" s="12"/>
      <c r="AJ40" s="12"/>
      <c r="AK40" s="12"/>
      <c r="AL40" s="12"/>
      <c r="AM40" s="12"/>
      <c r="AN40" s="218"/>
    </row>
    <row r="41" spans="1:40" ht="110.25" customHeight="1" x14ac:dyDescent="0.2">
      <c r="A41" s="27" t="s">
        <v>125</v>
      </c>
      <c r="B41" s="86" t="s">
        <v>202</v>
      </c>
      <c r="C41" s="87" t="s">
        <v>365</v>
      </c>
      <c r="D41" s="33" t="s">
        <v>126</v>
      </c>
      <c r="E41" s="4" t="s">
        <v>236</v>
      </c>
      <c r="F41" s="7" t="s">
        <v>236</v>
      </c>
      <c r="G41" s="7" t="s">
        <v>238</v>
      </c>
      <c r="H41" s="50" t="s">
        <v>244</v>
      </c>
      <c r="I41" s="7" t="s">
        <v>243</v>
      </c>
      <c r="J41" s="120">
        <v>1</v>
      </c>
      <c r="K41" s="120">
        <v>1</v>
      </c>
      <c r="L41" s="120">
        <v>11</v>
      </c>
      <c r="M41" s="50">
        <v>1</v>
      </c>
      <c r="N41" s="120" t="s">
        <v>89</v>
      </c>
      <c r="O41" s="50" t="s">
        <v>354</v>
      </c>
      <c r="P41" s="187">
        <v>40300000</v>
      </c>
      <c r="Q41" s="122">
        <v>0</v>
      </c>
      <c r="R41" s="122">
        <v>0</v>
      </c>
      <c r="S41" s="122" t="s">
        <v>355</v>
      </c>
      <c r="T41" s="122" t="s">
        <v>356</v>
      </c>
      <c r="U41" s="123" t="s">
        <v>200</v>
      </c>
      <c r="V41" s="123">
        <v>3846666</v>
      </c>
      <c r="W41" s="121" t="s">
        <v>201</v>
      </c>
      <c r="X41" s="120" t="s">
        <v>29</v>
      </c>
      <c r="Y41" s="50" t="s">
        <v>248</v>
      </c>
      <c r="Z41" s="123"/>
      <c r="AA41" s="123"/>
      <c r="AB41" s="123"/>
      <c r="AC41" s="172">
        <f t="shared" si="3"/>
        <v>40300000</v>
      </c>
      <c r="AD41" s="1"/>
      <c r="AE41" s="12"/>
      <c r="AF41" s="12"/>
      <c r="AG41" s="12"/>
      <c r="AH41" s="12"/>
      <c r="AI41" s="12"/>
      <c r="AJ41" s="12"/>
      <c r="AK41" s="12"/>
      <c r="AL41" s="12"/>
      <c r="AM41" s="12"/>
      <c r="AN41" s="218"/>
    </row>
    <row r="42" spans="1:40" ht="110.25" customHeight="1" x14ac:dyDescent="0.2">
      <c r="A42" s="27" t="s">
        <v>125</v>
      </c>
      <c r="B42" s="86" t="s">
        <v>202</v>
      </c>
      <c r="C42" s="87" t="s">
        <v>365</v>
      </c>
      <c r="D42" s="33" t="s">
        <v>126</v>
      </c>
      <c r="E42" s="4" t="s">
        <v>236</v>
      </c>
      <c r="F42" s="7" t="s">
        <v>236</v>
      </c>
      <c r="G42" s="7" t="s">
        <v>238</v>
      </c>
      <c r="H42" s="50" t="s">
        <v>245</v>
      </c>
      <c r="I42" s="7" t="s">
        <v>243</v>
      </c>
      <c r="J42" s="120">
        <v>1</v>
      </c>
      <c r="K42" s="120">
        <v>1</v>
      </c>
      <c r="L42" s="120">
        <v>11</v>
      </c>
      <c r="M42" s="50">
        <v>1</v>
      </c>
      <c r="N42" s="120" t="s">
        <v>28</v>
      </c>
      <c r="O42" s="50" t="s">
        <v>354</v>
      </c>
      <c r="P42" s="187">
        <v>21000000</v>
      </c>
      <c r="Q42" s="122">
        <v>0</v>
      </c>
      <c r="R42" s="122">
        <v>0</v>
      </c>
      <c r="S42" s="122" t="s">
        <v>355</v>
      </c>
      <c r="T42" s="122" t="s">
        <v>356</v>
      </c>
      <c r="U42" s="123" t="s">
        <v>200</v>
      </c>
      <c r="V42" s="123">
        <v>3846666</v>
      </c>
      <c r="W42" s="121" t="s">
        <v>201</v>
      </c>
      <c r="X42" s="120" t="s">
        <v>29</v>
      </c>
      <c r="Y42" s="50" t="s">
        <v>248</v>
      </c>
      <c r="Z42" s="123"/>
      <c r="AA42" s="123"/>
      <c r="AB42" s="123"/>
      <c r="AC42" s="172">
        <f t="shared" si="3"/>
        <v>21000000</v>
      </c>
      <c r="AD42" s="1"/>
      <c r="AE42" s="12"/>
      <c r="AF42" s="12"/>
      <c r="AG42" s="12"/>
      <c r="AH42" s="12"/>
      <c r="AI42" s="12"/>
      <c r="AJ42" s="12"/>
      <c r="AK42" s="12"/>
      <c r="AL42" s="12"/>
      <c r="AM42" s="12"/>
      <c r="AN42" s="218"/>
    </row>
    <row r="43" spans="1:40" ht="110.25" customHeight="1" x14ac:dyDescent="0.2">
      <c r="A43" s="27" t="s">
        <v>125</v>
      </c>
      <c r="B43" s="86" t="s">
        <v>202</v>
      </c>
      <c r="C43" s="87" t="s">
        <v>365</v>
      </c>
      <c r="D43" s="33" t="s">
        <v>126</v>
      </c>
      <c r="E43" s="4" t="s">
        <v>236</v>
      </c>
      <c r="F43" s="7" t="s">
        <v>236</v>
      </c>
      <c r="G43" s="7" t="s">
        <v>238</v>
      </c>
      <c r="H43" s="50" t="s">
        <v>246</v>
      </c>
      <c r="I43" s="7" t="s">
        <v>243</v>
      </c>
      <c r="J43" s="120">
        <v>1</v>
      </c>
      <c r="K43" s="120">
        <v>1</v>
      </c>
      <c r="L43" s="120">
        <v>11</v>
      </c>
      <c r="M43" s="50">
        <v>1</v>
      </c>
      <c r="N43" s="120" t="s">
        <v>28</v>
      </c>
      <c r="O43" s="50" t="s">
        <v>354</v>
      </c>
      <c r="P43" s="187">
        <v>21000000</v>
      </c>
      <c r="Q43" s="122">
        <v>0</v>
      </c>
      <c r="R43" s="122">
        <v>0</v>
      </c>
      <c r="S43" s="122" t="s">
        <v>355</v>
      </c>
      <c r="T43" s="122" t="s">
        <v>356</v>
      </c>
      <c r="U43" s="123" t="s">
        <v>200</v>
      </c>
      <c r="V43" s="123">
        <v>3846666</v>
      </c>
      <c r="W43" s="121" t="s">
        <v>201</v>
      </c>
      <c r="X43" s="120" t="s">
        <v>29</v>
      </c>
      <c r="Y43" s="50" t="s">
        <v>248</v>
      </c>
      <c r="Z43" s="123"/>
      <c r="AA43" s="123"/>
      <c r="AB43" s="123"/>
      <c r="AC43" s="172">
        <f t="shared" si="3"/>
        <v>21000000</v>
      </c>
      <c r="AD43" s="3"/>
      <c r="AE43" s="12"/>
      <c r="AF43" s="12"/>
      <c r="AG43" s="12"/>
      <c r="AH43" s="12"/>
      <c r="AI43" s="12"/>
      <c r="AJ43" s="12"/>
      <c r="AK43" s="12"/>
      <c r="AL43" s="12"/>
      <c r="AM43" s="12"/>
      <c r="AN43" s="218"/>
    </row>
    <row r="44" spans="1:40" ht="110.25" customHeight="1" x14ac:dyDescent="0.2">
      <c r="A44" s="27" t="s">
        <v>125</v>
      </c>
      <c r="B44" s="86" t="s">
        <v>202</v>
      </c>
      <c r="C44" s="87" t="s">
        <v>365</v>
      </c>
      <c r="D44" s="33" t="s">
        <v>126</v>
      </c>
      <c r="E44" s="4" t="s">
        <v>236</v>
      </c>
      <c r="F44" s="7" t="s">
        <v>236</v>
      </c>
      <c r="G44" s="7" t="s">
        <v>238</v>
      </c>
      <c r="H44" s="50" t="s">
        <v>247</v>
      </c>
      <c r="I44" s="7">
        <v>82121901</v>
      </c>
      <c r="J44" s="120">
        <v>1</v>
      </c>
      <c r="K44" s="120">
        <v>1</v>
      </c>
      <c r="L44" s="120" t="s">
        <v>447</v>
      </c>
      <c r="M44" s="50">
        <v>0</v>
      </c>
      <c r="N44" s="120" t="s">
        <v>28</v>
      </c>
      <c r="O44" s="50" t="s">
        <v>354</v>
      </c>
      <c r="P44" s="187">
        <f>2538090*11.5</f>
        <v>29188035</v>
      </c>
      <c r="Q44" s="122">
        <v>0</v>
      </c>
      <c r="R44" s="122">
        <v>0</v>
      </c>
      <c r="S44" s="122" t="s">
        <v>355</v>
      </c>
      <c r="T44" s="122" t="s">
        <v>356</v>
      </c>
      <c r="U44" s="123" t="s">
        <v>200</v>
      </c>
      <c r="V44" s="123">
        <v>3846666</v>
      </c>
      <c r="W44" s="121" t="s">
        <v>201</v>
      </c>
      <c r="X44" s="7" t="s">
        <v>188</v>
      </c>
      <c r="Y44" s="50" t="s">
        <v>248</v>
      </c>
      <c r="Z44" s="123"/>
      <c r="AA44" s="123"/>
      <c r="AB44" s="123"/>
      <c r="AC44" s="172">
        <f t="shared" si="3"/>
        <v>29188035</v>
      </c>
      <c r="AD44" s="198"/>
      <c r="AE44" s="12"/>
      <c r="AF44" s="12"/>
      <c r="AG44" s="12"/>
      <c r="AH44" s="12"/>
      <c r="AI44" s="12"/>
      <c r="AJ44" s="12"/>
      <c r="AK44" s="12"/>
      <c r="AL44" s="12"/>
      <c r="AM44" s="12"/>
      <c r="AN44" s="218"/>
    </row>
    <row r="45" spans="1:40" ht="110.25" customHeight="1" x14ac:dyDescent="0.2">
      <c r="A45" s="27" t="s">
        <v>125</v>
      </c>
      <c r="B45" s="86" t="s">
        <v>202</v>
      </c>
      <c r="C45" s="87" t="s">
        <v>365</v>
      </c>
      <c r="D45" s="33" t="s">
        <v>126</v>
      </c>
      <c r="E45" s="4" t="s">
        <v>236</v>
      </c>
      <c r="F45" s="7" t="s">
        <v>236</v>
      </c>
      <c r="G45" s="7" t="s">
        <v>238</v>
      </c>
      <c r="H45" s="50" t="s">
        <v>249</v>
      </c>
      <c r="I45" s="7">
        <v>82121901</v>
      </c>
      <c r="J45" s="120">
        <v>1</v>
      </c>
      <c r="K45" s="120">
        <v>1</v>
      </c>
      <c r="L45" s="120">
        <v>11</v>
      </c>
      <c r="M45" s="50">
        <v>1</v>
      </c>
      <c r="N45" s="120" t="s">
        <v>28</v>
      </c>
      <c r="O45" s="50" t="s">
        <v>354</v>
      </c>
      <c r="P45" s="187">
        <f>1903793*11</f>
        <v>20941723</v>
      </c>
      <c r="Q45" s="122">
        <v>0</v>
      </c>
      <c r="R45" s="122">
        <v>0</v>
      </c>
      <c r="S45" s="122" t="s">
        <v>355</v>
      </c>
      <c r="T45" s="122" t="s">
        <v>356</v>
      </c>
      <c r="U45" s="123" t="s">
        <v>200</v>
      </c>
      <c r="V45" s="123">
        <v>3846666</v>
      </c>
      <c r="W45" s="121" t="s">
        <v>201</v>
      </c>
      <c r="X45" s="7" t="s">
        <v>188</v>
      </c>
      <c r="Y45" s="50" t="s">
        <v>248</v>
      </c>
      <c r="Z45" s="123"/>
      <c r="AA45" s="123"/>
      <c r="AB45" s="123"/>
      <c r="AC45" s="172">
        <f t="shared" si="3"/>
        <v>20941723</v>
      </c>
      <c r="AD45" s="4"/>
      <c r="AE45" s="12"/>
      <c r="AF45" s="12"/>
      <c r="AG45" s="12"/>
      <c r="AH45" s="12"/>
      <c r="AI45" s="12"/>
      <c r="AJ45" s="12"/>
      <c r="AK45" s="12"/>
      <c r="AL45" s="12"/>
      <c r="AM45" s="12"/>
      <c r="AN45" s="218"/>
    </row>
    <row r="46" spans="1:40" ht="110.25" customHeight="1" x14ac:dyDescent="0.2">
      <c r="A46" s="27" t="s">
        <v>125</v>
      </c>
      <c r="B46" s="86" t="s">
        <v>202</v>
      </c>
      <c r="C46" s="87" t="s">
        <v>365</v>
      </c>
      <c r="D46" s="33" t="s">
        <v>126</v>
      </c>
      <c r="E46" s="4" t="s">
        <v>236</v>
      </c>
      <c r="F46" s="7" t="s">
        <v>236</v>
      </c>
      <c r="G46" s="7" t="s">
        <v>238</v>
      </c>
      <c r="H46" s="50" t="s">
        <v>337</v>
      </c>
      <c r="I46" s="7">
        <v>82121901</v>
      </c>
      <c r="J46" s="120">
        <v>1</v>
      </c>
      <c r="K46" s="120">
        <v>1</v>
      </c>
      <c r="L46" s="120">
        <v>11</v>
      </c>
      <c r="M46" s="50">
        <v>1</v>
      </c>
      <c r="N46" s="120" t="s">
        <v>28</v>
      </c>
      <c r="O46" s="50" t="s">
        <v>354</v>
      </c>
      <c r="P46" s="187">
        <f>2589302*11</f>
        <v>28482322</v>
      </c>
      <c r="Q46" s="122">
        <v>0</v>
      </c>
      <c r="R46" s="122">
        <v>0</v>
      </c>
      <c r="S46" s="122" t="s">
        <v>355</v>
      </c>
      <c r="T46" s="122" t="s">
        <v>356</v>
      </c>
      <c r="U46" s="123" t="s">
        <v>200</v>
      </c>
      <c r="V46" s="123">
        <v>3846666</v>
      </c>
      <c r="W46" s="121" t="s">
        <v>201</v>
      </c>
      <c r="X46" s="50" t="s">
        <v>95</v>
      </c>
      <c r="Y46" s="50" t="s">
        <v>248</v>
      </c>
      <c r="Z46" s="123"/>
      <c r="AA46" s="123"/>
      <c r="AB46" s="123"/>
      <c r="AC46" s="172">
        <f t="shared" si="3"/>
        <v>28482322</v>
      </c>
      <c r="AD46" s="4"/>
      <c r="AE46" s="12"/>
      <c r="AF46" s="12"/>
      <c r="AG46" s="12"/>
      <c r="AH46" s="12"/>
      <c r="AI46" s="12"/>
      <c r="AJ46" s="12"/>
      <c r="AK46" s="12"/>
      <c r="AL46" s="12"/>
      <c r="AM46" s="12"/>
      <c r="AN46" s="218"/>
    </row>
    <row r="47" spans="1:40" ht="110.25" customHeight="1" x14ac:dyDescent="0.2">
      <c r="A47" s="27" t="s">
        <v>125</v>
      </c>
      <c r="B47" s="86" t="s">
        <v>202</v>
      </c>
      <c r="C47" s="87" t="s">
        <v>365</v>
      </c>
      <c r="D47" s="33" t="s">
        <v>126</v>
      </c>
      <c r="E47" s="4" t="s">
        <v>236</v>
      </c>
      <c r="F47" s="7" t="s">
        <v>236</v>
      </c>
      <c r="G47" s="7" t="s">
        <v>238</v>
      </c>
      <c r="H47" s="50" t="s">
        <v>250</v>
      </c>
      <c r="I47" s="7">
        <v>82121901</v>
      </c>
      <c r="J47" s="120">
        <v>1</v>
      </c>
      <c r="K47" s="120">
        <v>1</v>
      </c>
      <c r="L47" s="120" t="s">
        <v>447</v>
      </c>
      <c r="M47" s="50">
        <v>0</v>
      </c>
      <c r="N47" s="120" t="s">
        <v>28</v>
      </c>
      <c r="O47" s="50" t="s">
        <v>354</v>
      </c>
      <c r="P47" s="187">
        <f>1898238*11.5</f>
        <v>21829737</v>
      </c>
      <c r="Q47" s="122">
        <v>0</v>
      </c>
      <c r="R47" s="122">
        <v>0</v>
      </c>
      <c r="S47" s="122" t="s">
        <v>355</v>
      </c>
      <c r="T47" s="122" t="s">
        <v>356</v>
      </c>
      <c r="U47" s="123" t="s">
        <v>200</v>
      </c>
      <c r="V47" s="123">
        <v>3846666</v>
      </c>
      <c r="W47" s="121" t="s">
        <v>201</v>
      </c>
      <c r="X47" s="7" t="s">
        <v>188</v>
      </c>
      <c r="Y47" s="50" t="s">
        <v>248</v>
      </c>
      <c r="Z47" s="123"/>
      <c r="AA47" s="123"/>
      <c r="AB47" s="123"/>
      <c r="AC47" s="172">
        <f t="shared" si="3"/>
        <v>21829737</v>
      </c>
      <c r="AD47" s="191"/>
      <c r="AE47" s="12"/>
      <c r="AF47" s="12"/>
      <c r="AG47" s="12"/>
      <c r="AH47" s="12"/>
      <c r="AI47" s="12"/>
      <c r="AJ47" s="12"/>
      <c r="AK47" s="12"/>
      <c r="AL47" s="12"/>
      <c r="AM47" s="12"/>
      <c r="AN47" s="218"/>
    </row>
    <row r="48" spans="1:40" ht="110.25" customHeight="1" x14ac:dyDescent="0.2">
      <c r="A48" s="27" t="s">
        <v>125</v>
      </c>
      <c r="B48" s="86" t="s">
        <v>202</v>
      </c>
      <c r="C48" s="87" t="s">
        <v>365</v>
      </c>
      <c r="D48" s="33" t="s">
        <v>126</v>
      </c>
      <c r="E48" s="4" t="s">
        <v>236</v>
      </c>
      <c r="F48" s="7" t="s">
        <v>236</v>
      </c>
      <c r="G48" s="7" t="s">
        <v>238</v>
      </c>
      <c r="H48" s="50" t="s">
        <v>251</v>
      </c>
      <c r="I48" s="7">
        <v>82121901</v>
      </c>
      <c r="J48" s="120">
        <v>1</v>
      </c>
      <c r="K48" s="120">
        <v>1</v>
      </c>
      <c r="L48" s="120" t="s">
        <v>447</v>
      </c>
      <c r="M48" s="50">
        <v>0</v>
      </c>
      <c r="N48" s="120" t="s">
        <v>28</v>
      </c>
      <c r="O48" s="50" t="s">
        <v>354</v>
      </c>
      <c r="P48" s="187">
        <v>32335183</v>
      </c>
      <c r="Q48" s="122">
        <v>0</v>
      </c>
      <c r="R48" s="122">
        <v>0</v>
      </c>
      <c r="S48" s="122" t="s">
        <v>355</v>
      </c>
      <c r="T48" s="122" t="s">
        <v>356</v>
      </c>
      <c r="U48" s="123" t="s">
        <v>200</v>
      </c>
      <c r="V48" s="123">
        <v>3846666</v>
      </c>
      <c r="W48" s="121" t="s">
        <v>201</v>
      </c>
      <c r="X48" s="7" t="s">
        <v>188</v>
      </c>
      <c r="Y48" s="50" t="s">
        <v>248</v>
      </c>
      <c r="Z48" s="123"/>
      <c r="AA48" s="123"/>
      <c r="AB48" s="123"/>
      <c r="AC48" s="172">
        <f t="shared" si="3"/>
        <v>32335183</v>
      </c>
      <c r="AD48" s="191"/>
      <c r="AE48" s="12"/>
      <c r="AF48" s="12"/>
      <c r="AG48" s="12"/>
      <c r="AH48" s="12"/>
      <c r="AI48" s="12"/>
      <c r="AJ48" s="12"/>
      <c r="AK48" s="12"/>
      <c r="AL48" s="12"/>
      <c r="AM48" s="12"/>
      <c r="AN48" s="218"/>
    </row>
    <row r="49" spans="1:40" ht="110.25" customHeight="1" x14ac:dyDescent="0.2">
      <c r="A49" s="27" t="s">
        <v>125</v>
      </c>
      <c r="B49" s="86" t="s">
        <v>202</v>
      </c>
      <c r="C49" s="87" t="s">
        <v>365</v>
      </c>
      <c r="D49" s="33" t="s">
        <v>126</v>
      </c>
      <c r="E49" s="4" t="s">
        <v>236</v>
      </c>
      <c r="F49" s="7" t="s">
        <v>236</v>
      </c>
      <c r="G49" s="7" t="s">
        <v>238</v>
      </c>
      <c r="H49" s="50" t="s">
        <v>252</v>
      </c>
      <c r="I49" s="50">
        <v>82121901</v>
      </c>
      <c r="J49" s="125">
        <v>1</v>
      </c>
      <c r="K49" s="125">
        <v>1</v>
      </c>
      <c r="L49" s="125">
        <v>6</v>
      </c>
      <c r="M49" s="50">
        <v>1</v>
      </c>
      <c r="N49" s="125" t="s">
        <v>28</v>
      </c>
      <c r="O49" s="50" t="s">
        <v>354</v>
      </c>
      <c r="P49" s="187">
        <f>2324636*6</f>
        <v>13947816</v>
      </c>
      <c r="Q49" s="122">
        <v>0</v>
      </c>
      <c r="R49" s="122">
        <v>0</v>
      </c>
      <c r="S49" s="122" t="s">
        <v>355</v>
      </c>
      <c r="T49" s="122" t="s">
        <v>356</v>
      </c>
      <c r="U49" s="123" t="s">
        <v>200</v>
      </c>
      <c r="V49" s="123">
        <v>3846666</v>
      </c>
      <c r="W49" s="121" t="s">
        <v>201</v>
      </c>
      <c r="X49" s="50" t="s">
        <v>188</v>
      </c>
      <c r="Y49" s="50" t="s">
        <v>248</v>
      </c>
      <c r="Z49" s="123"/>
      <c r="AA49" s="123"/>
      <c r="AB49" s="123"/>
      <c r="AC49" s="172">
        <f t="shared" si="3"/>
        <v>13947816</v>
      </c>
      <c r="AD49" s="199"/>
      <c r="AE49" s="12"/>
      <c r="AF49" s="12"/>
      <c r="AG49" s="12"/>
      <c r="AH49" s="12"/>
      <c r="AI49" s="12"/>
      <c r="AJ49" s="12"/>
      <c r="AK49" s="12"/>
      <c r="AL49" s="12"/>
      <c r="AM49" s="12"/>
      <c r="AN49" s="218"/>
    </row>
    <row r="50" spans="1:40" ht="110.25" customHeight="1" x14ac:dyDescent="0.2">
      <c r="A50" s="27" t="s">
        <v>125</v>
      </c>
      <c r="B50" s="86" t="s">
        <v>202</v>
      </c>
      <c r="C50" s="87" t="s">
        <v>365</v>
      </c>
      <c r="D50" s="33" t="s">
        <v>126</v>
      </c>
      <c r="E50" s="4" t="s">
        <v>236</v>
      </c>
      <c r="F50" s="7" t="s">
        <v>236</v>
      </c>
      <c r="G50" s="7" t="s">
        <v>238</v>
      </c>
      <c r="H50" s="50" t="s">
        <v>253</v>
      </c>
      <c r="I50" s="7">
        <v>82121901</v>
      </c>
      <c r="J50" s="120">
        <v>7</v>
      </c>
      <c r="K50" s="120">
        <v>8</v>
      </c>
      <c r="L50" s="120">
        <v>1</v>
      </c>
      <c r="M50" s="50">
        <v>1</v>
      </c>
      <c r="N50" s="125" t="s">
        <v>28</v>
      </c>
      <c r="O50" s="50" t="s">
        <v>354</v>
      </c>
      <c r="P50" s="187">
        <f>1622000*10</f>
        <v>16220000</v>
      </c>
      <c r="Q50" s="122">
        <v>0</v>
      </c>
      <c r="R50" s="122">
        <v>0</v>
      </c>
      <c r="S50" s="122" t="s">
        <v>355</v>
      </c>
      <c r="T50" s="122" t="s">
        <v>356</v>
      </c>
      <c r="U50" s="123" t="s">
        <v>200</v>
      </c>
      <c r="V50" s="123">
        <v>3846666</v>
      </c>
      <c r="W50" s="121" t="s">
        <v>201</v>
      </c>
      <c r="X50" s="7" t="s">
        <v>188</v>
      </c>
      <c r="Y50" s="50" t="s">
        <v>248</v>
      </c>
      <c r="Z50" s="123"/>
      <c r="AA50" s="123"/>
      <c r="AB50" s="123"/>
      <c r="AC50" s="172">
        <f t="shared" si="3"/>
        <v>16220000</v>
      </c>
      <c r="AD50" s="191"/>
      <c r="AE50" s="12"/>
      <c r="AF50" s="12"/>
      <c r="AG50" s="12"/>
      <c r="AH50" s="12"/>
      <c r="AI50" s="12"/>
      <c r="AJ50" s="12"/>
      <c r="AK50" s="12"/>
      <c r="AL50" s="12"/>
      <c r="AM50" s="12"/>
      <c r="AN50" s="218"/>
    </row>
    <row r="51" spans="1:40" ht="110.25" customHeight="1" x14ac:dyDescent="0.2">
      <c r="A51" s="27" t="s">
        <v>125</v>
      </c>
      <c r="B51" s="86" t="s">
        <v>202</v>
      </c>
      <c r="C51" s="87" t="s">
        <v>365</v>
      </c>
      <c r="D51" s="33" t="s">
        <v>126</v>
      </c>
      <c r="E51" s="4" t="s">
        <v>236</v>
      </c>
      <c r="F51" s="7" t="s">
        <v>236</v>
      </c>
      <c r="G51" s="7" t="s">
        <v>238</v>
      </c>
      <c r="H51" s="50" t="s">
        <v>254</v>
      </c>
      <c r="I51" s="7">
        <v>82121901</v>
      </c>
      <c r="J51" s="120">
        <v>7</v>
      </c>
      <c r="K51" s="120">
        <v>8</v>
      </c>
      <c r="L51" s="120">
        <v>1</v>
      </c>
      <c r="M51" s="50">
        <v>1</v>
      </c>
      <c r="N51" s="7" t="s">
        <v>28</v>
      </c>
      <c r="O51" s="50" t="s">
        <v>354</v>
      </c>
      <c r="P51" s="187">
        <v>1600000</v>
      </c>
      <c r="Q51" s="122">
        <v>0</v>
      </c>
      <c r="R51" s="122">
        <v>0</v>
      </c>
      <c r="S51" s="122" t="s">
        <v>355</v>
      </c>
      <c r="T51" s="122" t="s">
        <v>356</v>
      </c>
      <c r="U51" s="123" t="s">
        <v>200</v>
      </c>
      <c r="V51" s="123">
        <v>3846666</v>
      </c>
      <c r="W51" s="121" t="s">
        <v>201</v>
      </c>
      <c r="X51" s="7" t="s">
        <v>188</v>
      </c>
      <c r="Y51" s="50" t="s">
        <v>248</v>
      </c>
      <c r="Z51" s="123"/>
      <c r="AA51" s="123"/>
      <c r="AB51" s="123"/>
      <c r="AC51" s="172">
        <f t="shared" si="3"/>
        <v>1600000</v>
      </c>
      <c r="AD51" s="199"/>
      <c r="AE51" s="12"/>
      <c r="AF51" s="12"/>
      <c r="AG51" s="12"/>
      <c r="AH51" s="12"/>
      <c r="AI51" s="12"/>
      <c r="AJ51" s="12"/>
      <c r="AK51" s="12"/>
      <c r="AL51" s="12"/>
      <c r="AM51" s="12"/>
      <c r="AN51" s="218"/>
    </row>
    <row r="52" spans="1:40" ht="110.25" customHeight="1" x14ac:dyDescent="0.2">
      <c r="A52" s="27" t="s">
        <v>125</v>
      </c>
      <c r="B52" s="86" t="s">
        <v>202</v>
      </c>
      <c r="C52" s="87" t="s">
        <v>365</v>
      </c>
      <c r="D52" s="33" t="s">
        <v>126</v>
      </c>
      <c r="E52" s="4" t="s">
        <v>236</v>
      </c>
      <c r="F52" s="7" t="s">
        <v>236</v>
      </c>
      <c r="G52" s="7" t="s">
        <v>238</v>
      </c>
      <c r="H52" s="7" t="s">
        <v>476</v>
      </c>
      <c r="I52" s="7">
        <v>80111600</v>
      </c>
      <c r="J52" s="7">
        <v>1</v>
      </c>
      <c r="K52" s="7">
        <v>1</v>
      </c>
      <c r="L52" s="7">
        <v>4</v>
      </c>
      <c r="M52" s="7">
        <v>1</v>
      </c>
      <c r="N52" s="7" t="s">
        <v>28</v>
      </c>
      <c r="O52" s="7" t="s">
        <v>354</v>
      </c>
      <c r="P52" s="172">
        <v>15826000</v>
      </c>
      <c r="Q52" s="7">
        <v>0</v>
      </c>
      <c r="R52" s="7">
        <v>0</v>
      </c>
      <c r="S52" s="7" t="s">
        <v>355</v>
      </c>
      <c r="T52" s="7" t="s">
        <v>356</v>
      </c>
      <c r="U52" s="7" t="s">
        <v>145</v>
      </c>
      <c r="V52" s="7">
        <v>3846666</v>
      </c>
      <c r="W52" s="7" t="s">
        <v>146</v>
      </c>
      <c r="X52" s="7" t="s">
        <v>95</v>
      </c>
      <c r="Y52" s="50" t="s">
        <v>248</v>
      </c>
      <c r="Z52" s="7"/>
      <c r="AA52" s="7"/>
      <c r="AB52" s="7"/>
      <c r="AC52" s="172">
        <f t="shared" si="3"/>
        <v>15826000</v>
      </c>
      <c r="AD52" s="200"/>
      <c r="AE52" s="12"/>
      <c r="AF52" s="12"/>
      <c r="AG52" s="12"/>
      <c r="AH52" s="12"/>
      <c r="AI52" s="12"/>
      <c r="AJ52" s="12"/>
      <c r="AK52" s="12"/>
      <c r="AL52" s="12"/>
      <c r="AM52" s="12"/>
      <c r="AN52" s="218"/>
    </row>
    <row r="53" spans="1:40" ht="149.25" customHeight="1" x14ac:dyDescent="0.2">
      <c r="A53" s="27" t="s">
        <v>125</v>
      </c>
      <c r="B53" s="86" t="s">
        <v>202</v>
      </c>
      <c r="C53" s="87" t="s">
        <v>365</v>
      </c>
      <c r="D53" s="33" t="s">
        <v>126</v>
      </c>
      <c r="E53" s="4" t="s">
        <v>236</v>
      </c>
      <c r="F53" s="7" t="s">
        <v>236</v>
      </c>
      <c r="G53" s="7" t="s">
        <v>238</v>
      </c>
      <c r="H53" s="50" t="s">
        <v>255</v>
      </c>
      <c r="I53" s="7" t="s">
        <v>256</v>
      </c>
      <c r="J53" s="120">
        <v>1</v>
      </c>
      <c r="K53" s="120">
        <v>1</v>
      </c>
      <c r="L53" s="120">
        <v>11</v>
      </c>
      <c r="M53" s="50">
        <v>1</v>
      </c>
      <c r="N53" s="120" t="s">
        <v>28</v>
      </c>
      <c r="O53" s="50" t="s">
        <v>354</v>
      </c>
      <c r="P53" s="187">
        <v>12000000</v>
      </c>
      <c r="Q53" s="122">
        <v>0</v>
      </c>
      <c r="R53" s="122">
        <v>0</v>
      </c>
      <c r="S53" s="122" t="s">
        <v>355</v>
      </c>
      <c r="T53" s="122" t="s">
        <v>356</v>
      </c>
      <c r="U53" s="123" t="s">
        <v>200</v>
      </c>
      <c r="V53" s="123">
        <v>3846666</v>
      </c>
      <c r="W53" s="121" t="s">
        <v>201</v>
      </c>
      <c r="X53" s="7" t="s">
        <v>215</v>
      </c>
      <c r="Y53" s="50" t="s">
        <v>257</v>
      </c>
      <c r="Z53" s="123"/>
      <c r="AA53" s="123"/>
      <c r="AB53" s="123"/>
      <c r="AC53" s="172">
        <f t="shared" si="3"/>
        <v>12000000</v>
      </c>
      <c r="AD53" s="198"/>
      <c r="AE53" s="12"/>
      <c r="AF53" s="12"/>
      <c r="AG53" s="12"/>
      <c r="AH53" s="12"/>
      <c r="AI53" s="12"/>
      <c r="AJ53" s="12"/>
      <c r="AK53" s="12"/>
      <c r="AL53" s="12"/>
      <c r="AM53" s="12"/>
      <c r="AN53" s="218"/>
    </row>
    <row r="54" spans="1:40" ht="110.25" customHeight="1" x14ac:dyDescent="0.2">
      <c r="A54" s="27" t="s">
        <v>125</v>
      </c>
      <c r="B54" s="86" t="s">
        <v>202</v>
      </c>
      <c r="C54" s="87" t="s">
        <v>365</v>
      </c>
      <c r="D54" s="33" t="s">
        <v>126</v>
      </c>
      <c r="E54" s="4" t="s">
        <v>236</v>
      </c>
      <c r="F54" s="7" t="s">
        <v>236</v>
      </c>
      <c r="G54" s="7" t="s">
        <v>238</v>
      </c>
      <c r="H54" s="50" t="s">
        <v>258</v>
      </c>
      <c r="I54" s="120">
        <v>14121904</v>
      </c>
      <c r="J54" s="120">
        <v>2</v>
      </c>
      <c r="K54" s="120">
        <v>3</v>
      </c>
      <c r="L54" s="120">
        <v>2</v>
      </c>
      <c r="M54" s="50">
        <v>1</v>
      </c>
      <c r="N54" s="120" t="s">
        <v>89</v>
      </c>
      <c r="O54" s="50" t="s">
        <v>354</v>
      </c>
      <c r="P54" s="187">
        <v>9104412</v>
      </c>
      <c r="Q54" s="122">
        <v>0</v>
      </c>
      <c r="R54" s="122">
        <v>0</v>
      </c>
      <c r="S54" s="122" t="s">
        <v>355</v>
      </c>
      <c r="T54" s="122" t="s">
        <v>356</v>
      </c>
      <c r="U54" s="123" t="s">
        <v>200</v>
      </c>
      <c r="V54" s="123">
        <v>3846666</v>
      </c>
      <c r="W54" s="121" t="s">
        <v>201</v>
      </c>
      <c r="X54" s="120" t="s">
        <v>30</v>
      </c>
      <c r="Y54" s="50" t="s">
        <v>248</v>
      </c>
      <c r="Z54" s="123"/>
      <c r="AA54" s="123"/>
      <c r="AB54" s="123"/>
      <c r="AC54" s="172">
        <f t="shared" si="3"/>
        <v>9104412</v>
      </c>
      <c r="AD54" s="198"/>
      <c r="AE54" s="12"/>
      <c r="AF54" s="12"/>
      <c r="AG54" s="12"/>
      <c r="AH54" s="12"/>
      <c r="AI54" s="12"/>
      <c r="AJ54" s="12"/>
      <c r="AK54" s="12"/>
      <c r="AL54" s="12"/>
      <c r="AM54" s="12"/>
      <c r="AN54" s="218"/>
    </row>
    <row r="55" spans="1:40" ht="110.25" customHeight="1" x14ac:dyDescent="0.2">
      <c r="A55" s="27" t="s">
        <v>125</v>
      </c>
      <c r="B55" s="86" t="s">
        <v>202</v>
      </c>
      <c r="C55" s="87" t="s">
        <v>365</v>
      </c>
      <c r="D55" s="33" t="s">
        <v>126</v>
      </c>
      <c r="E55" s="4" t="s">
        <v>236</v>
      </c>
      <c r="F55" s="7" t="s">
        <v>236</v>
      </c>
      <c r="G55" s="7" t="s">
        <v>238</v>
      </c>
      <c r="H55" s="50" t="s">
        <v>258</v>
      </c>
      <c r="I55" s="120">
        <v>14121904</v>
      </c>
      <c r="J55" s="120">
        <v>3</v>
      </c>
      <c r="K55" s="120">
        <v>2</v>
      </c>
      <c r="L55" s="50">
        <v>1</v>
      </c>
      <c r="M55" s="50">
        <v>1</v>
      </c>
      <c r="N55" s="120" t="s">
        <v>89</v>
      </c>
      <c r="O55" s="50" t="s">
        <v>430</v>
      </c>
      <c r="P55" s="187">
        <v>106049630</v>
      </c>
      <c r="Q55" s="122">
        <v>0</v>
      </c>
      <c r="R55" s="122">
        <v>0</v>
      </c>
      <c r="S55" s="122" t="s">
        <v>355</v>
      </c>
      <c r="T55" s="122" t="s">
        <v>356</v>
      </c>
      <c r="U55" s="123" t="s">
        <v>200</v>
      </c>
      <c r="V55" s="123">
        <v>3846666</v>
      </c>
      <c r="W55" s="121" t="s">
        <v>201</v>
      </c>
      <c r="X55" s="120" t="s">
        <v>30</v>
      </c>
      <c r="Y55" s="50" t="s">
        <v>248</v>
      </c>
      <c r="Z55" s="123"/>
      <c r="AA55" s="123"/>
      <c r="AB55" s="123"/>
      <c r="AC55" s="172">
        <f t="shared" si="3"/>
        <v>106049630</v>
      </c>
      <c r="AD55" s="198"/>
      <c r="AE55" s="12"/>
      <c r="AF55" s="12"/>
      <c r="AG55" s="12"/>
      <c r="AH55" s="12"/>
      <c r="AI55" s="12"/>
      <c r="AJ55" s="12"/>
      <c r="AK55" s="12"/>
      <c r="AL55" s="12"/>
      <c r="AM55" s="12"/>
      <c r="AN55" s="218"/>
    </row>
    <row r="56" spans="1:40" ht="110.25" customHeight="1" x14ac:dyDescent="0.2">
      <c r="A56" s="27" t="s">
        <v>125</v>
      </c>
      <c r="B56" s="86" t="s">
        <v>202</v>
      </c>
      <c r="C56" s="87" t="s">
        <v>365</v>
      </c>
      <c r="D56" s="33" t="s">
        <v>126</v>
      </c>
      <c r="E56" s="4" t="s">
        <v>236</v>
      </c>
      <c r="F56" s="7" t="s">
        <v>236</v>
      </c>
      <c r="G56" s="7" t="s">
        <v>238</v>
      </c>
      <c r="H56" s="50" t="s">
        <v>258</v>
      </c>
      <c r="I56" s="120">
        <v>14121904</v>
      </c>
      <c r="J56" s="120">
        <v>3</v>
      </c>
      <c r="K56" s="120">
        <v>2</v>
      </c>
      <c r="L56" s="50">
        <v>1</v>
      </c>
      <c r="M56" s="50">
        <v>1</v>
      </c>
      <c r="N56" s="120" t="s">
        <v>89</v>
      </c>
      <c r="O56" s="50" t="s">
        <v>429</v>
      </c>
      <c r="P56" s="187">
        <v>13716646</v>
      </c>
      <c r="Q56" s="122">
        <v>0</v>
      </c>
      <c r="R56" s="122">
        <v>0</v>
      </c>
      <c r="S56" s="122" t="s">
        <v>355</v>
      </c>
      <c r="T56" s="122" t="s">
        <v>356</v>
      </c>
      <c r="U56" s="123" t="s">
        <v>200</v>
      </c>
      <c r="V56" s="123">
        <v>3846666</v>
      </c>
      <c r="W56" s="121" t="s">
        <v>201</v>
      </c>
      <c r="X56" s="120" t="s">
        <v>30</v>
      </c>
      <c r="Y56" s="50" t="s">
        <v>248</v>
      </c>
      <c r="Z56" s="123"/>
      <c r="AA56" s="123"/>
      <c r="AB56" s="123"/>
      <c r="AC56" s="172">
        <f t="shared" si="3"/>
        <v>13716646</v>
      </c>
      <c r="AD56" s="198"/>
      <c r="AE56" s="12"/>
      <c r="AF56" s="12"/>
      <c r="AG56" s="12"/>
      <c r="AH56" s="12"/>
      <c r="AI56" s="12"/>
      <c r="AJ56" s="12"/>
      <c r="AK56" s="12"/>
      <c r="AL56" s="12"/>
      <c r="AM56" s="12"/>
      <c r="AN56" s="218"/>
    </row>
    <row r="57" spans="1:40" ht="110.25" customHeight="1" x14ac:dyDescent="0.2">
      <c r="A57" s="27" t="s">
        <v>125</v>
      </c>
      <c r="B57" s="86" t="s">
        <v>202</v>
      </c>
      <c r="C57" s="87" t="s">
        <v>365</v>
      </c>
      <c r="D57" s="33" t="s">
        <v>126</v>
      </c>
      <c r="E57" s="4" t="s">
        <v>236</v>
      </c>
      <c r="F57" s="7" t="s">
        <v>236</v>
      </c>
      <c r="G57" s="7" t="s">
        <v>238</v>
      </c>
      <c r="H57" s="50" t="s">
        <v>259</v>
      </c>
      <c r="I57" s="7">
        <v>55121734</v>
      </c>
      <c r="J57" s="120">
        <v>2</v>
      </c>
      <c r="K57" s="120">
        <v>3</v>
      </c>
      <c r="L57" s="120">
        <v>2</v>
      </c>
      <c r="M57" s="50">
        <v>1</v>
      </c>
      <c r="N57" s="120" t="s">
        <v>302</v>
      </c>
      <c r="O57" s="50" t="s">
        <v>354</v>
      </c>
      <c r="P57" s="187">
        <v>25000000</v>
      </c>
      <c r="Q57" s="122">
        <v>0</v>
      </c>
      <c r="R57" s="122">
        <v>0</v>
      </c>
      <c r="S57" s="122" t="s">
        <v>355</v>
      </c>
      <c r="T57" s="122" t="s">
        <v>356</v>
      </c>
      <c r="U57" s="123" t="s">
        <v>200</v>
      </c>
      <c r="V57" s="123">
        <v>3846666</v>
      </c>
      <c r="W57" s="121" t="s">
        <v>201</v>
      </c>
      <c r="X57" s="120" t="s">
        <v>30</v>
      </c>
      <c r="Y57" s="50" t="s">
        <v>257</v>
      </c>
      <c r="Z57" s="123"/>
      <c r="AA57" s="123"/>
      <c r="AB57" s="123"/>
      <c r="AC57" s="172">
        <f t="shared" si="3"/>
        <v>25000000</v>
      </c>
      <c r="AD57" s="199"/>
      <c r="AE57" s="12"/>
      <c r="AF57" s="12"/>
      <c r="AG57" s="12"/>
      <c r="AH57" s="12"/>
      <c r="AI57" s="12"/>
      <c r="AJ57" s="12"/>
      <c r="AK57" s="12"/>
      <c r="AL57" s="12"/>
      <c r="AM57" s="12"/>
      <c r="AN57" s="218"/>
    </row>
    <row r="58" spans="1:40" ht="165" customHeight="1" x14ac:dyDescent="0.2">
      <c r="A58" s="27" t="s">
        <v>125</v>
      </c>
      <c r="B58" s="86" t="s">
        <v>202</v>
      </c>
      <c r="C58" s="87" t="s">
        <v>365</v>
      </c>
      <c r="D58" s="33" t="s">
        <v>126</v>
      </c>
      <c r="E58" s="4" t="s">
        <v>236</v>
      </c>
      <c r="F58" s="7" t="s">
        <v>236</v>
      </c>
      <c r="G58" s="7" t="s">
        <v>238</v>
      </c>
      <c r="H58" s="50" t="s">
        <v>260</v>
      </c>
      <c r="I58" s="7" t="s">
        <v>466</v>
      </c>
      <c r="J58" s="120">
        <v>1</v>
      </c>
      <c r="K58" s="120">
        <v>1</v>
      </c>
      <c r="L58" s="120">
        <v>11</v>
      </c>
      <c r="M58" s="50">
        <v>1</v>
      </c>
      <c r="N58" s="120" t="s">
        <v>302</v>
      </c>
      <c r="O58" s="50" t="s">
        <v>354</v>
      </c>
      <c r="P58" s="187">
        <v>1000000</v>
      </c>
      <c r="Q58" s="122">
        <v>0</v>
      </c>
      <c r="R58" s="122">
        <v>0</v>
      </c>
      <c r="S58" s="122" t="s">
        <v>355</v>
      </c>
      <c r="T58" s="122" t="s">
        <v>356</v>
      </c>
      <c r="U58" s="123" t="s">
        <v>200</v>
      </c>
      <c r="V58" s="123">
        <v>3846666</v>
      </c>
      <c r="W58" s="121" t="s">
        <v>201</v>
      </c>
      <c r="X58" s="124" t="s">
        <v>29</v>
      </c>
      <c r="Y58" s="50" t="s">
        <v>264</v>
      </c>
      <c r="Z58" s="123"/>
      <c r="AA58" s="123"/>
      <c r="AB58" s="123"/>
      <c r="AC58" s="172">
        <f t="shared" si="3"/>
        <v>1000000</v>
      </c>
      <c r="AD58" s="199"/>
      <c r="AE58" s="12"/>
      <c r="AF58" s="12"/>
      <c r="AG58" s="12"/>
      <c r="AH58" s="12"/>
      <c r="AI58" s="12"/>
      <c r="AJ58" s="12"/>
      <c r="AK58" s="12"/>
      <c r="AL58" s="12"/>
      <c r="AM58" s="12"/>
      <c r="AN58" s="218"/>
    </row>
    <row r="59" spans="1:40" ht="152.25" customHeight="1" x14ac:dyDescent="0.2">
      <c r="A59" s="27" t="s">
        <v>125</v>
      </c>
      <c r="B59" s="86" t="s">
        <v>202</v>
      </c>
      <c r="C59" s="87" t="s">
        <v>365</v>
      </c>
      <c r="D59" s="33" t="s">
        <v>126</v>
      </c>
      <c r="E59" s="4" t="s">
        <v>236</v>
      </c>
      <c r="F59" s="7" t="s">
        <v>236</v>
      </c>
      <c r="G59" s="7" t="s">
        <v>238</v>
      </c>
      <c r="H59" s="50" t="s">
        <v>261</v>
      </c>
      <c r="I59" s="7">
        <v>82121801</v>
      </c>
      <c r="J59" s="120">
        <v>1</v>
      </c>
      <c r="K59" s="120">
        <v>1</v>
      </c>
      <c r="L59" s="120">
        <v>11</v>
      </c>
      <c r="M59" s="50">
        <v>1</v>
      </c>
      <c r="N59" s="120" t="s">
        <v>28</v>
      </c>
      <c r="O59" s="50" t="s">
        <v>354</v>
      </c>
      <c r="P59" s="187">
        <v>1500000</v>
      </c>
      <c r="Q59" s="122">
        <v>0</v>
      </c>
      <c r="R59" s="122">
        <v>0</v>
      </c>
      <c r="S59" s="122" t="s">
        <v>355</v>
      </c>
      <c r="T59" s="122" t="s">
        <v>356</v>
      </c>
      <c r="U59" s="123" t="s">
        <v>200</v>
      </c>
      <c r="V59" s="123">
        <v>3846666</v>
      </c>
      <c r="W59" s="121" t="s">
        <v>201</v>
      </c>
      <c r="X59" s="124" t="s">
        <v>29</v>
      </c>
      <c r="Y59" s="50" t="s">
        <v>264</v>
      </c>
      <c r="Z59" s="123"/>
      <c r="AA59" s="123"/>
      <c r="AB59" s="123"/>
      <c r="AC59" s="172">
        <f t="shared" si="3"/>
        <v>1500000</v>
      </c>
      <c r="AD59" s="199"/>
      <c r="AE59" s="12"/>
      <c r="AF59" s="12"/>
      <c r="AG59" s="12"/>
      <c r="AH59" s="12"/>
      <c r="AI59" s="12"/>
      <c r="AJ59" s="12"/>
      <c r="AK59" s="12"/>
      <c r="AL59" s="12"/>
      <c r="AM59" s="12"/>
      <c r="AN59" s="218"/>
    </row>
    <row r="60" spans="1:40" ht="110.25" hidden="1" customHeight="1" x14ac:dyDescent="0.2">
      <c r="A60" s="27" t="s">
        <v>125</v>
      </c>
      <c r="B60" s="86" t="s">
        <v>202</v>
      </c>
      <c r="C60" s="87" t="s">
        <v>365</v>
      </c>
      <c r="D60" s="33" t="s">
        <v>126</v>
      </c>
      <c r="E60" s="4" t="s">
        <v>451</v>
      </c>
      <c r="F60" s="4" t="s">
        <v>451</v>
      </c>
      <c r="G60" s="21" t="s">
        <v>335</v>
      </c>
      <c r="H60" s="26" t="s">
        <v>333</v>
      </c>
      <c r="I60" s="21">
        <v>80111600</v>
      </c>
      <c r="J60" s="21">
        <v>1</v>
      </c>
      <c r="K60" s="21">
        <v>1</v>
      </c>
      <c r="L60" s="21">
        <v>11</v>
      </c>
      <c r="M60" s="21">
        <v>1</v>
      </c>
      <c r="N60" s="21" t="s">
        <v>28</v>
      </c>
      <c r="O60" s="26" t="s">
        <v>354</v>
      </c>
      <c r="P60" s="180">
        <f>2224268*11</f>
        <v>24466948</v>
      </c>
      <c r="Q60" s="47">
        <v>0</v>
      </c>
      <c r="R60" s="47">
        <v>0</v>
      </c>
      <c r="S60" s="47" t="s">
        <v>355</v>
      </c>
      <c r="T60" s="47" t="s">
        <v>356</v>
      </c>
      <c r="U60" s="28" t="s">
        <v>200</v>
      </c>
      <c r="V60" s="28">
        <v>3846666</v>
      </c>
      <c r="W60" s="31" t="s">
        <v>201</v>
      </c>
      <c r="X60" s="21" t="s">
        <v>188</v>
      </c>
      <c r="Y60" s="21" t="s">
        <v>200</v>
      </c>
      <c r="Z60" s="28"/>
      <c r="AA60" s="28"/>
      <c r="AB60" s="28"/>
      <c r="AC60" s="181">
        <f t="shared" si="3"/>
        <v>24466948</v>
      </c>
      <c r="AD60" s="1"/>
      <c r="AE60" s="12"/>
      <c r="AF60" s="12"/>
      <c r="AG60" s="12"/>
      <c r="AH60" s="12"/>
      <c r="AI60" s="12"/>
      <c r="AJ60" s="12"/>
      <c r="AK60" s="12"/>
      <c r="AL60" s="12"/>
      <c r="AM60" s="12"/>
      <c r="AN60" s="218"/>
    </row>
    <row r="61" spans="1:40" ht="110.25" hidden="1" customHeight="1" x14ac:dyDescent="0.2">
      <c r="A61" s="27" t="s">
        <v>125</v>
      </c>
      <c r="B61" s="86" t="s">
        <v>202</v>
      </c>
      <c r="C61" s="87" t="s">
        <v>365</v>
      </c>
      <c r="D61" s="33" t="s">
        <v>126</v>
      </c>
      <c r="E61" s="4" t="s">
        <v>451</v>
      </c>
      <c r="F61" s="4" t="s">
        <v>451</v>
      </c>
      <c r="G61" s="21" t="s">
        <v>335</v>
      </c>
      <c r="H61" s="26" t="s">
        <v>367</v>
      </c>
      <c r="I61" s="21">
        <v>80111600</v>
      </c>
      <c r="J61" s="21">
        <v>1</v>
      </c>
      <c r="K61" s="21">
        <v>1</v>
      </c>
      <c r="L61" s="21">
        <v>11</v>
      </c>
      <c r="M61" s="21">
        <v>1</v>
      </c>
      <c r="N61" s="21" t="s">
        <v>28</v>
      </c>
      <c r="O61" s="26" t="s">
        <v>354</v>
      </c>
      <c r="P61" s="180">
        <f>2224268*11</f>
        <v>24466948</v>
      </c>
      <c r="Q61" s="47">
        <v>0</v>
      </c>
      <c r="R61" s="47">
        <v>0</v>
      </c>
      <c r="S61" s="47" t="s">
        <v>355</v>
      </c>
      <c r="T61" s="47" t="s">
        <v>356</v>
      </c>
      <c r="U61" s="28" t="s">
        <v>200</v>
      </c>
      <c r="V61" s="28">
        <v>3846666</v>
      </c>
      <c r="W61" s="31" t="s">
        <v>201</v>
      </c>
      <c r="X61" s="21" t="s">
        <v>95</v>
      </c>
      <c r="Y61" s="21" t="s">
        <v>200</v>
      </c>
      <c r="Z61" s="28"/>
      <c r="AA61" s="28"/>
      <c r="AB61" s="28"/>
      <c r="AC61" s="181">
        <f t="shared" si="3"/>
        <v>24466948</v>
      </c>
      <c r="AD61" s="1"/>
      <c r="AE61" s="12"/>
      <c r="AF61" s="12"/>
      <c r="AG61" s="12"/>
      <c r="AH61" s="12"/>
      <c r="AI61" s="12"/>
      <c r="AJ61" s="12"/>
      <c r="AK61" s="12"/>
      <c r="AL61" s="12"/>
      <c r="AM61" s="12"/>
      <c r="AN61" s="218"/>
    </row>
    <row r="62" spans="1:40" ht="110.25" hidden="1" customHeight="1" x14ac:dyDescent="0.2">
      <c r="A62" s="27" t="s">
        <v>125</v>
      </c>
      <c r="B62" s="86" t="s">
        <v>202</v>
      </c>
      <c r="C62" s="87" t="s">
        <v>365</v>
      </c>
      <c r="D62" s="33" t="s">
        <v>126</v>
      </c>
      <c r="E62" s="4" t="s">
        <v>451</v>
      </c>
      <c r="F62" s="4" t="s">
        <v>451</v>
      </c>
      <c r="G62" s="21" t="s">
        <v>335</v>
      </c>
      <c r="H62" s="26" t="s">
        <v>334</v>
      </c>
      <c r="I62" s="26">
        <v>80111600</v>
      </c>
      <c r="J62" s="26">
        <v>1</v>
      </c>
      <c r="K62" s="26">
        <v>1</v>
      </c>
      <c r="L62" s="26">
        <v>6</v>
      </c>
      <c r="M62" s="26">
        <v>1</v>
      </c>
      <c r="N62" s="26" t="s">
        <v>28</v>
      </c>
      <c r="O62" s="26" t="s">
        <v>354</v>
      </c>
      <c r="P62" s="127">
        <f>3814143*6</f>
        <v>22884858</v>
      </c>
      <c r="Q62" s="47">
        <v>0</v>
      </c>
      <c r="R62" s="47">
        <v>0</v>
      </c>
      <c r="S62" s="47" t="s">
        <v>355</v>
      </c>
      <c r="T62" s="47" t="s">
        <v>356</v>
      </c>
      <c r="U62" s="26" t="s">
        <v>200</v>
      </c>
      <c r="V62" s="26">
        <v>3846666</v>
      </c>
      <c r="W62" s="79" t="s">
        <v>201</v>
      </c>
      <c r="X62" s="26" t="s">
        <v>95</v>
      </c>
      <c r="Y62" s="21" t="s">
        <v>200</v>
      </c>
      <c r="Z62" s="51"/>
      <c r="AA62" s="51"/>
      <c r="AB62" s="51"/>
      <c r="AC62" s="181">
        <f t="shared" si="3"/>
        <v>22884858</v>
      </c>
      <c r="AD62" s="1"/>
      <c r="AE62" s="12"/>
      <c r="AF62" s="12"/>
      <c r="AG62" s="12"/>
      <c r="AH62" s="12"/>
      <c r="AI62" s="12"/>
      <c r="AJ62" s="12"/>
      <c r="AK62" s="12"/>
      <c r="AL62" s="12"/>
      <c r="AM62" s="12"/>
      <c r="AN62" s="218"/>
    </row>
    <row r="63" spans="1:40" ht="110.25" hidden="1" customHeight="1" x14ac:dyDescent="0.2">
      <c r="A63" s="27" t="s">
        <v>125</v>
      </c>
      <c r="B63" s="86" t="s">
        <v>202</v>
      </c>
      <c r="C63" s="87" t="s">
        <v>365</v>
      </c>
      <c r="D63" s="33" t="s">
        <v>126</v>
      </c>
      <c r="E63" s="4" t="s">
        <v>451</v>
      </c>
      <c r="F63" s="4" t="s">
        <v>451</v>
      </c>
      <c r="G63" s="21" t="s">
        <v>335</v>
      </c>
      <c r="H63" s="26" t="s">
        <v>299</v>
      </c>
      <c r="I63" s="21">
        <v>80111600</v>
      </c>
      <c r="J63" s="21">
        <v>1</v>
      </c>
      <c r="K63" s="21">
        <v>1</v>
      </c>
      <c r="L63" s="21">
        <v>11</v>
      </c>
      <c r="M63" s="21">
        <v>1</v>
      </c>
      <c r="N63" s="21" t="s">
        <v>28</v>
      </c>
      <c r="O63" s="26" t="s">
        <v>354</v>
      </c>
      <c r="P63" s="180">
        <f>3318115*11</f>
        <v>36499265</v>
      </c>
      <c r="Q63" s="47">
        <v>0</v>
      </c>
      <c r="R63" s="47">
        <v>0</v>
      </c>
      <c r="S63" s="47" t="s">
        <v>355</v>
      </c>
      <c r="T63" s="47" t="s">
        <v>356</v>
      </c>
      <c r="U63" s="28" t="s">
        <v>200</v>
      </c>
      <c r="V63" s="28">
        <v>3846666</v>
      </c>
      <c r="W63" s="31" t="s">
        <v>201</v>
      </c>
      <c r="X63" s="21" t="s">
        <v>95</v>
      </c>
      <c r="Y63" s="21" t="s">
        <v>200</v>
      </c>
      <c r="Z63" s="28"/>
      <c r="AA63" s="28"/>
      <c r="AB63" s="28"/>
      <c r="AC63" s="181">
        <f t="shared" si="3"/>
        <v>36499265</v>
      </c>
      <c r="AD63" s="1"/>
      <c r="AE63" s="12"/>
      <c r="AF63" s="12"/>
      <c r="AG63" s="12"/>
      <c r="AH63" s="12"/>
      <c r="AI63" s="12"/>
      <c r="AJ63" s="12"/>
      <c r="AK63" s="12"/>
      <c r="AL63" s="12"/>
      <c r="AM63" s="12"/>
      <c r="AN63" s="218"/>
    </row>
    <row r="64" spans="1:40" ht="110.25" hidden="1" customHeight="1" x14ac:dyDescent="0.2">
      <c r="A64" s="27" t="s">
        <v>125</v>
      </c>
      <c r="B64" s="86" t="s">
        <v>202</v>
      </c>
      <c r="C64" s="87" t="s">
        <v>365</v>
      </c>
      <c r="D64" s="33" t="s">
        <v>126</v>
      </c>
      <c r="E64" s="4" t="s">
        <v>451</v>
      </c>
      <c r="F64" s="4" t="s">
        <v>451</v>
      </c>
      <c r="G64" s="21" t="s">
        <v>335</v>
      </c>
      <c r="H64" s="21" t="s">
        <v>453</v>
      </c>
      <c r="I64" s="21">
        <v>80111600</v>
      </c>
      <c r="J64" s="21">
        <v>1</v>
      </c>
      <c r="K64" s="21">
        <v>1</v>
      </c>
      <c r="L64" s="21">
        <v>9</v>
      </c>
      <c r="M64" s="21">
        <v>1</v>
      </c>
      <c r="N64" s="21" t="s">
        <v>28</v>
      </c>
      <c r="O64" s="21" t="s">
        <v>354</v>
      </c>
      <c r="P64" s="188">
        <f>3318115*9</f>
        <v>29863035</v>
      </c>
      <c r="Q64" s="47">
        <v>0</v>
      </c>
      <c r="R64" s="47">
        <v>0</v>
      </c>
      <c r="S64" s="47" t="s">
        <v>355</v>
      </c>
      <c r="T64" s="47" t="s">
        <v>356</v>
      </c>
      <c r="U64" s="26" t="s">
        <v>200</v>
      </c>
      <c r="V64" s="26">
        <v>3846666</v>
      </c>
      <c r="W64" s="31" t="s">
        <v>201</v>
      </c>
      <c r="X64" s="126" t="s">
        <v>29</v>
      </c>
      <c r="Y64" s="21" t="s">
        <v>200</v>
      </c>
      <c r="Z64" s="30"/>
      <c r="AA64" s="126"/>
      <c r="AB64" s="126"/>
      <c r="AC64" s="181">
        <f t="shared" si="3"/>
        <v>29863035</v>
      </c>
      <c r="AD64" s="1"/>
      <c r="AE64" s="12"/>
      <c r="AF64" s="12"/>
      <c r="AG64" s="12"/>
      <c r="AH64" s="12"/>
      <c r="AI64" s="12"/>
      <c r="AJ64" s="12"/>
      <c r="AK64" s="12"/>
      <c r="AL64" s="12"/>
      <c r="AM64" s="12"/>
      <c r="AN64" s="218"/>
    </row>
    <row r="65" spans="1:40" ht="110.25" hidden="1" customHeight="1" x14ac:dyDescent="0.2">
      <c r="A65" s="27" t="s">
        <v>125</v>
      </c>
      <c r="B65" s="86" t="s">
        <v>202</v>
      </c>
      <c r="C65" s="87" t="s">
        <v>365</v>
      </c>
      <c r="D65" s="33" t="s">
        <v>126</v>
      </c>
      <c r="E65" s="4" t="s">
        <v>451</v>
      </c>
      <c r="F65" s="4" t="s">
        <v>451</v>
      </c>
      <c r="G65" s="21" t="s">
        <v>335</v>
      </c>
      <c r="H65" s="26" t="s">
        <v>300</v>
      </c>
      <c r="I65" s="21" t="s">
        <v>301</v>
      </c>
      <c r="J65" s="21">
        <v>2</v>
      </c>
      <c r="K65" s="21">
        <v>2</v>
      </c>
      <c r="L65" s="21">
        <v>10</v>
      </c>
      <c r="M65" s="21">
        <v>1</v>
      </c>
      <c r="N65" s="21" t="s">
        <v>302</v>
      </c>
      <c r="O65" s="26" t="s">
        <v>354</v>
      </c>
      <c r="P65" s="180">
        <v>14000000</v>
      </c>
      <c r="Q65" s="47">
        <v>0</v>
      </c>
      <c r="R65" s="47">
        <v>0</v>
      </c>
      <c r="S65" s="47" t="s">
        <v>355</v>
      </c>
      <c r="T65" s="47" t="s">
        <v>356</v>
      </c>
      <c r="U65" s="28" t="s">
        <v>200</v>
      </c>
      <c r="V65" s="28">
        <v>3846666</v>
      </c>
      <c r="W65" s="31" t="s">
        <v>201</v>
      </c>
      <c r="X65" s="21" t="s">
        <v>29</v>
      </c>
      <c r="Y65" s="21" t="s">
        <v>200</v>
      </c>
      <c r="Z65" s="28"/>
      <c r="AA65" s="28"/>
      <c r="AB65" s="28"/>
      <c r="AC65" s="181">
        <f t="shared" si="3"/>
        <v>14000000</v>
      </c>
      <c r="AD65" s="1"/>
      <c r="AE65" s="12"/>
      <c r="AF65" s="12"/>
      <c r="AG65" s="12"/>
      <c r="AH65" s="12"/>
      <c r="AI65" s="12"/>
      <c r="AJ65" s="12"/>
      <c r="AK65" s="12"/>
      <c r="AL65" s="12"/>
      <c r="AM65" s="12"/>
      <c r="AN65" s="218"/>
    </row>
    <row r="66" spans="1:40" ht="110.25" hidden="1" customHeight="1" x14ac:dyDescent="0.2">
      <c r="A66" s="27" t="s">
        <v>125</v>
      </c>
      <c r="B66" s="86" t="s">
        <v>202</v>
      </c>
      <c r="C66" s="87" t="s">
        <v>365</v>
      </c>
      <c r="D66" s="33" t="s">
        <v>126</v>
      </c>
      <c r="E66" s="4" t="s">
        <v>451</v>
      </c>
      <c r="F66" s="4" t="s">
        <v>451</v>
      </c>
      <c r="G66" s="46" t="s">
        <v>428</v>
      </c>
      <c r="H66" s="48" t="s">
        <v>452</v>
      </c>
      <c r="I66" s="46">
        <v>80111600</v>
      </c>
      <c r="J66" s="46">
        <v>1</v>
      </c>
      <c r="K66" s="46">
        <v>1</v>
      </c>
      <c r="L66" s="46">
        <v>11</v>
      </c>
      <c r="M66" s="46">
        <v>1</v>
      </c>
      <c r="N66" s="46" t="s">
        <v>28</v>
      </c>
      <c r="O66" s="48" t="s">
        <v>354</v>
      </c>
      <c r="P66" s="182">
        <f>3318115*11</f>
        <v>36499265</v>
      </c>
      <c r="Q66" s="113">
        <v>0</v>
      </c>
      <c r="R66" s="113">
        <v>0</v>
      </c>
      <c r="S66" s="113" t="s">
        <v>355</v>
      </c>
      <c r="T66" s="113" t="s">
        <v>356</v>
      </c>
      <c r="U66" s="87" t="s">
        <v>200</v>
      </c>
      <c r="V66" s="87">
        <v>3846666</v>
      </c>
      <c r="W66" s="114" t="s">
        <v>201</v>
      </c>
      <c r="X66" s="46" t="s">
        <v>95</v>
      </c>
      <c r="Y66" s="46" t="s">
        <v>200</v>
      </c>
      <c r="Z66" s="87"/>
      <c r="AA66" s="87"/>
      <c r="AB66" s="87"/>
      <c r="AC66" s="205">
        <f t="shared" si="3"/>
        <v>36499265</v>
      </c>
      <c r="AD66" s="1"/>
      <c r="AE66" s="12"/>
      <c r="AF66" s="12"/>
      <c r="AG66" s="12"/>
      <c r="AH66" s="12"/>
      <c r="AI66" s="12"/>
      <c r="AJ66" s="12"/>
      <c r="AK66" s="12"/>
      <c r="AL66" s="12"/>
      <c r="AM66" s="12"/>
      <c r="AN66" s="218"/>
    </row>
    <row r="67" spans="1:40" ht="103.5" hidden="1" customHeight="1" x14ac:dyDescent="0.2">
      <c r="A67" s="14" t="s">
        <v>128</v>
      </c>
      <c r="B67" s="86" t="s">
        <v>202</v>
      </c>
      <c r="C67" s="28" t="s">
        <v>336</v>
      </c>
      <c r="D67" s="171" t="s">
        <v>129</v>
      </c>
      <c r="E67" s="40" t="s">
        <v>273</v>
      </c>
      <c r="F67" s="129" t="s">
        <v>276</v>
      </c>
      <c r="G67" s="129" t="s">
        <v>284</v>
      </c>
      <c r="H67" s="129" t="s">
        <v>278</v>
      </c>
      <c r="I67" s="129">
        <v>80111600</v>
      </c>
      <c r="J67" s="129">
        <v>1</v>
      </c>
      <c r="K67" s="129">
        <v>1</v>
      </c>
      <c r="L67" s="129">
        <v>11</v>
      </c>
      <c r="M67" s="129">
        <v>1</v>
      </c>
      <c r="N67" s="129" t="s">
        <v>28</v>
      </c>
      <c r="O67" s="130" t="s">
        <v>354</v>
      </c>
      <c r="P67" s="189">
        <v>36499265</v>
      </c>
      <c r="Q67" s="131">
        <v>0</v>
      </c>
      <c r="R67" s="131">
        <v>0</v>
      </c>
      <c r="S67" s="131" t="s">
        <v>355</v>
      </c>
      <c r="T67" s="131" t="s">
        <v>356</v>
      </c>
      <c r="U67" s="132" t="s">
        <v>200</v>
      </c>
      <c r="V67" s="132">
        <v>3846666</v>
      </c>
      <c r="W67" s="133" t="s">
        <v>201</v>
      </c>
      <c r="X67" s="128" t="s">
        <v>95</v>
      </c>
      <c r="Y67" s="128" t="s">
        <v>321</v>
      </c>
      <c r="Z67" s="132"/>
      <c r="AA67" s="132"/>
      <c r="AB67" s="132"/>
      <c r="AC67" s="204">
        <f t="shared" si="3"/>
        <v>36499265</v>
      </c>
      <c r="AD67" s="1"/>
      <c r="AE67" s="12"/>
      <c r="AF67" s="12"/>
      <c r="AG67" s="12"/>
      <c r="AH67" s="12"/>
      <c r="AI67" s="12"/>
      <c r="AJ67" s="12"/>
      <c r="AK67" s="12"/>
      <c r="AL67" s="12"/>
      <c r="AM67" s="12"/>
      <c r="AN67" s="218"/>
    </row>
    <row r="68" spans="1:40" ht="110.25" hidden="1" customHeight="1" x14ac:dyDescent="0.2">
      <c r="A68" s="14" t="s">
        <v>128</v>
      </c>
      <c r="B68" s="86" t="s">
        <v>202</v>
      </c>
      <c r="C68" s="28" t="s">
        <v>336</v>
      </c>
      <c r="D68" s="170" t="s">
        <v>129</v>
      </c>
      <c r="E68" s="5" t="s">
        <v>273</v>
      </c>
      <c r="F68" s="110" t="s">
        <v>276</v>
      </c>
      <c r="G68" s="49" t="s">
        <v>285</v>
      </c>
      <c r="H68" s="49" t="s">
        <v>279</v>
      </c>
      <c r="I68" s="110">
        <v>80111600</v>
      </c>
      <c r="J68" s="110">
        <v>1</v>
      </c>
      <c r="K68" s="110">
        <v>1</v>
      </c>
      <c r="L68" s="110">
        <v>11</v>
      </c>
      <c r="M68" s="110">
        <v>1</v>
      </c>
      <c r="N68" s="110" t="s">
        <v>28</v>
      </c>
      <c r="O68" s="115" t="s">
        <v>354</v>
      </c>
      <c r="P68" s="185">
        <f>3318115*11</f>
        <v>36499265</v>
      </c>
      <c r="Q68" s="116">
        <v>0</v>
      </c>
      <c r="R68" s="116">
        <v>0</v>
      </c>
      <c r="S68" s="116" t="s">
        <v>355</v>
      </c>
      <c r="T68" s="116" t="s">
        <v>356</v>
      </c>
      <c r="U68" s="117" t="s">
        <v>200</v>
      </c>
      <c r="V68" s="117">
        <v>3846666</v>
      </c>
      <c r="W68" s="118" t="s">
        <v>201</v>
      </c>
      <c r="X68" s="49" t="s">
        <v>95</v>
      </c>
      <c r="Y68" s="110" t="s">
        <v>321</v>
      </c>
      <c r="Z68" s="117"/>
      <c r="AA68" s="117"/>
      <c r="AB68" s="117"/>
      <c r="AC68" s="203">
        <f t="shared" si="3"/>
        <v>36499265</v>
      </c>
      <c r="AD68" s="1"/>
      <c r="AE68" s="12"/>
      <c r="AF68" s="12"/>
      <c r="AG68" s="12"/>
      <c r="AH68" s="12"/>
      <c r="AI68" s="12"/>
      <c r="AJ68" s="12"/>
      <c r="AK68" s="12"/>
      <c r="AL68" s="12"/>
      <c r="AM68" s="12"/>
      <c r="AN68" s="218"/>
    </row>
    <row r="69" spans="1:40" ht="110.25" hidden="1" customHeight="1" x14ac:dyDescent="0.2">
      <c r="A69" s="14" t="s">
        <v>128</v>
      </c>
      <c r="B69" s="86" t="s">
        <v>202</v>
      </c>
      <c r="C69" s="28" t="s">
        <v>336</v>
      </c>
      <c r="D69" s="170" t="s">
        <v>129</v>
      </c>
      <c r="E69" s="5" t="s">
        <v>273</v>
      </c>
      <c r="F69" s="128" t="s">
        <v>276</v>
      </c>
      <c r="G69" s="128" t="s">
        <v>368</v>
      </c>
      <c r="H69" s="129" t="s">
        <v>280</v>
      </c>
      <c r="I69" s="128">
        <v>80111600</v>
      </c>
      <c r="J69" s="128">
        <v>1</v>
      </c>
      <c r="K69" s="128">
        <v>1</v>
      </c>
      <c r="L69" s="128">
        <v>11</v>
      </c>
      <c r="M69" s="128">
        <v>1</v>
      </c>
      <c r="N69" s="128" t="s">
        <v>28</v>
      </c>
      <c r="O69" s="130" t="s">
        <v>354</v>
      </c>
      <c r="P69" s="189">
        <v>16432000</v>
      </c>
      <c r="Q69" s="131">
        <v>0</v>
      </c>
      <c r="R69" s="131">
        <v>0</v>
      </c>
      <c r="S69" s="131" t="s">
        <v>355</v>
      </c>
      <c r="T69" s="131" t="s">
        <v>356</v>
      </c>
      <c r="U69" s="132" t="s">
        <v>200</v>
      </c>
      <c r="V69" s="132">
        <v>3846666</v>
      </c>
      <c r="W69" s="133" t="s">
        <v>201</v>
      </c>
      <c r="X69" s="128" t="s">
        <v>188</v>
      </c>
      <c r="Y69" s="128" t="s">
        <v>321</v>
      </c>
      <c r="Z69" s="132"/>
      <c r="AA69" s="132"/>
      <c r="AB69" s="132"/>
      <c r="AC69" s="204">
        <f t="shared" si="3"/>
        <v>16432000</v>
      </c>
      <c r="AD69" s="1"/>
      <c r="AE69" s="12"/>
      <c r="AF69" s="12"/>
      <c r="AG69" s="12"/>
      <c r="AH69" s="12"/>
      <c r="AI69" s="12"/>
      <c r="AJ69" s="12"/>
      <c r="AK69" s="12"/>
      <c r="AL69" s="12"/>
      <c r="AM69" s="12"/>
      <c r="AN69" s="218"/>
    </row>
    <row r="70" spans="1:40" ht="110.25" hidden="1" customHeight="1" x14ac:dyDescent="0.2">
      <c r="A70" s="14" t="s">
        <v>128</v>
      </c>
      <c r="B70" s="86" t="s">
        <v>202</v>
      </c>
      <c r="C70" s="28" t="s">
        <v>336</v>
      </c>
      <c r="D70" s="170" t="s">
        <v>129</v>
      </c>
      <c r="E70" s="5" t="s">
        <v>273</v>
      </c>
      <c r="F70" s="128" t="s">
        <v>276</v>
      </c>
      <c r="G70" s="128" t="s">
        <v>368</v>
      </c>
      <c r="H70" s="129" t="s">
        <v>280</v>
      </c>
      <c r="I70" s="128">
        <v>80111600</v>
      </c>
      <c r="J70" s="128">
        <v>1</v>
      </c>
      <c r="K70" s="128">
        <v>1</v>
      </c>
      <c r="L70" s="128">
        <v>11</v>
      </c>
      <c r="M70" s="128">
        <v>1</v>
      </c>
      <c r="N70" s="128" t="s">
        <v>28</v>
      </c>
      <c r="O70" s="130" t="s">
        <v>430</v>
      </c>
      <c r="P70" s="189">
        <v>4556000</v>
      </c>
      <c r="Q70" s="131">
        <v>0</v>
      </c>
      <c r="R70" s="131">
        <v>0</v>
      </c>
      <c r="S70" s="131" t="s">
        <v>355</v>
      </c>
      <c r="T70" s="131" t="s">
        <v>356</v>
      </c>
      <c r="U70" s="132" t="s">
        <v>200</v>
      </c>
      <c r="V70" s="132">
        <v>3846666</v>
      </c>
      <c r="W70" s="133" t="s">
        <v>201</v>
      </c>
      <c r="X70" s="128" t="s">
        <v>188</v>
      </c>
      <c r="Y70" s="128" t="s">
        <v>321</v>
      </c>
      <c r="Z70" s="132"/>
      <c r="AA70" s="132"/>
      <c r="AB70" s="132"/>
      <c r="AC70" s="204">
        <f t="shared" si="3"/>
        <v>4556000</v>
      </c>
      <c r="AD70" s="1"/>
      <c r="AE70" s="12"/>
      <c r="AF70" s="12"/>
      <c r="AG70" s="12"/>
      <c r="AH70" s="12"/>
      <c r="AI70" s="12"/>
      <c r="AJ70" s="12"/>
      <c r="AK70" s="12"/>
      <c r="AL70" s="12"/>
      <c r="AM70" s="12"/>
      <c r="AN70" s="218"/>
    </row>
    <row r="71" spans="1:40" ht="110.25" hidden="1" customHeight="1" x14ac:dyDescent="0.2">
      <c r="A71" s="14" t="s">
        <v>128</v>
      </c>
      <c r="B71" s="86" t="s">
        <v>202</v>
      </c>
      <c r="C71" s="28" t="s">
        <v>336</v>
      </c>
      <c r="D71" s="170" t="s">
        <v>129</v>
      </c>
      <c r="E71" s="5" t="s">
        <v>273</v>
      </c>
      <c r="F71" s="128" t="s">
        <v>276</v>
      </c>
      <c r="G71" s="128" t="s">
        <v>368</v>
      </c>
      <c r="H71" s="129" t="s">
        <v>298</v>
      </c>
      <c r="I71" s="128">
        <v>80111600</v>
      </c>
      <c r="J71" s="128">
        <v>1</v>
      </c>
      <c r="K71" s="128">
        <v>1</v>
      </c>
      <c r="L71" s="128">
        <v>6</v>
      </c>
      <c r="M71" s="128">
        <v>1</v>
      </c>
      <c r="N71" s="128" t="s">
        <v>28</v>
      </c>
      <c r="O71" s="130" t="s">
        <v>354</v>
      </c>
      <c r="P71" s="189">
        <f>3318115*6</f>
        <v>19908690</v>
      </c>
      <c r="Q71" s="131">
        <v>0</v>
      </c>
      <c r="R71" s="131">
        <v>0</v>
      </c>
      <c r="S71" s="131" t="s">
        <v>355</v>
      </c>
      <c r="T71" s="131" t="s">
        <v>356</v>
      </c>
      <c r="U71" s="132" t="s">
        <v>200</v>
      </c>
      <c r="V71" s="132">
        <v>3846666</v>
      </c>
      <c r="W71" s="133" t="s">
        <v>201</v>
      </c>
      <c r="X71" s="129" t="s">
        <v>95</v>
      </c>
      <c r="Y71" s="128" t="s">
        <v>321</v>
      </c>
      <c r="Z71" s="132"/>
      <c r="AA71" s="132"/>
      <c r="AB71" s="132"/>
      <c r="AC71" s="204">
        <f t="shared" si="3"/>
        <v>19908690</v>
      </c>
      <c r="AD71" s="12"/>
      <c r="AE71" s="12"/>
      <c r="AF71" s="12"/>
      <c r="AG71" s="12"/>
      <c r="AH71" s="12"/>
      <c r="AI71" s="12"/>
      <c r="AJ71" s="12"/>
      <c r="AK71" s="12"/>
      <c r="AL71" s="12"/>
      <c r="AM71" s="12"/>
      <c r="AN71" s="218"/>
    </row>
    <row r="72" spans="1:40" ht="110.25" hidden="1" customHeight="1" x14ac:dyDescent="0.2">
      <c r="A72" s="14" t="s">
        <v>128</v>
      </c>
      <c r="B72" s="86" t="s">
        <v>202</v>
      </c>
      <c r="C72" s="28" t="s">
        <v>336</v>
      </c>
      <c r="D72" s="170" t="s">
        <v>129</v>
      </c>
      <c r="E72" s="5" t="s">
        <v>273</v>
      </c>
      <c r="F72" s="128" t="s">
        <v>276</v>
      </c>
      <c r="G72" s="128" t="s">
        <v>368</v>
      </c>
      <c r="H72" s="129" t="s">
        <v>124</v>
      </c>
      <c r="I72" s="128">
        <v>78111502</v>
      </c>
      <c r="J72" s="128">
        <v>3</v>
      </c>
      <c r="K72" s="128">
        <v>3</v>
      </c>
      <c r="L72" s="128">
        <v>9</v>
      </c>
      <c r="M72" s="128">
        <v>1</v>
      </c>
      <c r="N72" s="128" t="s">
        <v>28</v>
      </c>
      <c r="O72" s="130" t="s">
        <v>354</v>
      </c>
      <c r="P72" s="189">
        <v>9000000</v>
      </c>
      <c r="Q72" s="131">
        <v>0</v>
      </c>
      <c r="R72" s="131">
        <v>0</v>
      </c>
      <c r="S72" s="131" t="s">
        <v>355</v>
      </c>
      <c r="T72" s="131" t="s">
        <v>356</v>
      </c>
      <c r="U72" s="132" t="s">
        <v>320</v>
      </c>
      <c r="V72" s="132">
        <v>3846666</v>
      </c>
      <c r="W72" s="133" t="s">
        <v>26</v>
      </c>
      <c r="X72" s="132" t="s">
        <v>288</v>
      </c>
      <c r="Y72" s="128" t="s">
        <v>44</v>
      </c>
      <c r="Z72" s="132"/>
      <c r="AA72" s="132"/>
      <c r="AB72" s="132"/>
      <c r="AC72" s="204">
        <f t="shared" ref="AC72:AC103" si="4">P72+Z72+AA72-AB72</f>
        <v>9000000</v>
      </c>
      <c r="AD72" s="1"/>
      <c r="AE72" s="12"/>
      <c r="AF72" s="12"/>
      <c r="AG72" s="12"/>
      <c r="AH72" s="12"/>
      <c r="AI72" s="12"/>
      <c r="AJ72" s="12"/>
      <c r="AK72" s="12"/>
      <c r="AL72" s="12"/>
      <c r="AM72" s="12"/>
      <c r="AN72" s="218"/>
    </row>
    <row r="73" spans="1:40" ht="110.25" hidden="1" customHeight="1" x14ac:dyDescent="0.2">
      <c r="A73" s="14" t="s">
        <v>128</v>
      </c>
      <c r="B73" s="86" t="s">
        <v>202</v>
      </c>
      <c r="C73" s="28" t="s">
        <v>336</v>
      </c>
      <c r="D73" s="170" t="s">
        <v>129</v>
      </c>
      <c r="E73" s="5" t="s">
        <v>273</v>
      </c>
      <c r="F73" s="128" t="s">
        <v>276</v>
      </c>
      <c r="G73" s="128" t="s">
        <v>368</v>
      </c>
      <c r="H73" s="129" t="s">
        <v>267</v>
      </c>
      <c r="I73" s="128" t="s">
        <v>1</v>
      </c>
      <c r="J73" s="128" t="s">
        <v>1</v>
      </c>
      <c r="K73" s="128" t="s">
        <v>1</v>
      </c>
      <c r="L73" s="128" t="s">
        <v>1</v>
      </c>
      <c r="M73" s="128" t="s">
        <v>1</v>
      </c>
      <c r="N73" s="128" t="s">
        <v>48</v>
      </c>
      <c r="O73" s="130" t="s">
        <v>430</v>
      </c>
      <c r="P73" s="189">
        <v>15444000</v>
      </c>
      <c r="Q73" s="131">
        <v>0</v>
      </c>
      <c r="R73" s="131">
        <v>0</v>
      </c>
      <c r="S73" s="131" t="s">
        <v>355</v>
      </c>
      <c r="T73" s="131" t="s">
        <v>356</v>
      </c>
      <c r="U73" s="132" t="s">
        <v>200</v>
      </c>
      <c r="V73" s="132">
        <v>3846666</v>
      </c>
      <c r="W73" s="133" t="s">
        <v>201</v>
      </c>
      <c r="X73" s="132" t="s">
        <v>287</v>
      </c>
      <c r="Y73" s="128" t="s">
        <v>1</v>
      </c>
      <c r="Z73" s="132"/>
      <c r="AA73" s="132"/>
      <c r="AB73" s="132"/>
      <c r="AC73" s="204">
        <f t="shared" si="4"/>
        <v>15444000</v>
      </c>
      <c r="AD73" s="201"/>
      <c r="AE73" s="12"/>
      <c r="AF73" s="12"/>
      <c r="AG73" s="12"/>
      <c r="AH73" s="12"/>
      <c r="AI73" s="12"/>
      <c r="AJ73" s="12"/>
      <c r="AK73" s="12"/>
      <c r="AL73" s="12"/>
      <c r="AM73" s="12"/>
      <c r="AN73" s="218"/>
    </row>
    <row r="74" spans="1:40" ht="110.25" hidden="1" customHeight="1" x14ac:dyDescent="0.2">
      <c r="A74" s="14" t="s">
        <v>128</v>
      </c>
      <c r="B74" s="86" t="s">
        <v>202</v>
      </c>
      <c r="C74" s="28" t="s">
        <v>336</v>
      </c>
      <c r="D74" s="170" t="s">
        <v>129</v>
      </c>
      <c r="E74" s="5" t="s">
        <v>273</v>
      </c>
      <c r="F74" s="128" t="s">
        <v>276</v>
      </c>
      <c r="G74" s="128" t="s">
        <v>368</v>
      </c>
      <c r="H74" s="129" t="s">
        <v>268</v>
      </c>
      <c r="I74" s="128" t="s">
        <v>1</v>
      </c>
      <c r="J74" s="128" t="s">
        <v>1</v>
      </c>
      <c r="K74" s="128" t="s">
        <v>1</v>
      </c>
      <c r="L74" s="128" t="s">
        <v>1</v>
      </c>
      <c r="M74" s="128" t="s">
        <v>1</v>
      </c>
      <c r="N74" s="128" t="s">
        <v>48</v>
      </c>
      <c r="O74" s="130" t="s">
        <v>354</v>
      </c>
      <c r="P74" s="189">
        <v>2296000</v>
      </c>
      <c r="Q74" s="131">
        <v>0</v>
      </c>
      <c r="R74" s="131">
        <v>0</v>
      </c>
      <c r="S74" s="131" t="s">
        <v>355</v>
      </c>
      <c r="T74" s="131" t="s">
        <v>356</v>
      </c>
      <c r="U74" s="132" t="s">
        <v>200</v>
      </c>
      <c r="V74" s="132">
        <v>3846666</v>
      </c>
      <c r="W74" s="133" t="s">
        <v>201</v>
      </c>
      <c r="X74" s="132" t="s">
        <v>289</v>
      </c>
      <c r="Y74" s="128" t="s">
        <v>1</v>
      </c>
      <c r="Z74" s="132"/>
      <c r="AA74" s="132"/>
      <c r="AB74" s="132"/>
      <c r="AC74" s="204">
        <f t="shared" si="4"/>
        <v>2296000</v>
      </c>
      <c r="AD74" s="1"/>
      <c r="AE74" s="12"/>
      <c r="AF74" s="12"/>
      <c r="AG74" s="12"/>
      <c r="AH74" s="12"/>
      <c r="AI74" s="12"/>
      <c r="AJ74" s="12"/>
      <c r="AK74" s="12"/>
      <c r="AL74" s="12"/>
      <c r="AM74" s="12"/>
      <c r="AN74" s="218"/>
    </row>
    <row r="75" spans="1:40" ht="110.25" hidden="1" customHeight="1" x14ac:dyDescent="0.2">
      <c r="A75" s="14" t="s">
        <v>359</v>
      </c>
      <c r="B75" s="92" t="s">
        <v>203</v>
      </c>
      <c r="C75" s="10" t="s">
        <v>364</v>
      </c>
      <c r="D75" s="89" t="s">
        <v>193</v>
      </c>
      <c r="E75" s="15" t="s">
        <v>131</v>
      </c>
      <c r="F75" s="29" t="s">
        <v>204</v>
      </c>
      <c r="G75" s="29" t="s">
        <v>205</v>
      </c>
      <c r="H75" s="26" t="s">
        <v>194</v>
      </c>
      <c r="I75" s="28">
        <v>72103300</v>
      </c>
      <c r="J75" s="30">
        <v>6</v>
      </c>
      <c r="K75" s="30">
        <v>6</v>
      </c>
      <c r="L75" s="30">
        <v>1</v>
      </c>
      <c r="M75" s="30">
        <v>1</v>
      </c>
      <c r="N75" s="21" t="s">
        <v>302</v>
      </c>
      <c r="O75" s="134" t="s">
        <v>429</v>
      </c>
      <c r="P75" s="190">
        <v>10000000</v>
      </c>
      <c r="Q75" s="47">
        <v>0</v>
      </c>
      <c r="R75" s="47">
        <v>0</v>
      </c>
      <c r="S75" s="47" t="s">
        <v>355</v>
      </c>
      <c r="T75" s="47" t="s">
        <v>356</v>
      </c>
      <c r="U75" s="26" t="s">
        <v>25</v>
      </c>
      <c r="V75" s="26">
        <v>3846666</v>
      </c>
      <c r="W75" s="31" t="s">
        <v>26</v>
      </c>
      <c r="X75" s="21" t="s">
        <v>29</v>
      </c>
      <c r="Y75" s="28" t="s">
        <v>44</v>
      </c>
      <c r="Z75" s="28"/>
      <c r="AA75" s="28"/>
      <c r="AB75" s="28"/>
      <c r="AC75" s="181">
        <f t="shared" si="4"/>
        <v>10000000</v>
      </c>
      <c r="AD75" s="12"/>
      <c r="AE75" s="12"/>
      <c r="AF75" s="12"/>
      <c r="AG75" s="12"/>
      <c r="AH75" s="12"/>
      <c r="AI75" s="12"/>
      <c r="AJ75" s="12"/>
      <c r="AK75" s="12"/>
      <c r="AL75" s="12"/>
      <c r="AM75" s="12"/>
      <c r="AN75" s="218"/>
    </row>
    <row r="76" spans="1:40" ht="110.25" hidden="1" customHeight="1" x14ac:dyDescent="0.2">
      <c r="A76" s="14" t="s">
        <v>359</v>
      </c>
      <c r="B76" s="92" t="s">
        <v>203</v>
      </c>
      <c r="C76" s="10" t="s">
        <v>364</v>
      </c>
      <c r="D76" s="89" t="s">
        <v>193</v>
      </c>
      <c r="E76" s="173" t="s">
        <v>434</v>
      </c>
      <c r="F76" s="29" t="s">
        <v>204</v>
      </c>
      <c r="G76" s="29" t="s">
        <v>432</v>
      </c>
      <c r="H76" s="26" t="s">
        <v>194</v>
      </c>
      <c r="I76" s="28">
        <v>72103300</v>
      </c>
      <c r="J76" s="30">
        <v>6</v>
      </c>
      <c r="K76" s="30">
        <v>6</v>
      </c>
      <c r="L76" s="30">
        <v>1</v>
      </c>
      <c r="M76" s="30">
        <v>1</v>
      </c>
      <c r="N76" s="21" t="s">
        <v>302</v>
      </c>
      <c r="O76" s="134" t="s">
        <v>430</v>
      </c>
      <c r="P76" s="190">
        <v>20000000</v>
      </c>
      <c r="Q76" s="47">
        <v>0</v>
      </c>
      <c r="R76" s="47">
        <v>0</v>
      </c>
      <c r="S76" s="47" t="s">
        <v>355</v>
      </c>
      <c r="T76" s="47" t="s">
        <v>356</v>
      </c>
      <c r="U76" s="26" t="s">
        <v>25</v>
      </c>
      <c r="V76" s="26">
        <v>3846666</v>
      </c>
      <c r="W76" s="31" t="s">
        <v>26</v>
      </c>
      <c r="X76" s="21" t="s">
        <v>29</v>
      </c>
      <c r="Y76" s="28" t="s">
        <v>44</v>
      </c>
      <c r="Z76" s="28"/>
      <c r="AA76" s="28"/>
      <c r="AB76" s="28"/>
      <c r="AC76" s="181">
        <f t="shared" si="4"/>
        <v>20000000</v>
      </c>
      <c r="AD76" s="12"/>
      <c r="AE76" s="12"/>
      <c r="AF76" s="12"/>
      <c r="AG76" s="12"/>
      <c r="AH76" s="12"/>
      <c r="AI76" s="12"/>
      <c r="AJ76" s="12"/>
      <c r="AK76" s="12"/>
      <c r="AL76" s="12"/>
      <c r="AM76" s="12"/>
      <c r="AN76" s="218"/>
    </row>
    <row r="77" spans="1:40" ht="110.25" hidden="1" customHeight="1" x14ac:dyDescent="0.2">
      <c r="A77" s="14" t="s">
        <v>359</v>
      </c>
      <c r="B77" s="92" t="s">
        <v>203</v>
      </c>
      <c r="C77" s="10" t="s">
        <v>364</v>
      </c>
      <c r="D77" s="89" t="s">
        <v>193</v>
      </c>
      <c r="E77" s="173" t="s">
        <v>131</v>
      </c>
      <c r="F77" s="29" t="s">
        <v>204</v>
      </c>
      <c r="G77" s="29" t="s">
        <v>433</v>
      </c>
      <c r="H77" s="26" t="s">
        <v>194</v>
      </c>
      <c r="I77" s="28">
        <v>72103300</v>
      </c>
      <c r="J77" s="30">
        <v>6</v>
      </c>
      <c r="K77" s="30">
        <v>6</v>
      </c>
      <c r="L77" s="30">
        <v>1</v>
      </c>
      <c r="M77" s="30">
        <v>1</v>
      </c>
      <c r="N77" s="21" t="s">
        <v>302</v>
      </c>
      <c r="O77" s="134" t="s">
        <v>354</v>
      </c>
      <c r="P77" s="190">
        <v>2138739</v>
      </c>
      <c r="Q77" s="47">
        <v>0</v>
      </c>
      <c r="R77" s="47">
        <v>0</v>
      </c>
      <c r="S77" s="47" t="s">
        <v>355</v>
      </c>
      <c r="T77" s="47" t="s">
        <v>356</v>
      </c>
      <c r="U77" s="26" t="s">
        <v>25</v>
      </c>
      <c r="V77" s="26">
        <v>3846666</v>
      </c>
      <c r="W77" s="31" t="s">
        <v>26</v>
      </c>
      <c r="X77" s="21" t="s">
        <v>29</v>
      </c>
      <c r="Y77" s="28" t="s">
        <v>44</v>
      </c>
      <c r="Z77" s="28"/>
      <c r="AA77" s="28"/>
      <c r="AB77" s="28"/>
      <c r="AC77" s="181">
        <f t="shared" si="4"/>
        <v>2138739</v>
      </c>
      <c r="AD77" s="12"/>
      <c r="AE77" s="12"/>
      <c r="AF77" s="12"/>
      <c r="AG77" s="12"/>
      <c r="AH77" s="12"/>
      <c r="AI77" s="12"/>
      <c r="AJ77" s="12"/>
      <c r="AK77" s="12"/>
      <c r="AL77" s="12"/>
      <c r="AM77" s="12"/>
      <c r="AN77" s="218"/>
    </row>
    <row r="78" spans="1:40" ht="110.25" hidden="1" customHeight="1" x14ac:dyDescent="0.2">
      <c r="A78" s="22" t="s">
        <v>358</v>
      </c>
      <c r="B78" s="92" t="s">
        <v>203</v>
      </c>
      <c r="C78" s="94" t="s">
        <v>363</v>
      </c>
      <c r="D78" s="26" t="s">
        <v>31</v>
      </c>
      <c r="E78" s="32" t="s">
        <v>172</v>
      </c>
      <c r="F78" s="49" t="s">
        <v>172</v>
      </c>
      <c r="G78" s="49" t="s">
        <v>455</v>
      </c>
      <c r="H78" s="49" t="s">
        <v>32</v>
      </c>
      <c r="I78" s="110">
        <v>80111600</v>
      </c>
      <c r="J78" s="110">
        <v>1</v>
      </c>
      <c r="K78" s="110">
        <v>1</v>
      </c>
      <c r="L78" s="110">
        <v>11</v>
      </c>
      <c r="M78" s="110">
        <v>1</v>
      </c>
      <c r="N78" s="110" t="s">
        <v>28</v>
      </c>
      <c r="O78" s="174" t="s">
        <v>354</v>
      </c>
      <c r="P78" s="197">
        <f>2223694*11</f>
        <v>24460634</v>
      </c>
      <c r="Q78" s="116">
        <v>0</v>
      </c>
      <c r="R78" s="116">
        <v>0</v>
      </c>
      <c r="S78" s="116" t="s">
        <v>355</v>
      </c>
      <c r="T78" s="116" t="s">
        <v>356</v>
      </c>
      <c r="U78" s="49" t="s">
        <v>25</v>
      </c>
      <c r="V78" s="49">
        <v>3846666</v>
      </c>
      <c r="W78" s="118" t="s">
        <v>26</v>
      </c>
      <c r="X78" s="110" t="s">
        <v>29</v>
      </c>
      <c r="Y78" s="110" t="s">
        <v>34</v>
      </c>
      <c r="Z78" s="110"/>
      <c r="AA78" s="110"/>
      <c r="AB78" s="110"/>
      <c r="AC78" s="203">
        <f t="shared" si="4"/>
        <v>24460634</v>
      </c>
      <c r="AD78" s="12"/>
      <c r="AE78" s="12"/>
      <c r="AF78" s="12"/>
      <c r="AG78" s="12"/>
      <c r="AH78" s="12"/>
      <c r="AI78" s="12"/>
      <c r="AJ78" s="12"/>
      <c r="AK78" s="12"/>
      <c r="AL78" s="12"/>
      <c r="AM78" s="12"/>
      <c r="AN78" s="218"/>
    </row>
    <row r="79" spans="1:40" ht="110.25" hidden="1" customHeight="1" x14ac:dyDescent="0.2">
      <c r="A79" s="22" t="s">
        <v>358</v>
      </c>
      <c r="B79" s="92" t="s">
        <v>203</v>
      </c>
      <c r="C79" s="94" t="s">
        <v>363</v>
      </c>
      <c r="D79" s="26" t="s">
        <v>31</v>
      </c>
      <c r="E79" s="32" t="s">
        <v>172</v>
      </c>
      <c r="F79" s="49" t="s">
        <v>172</v>
      </c>
      <c r="G79" s="49" t="s">
        <v>455</v>
      </c>
      <c r="H79" s="49" t="s">
        <v>185</v>
      </c>
      <c r="I79" s="49">
        <v>80111600</v>
      </c>
      <c r="J79" s="49">
        <v>1</v>
      </c>
      <c r="K79" s="49">
        <v>1</v>
      </c>
      <c r="L79" s="49">
        <v>11</v>
      </c>
      <c r="M79" s="49">
        <v>1</v>
      </c>
      <c r="N79" s="110" t="s">
        <v>28</v>
      </c>
      <c r="O79" s="115" t="s">
        <v>354</v>
      </c>
      <c r="P79" s="185">
        <f>2565200*11</f>
        <v>28217200</v>
      </c>
      <c r="Q79" s="116">
        <v>0</v>
      </c>
      <c r="R79" s="116">
        <v>0</v>
      </c>
      <c r="S79" s="116" t="s">
        <v>355</v>
      </c>
      <c r="T79" s="116" t="s">
        <v>356</v>
      </c>
      <c r="U79" s="49" t="s">
        <v>186</v>
      </c>
      <c r="V79" s="49">
        <v>3846666</v>
      </c>
      <c r="W79" s="118" t="s">
        <v>187</v>
      </c>
      <c r="X79" s="135" t="s">
        <v>188</v>
      </c>
      <c r="Y79" s="110" t="s">
        <v>34</v>
      </c>
      <c r="Z79" s="49"/>
      <c r="AA79" s="110"/>
      <c r="AB79" s="110"/>
      <c r="AC79" s="203">
        <f t="shared" si="4"/>
        <v>28217200</v>
      </c>
      <c r="AD79" s="12"/>
      <c r="AE79" s="12"/>
      <c r="AF79" s="12"/>
      <c r="AG79" s="12"/>
      <c r="AH79" s="12"/>
      <c r="AI79" s="12"/>
      <c r="AJ79" s="12"/>
      <c r="AK79" s="12"/>
      <c r="AL79" s="12"/>
      <c r="AM79" s="12"/>
      <c r="AN79" s="218"/>
    </row>
    <row r="80" spans="1:40" ht="132.75" hidden="1" customHeight="1" x14ac:dyDescent="0.2">
      <c r="A80" s="22" t="s">
        <v>358</v>
      </c>
      <c r="B80" s="92" t="s">
        <v>203</v>
      </c>
      <c r="C80" s="94" t="s">
        <v>363</v>
      </c>
      <c r="D80" s="26" t="s">
        <v>31</v>
      </c>
      <c r="E80" s="32" t="s">
        <v>172</v>
      </c>
      <c r="F80" s="49" t="s">
        <v>172</v>
      </c>
      <c r="G80" s="49" t="s">
        <v>455</v>
      </c>
      <c r="H80" s="49" t="s">
        <v>189</v>
      </c>
      <c r="I80" s="49">
        <v>80111600</v>
      </c>
      <c r="J80" s="49">
        <v>1</v>
      </c>
      <c r="K80" s="49">
        <v>1</v>
      </c>
      <c r="L80" s="49">
        <v>11</v>
      </c>
      <c r="M80" s="49">
        <v>1</v>
      </c>
      <c r="N80" s="110" t="s">
        <v>28</v>
      </c>
      <c r="O80" s="115" t="s">
        <v>354</v>
      </c>
      <c r="P80" s="185">
        <f>2672193*11</f>
        <v>29394123</v>
      </c>
      <c r="Q80" s="116">
        <v>0</v>
      </c>
      <c r="R80" s="116">
        <v>0</v>
      </c>
      <c r="S80" s="116" t="s">
        <v>355</v>
      </c>
      <c r="T80" s="116" t="s">
        <v>356</v>
      </c>
      <c r="U80" s="49" t="s">
        <v>186</v>
      </c>
      <c r="V80" s="49">
        <v>3846666</v>
      </c>
      <c r="W80" s="118" t="s">
        <v>187</v>
      </c>
      <c r="X80" s="135" t="s">
        <v>188</v>
      </c>
      <c r="Y80" s="110" t="s">
        <v>34</v>
      </c>
      <c r="Z80" s="49"/>
      <c r="AA80" s="110"/>
      <c r="AB80" s="110"/>
      <c r="AC80" s="203">
        <f t="shared" si="4"/>
        <v>29394123</v>
      </c>
      <c r="AD80" s="12"/>
      <c r="AE80" s="12"/>
      <c r="AF80" s="12"/>
      <c r="AG80" s="12"/>
      <c r="AH80" s="12"/>
      <c r="AI80" s="12"/>
      <c r="AJ80" s="12"/>
      <c r="AK80" s="12"/>
      <c r="AL80" s="12"/>
      <c r="AM80" s="12"/>
      <c r="AN80" s="218"/>
    </row>
    <row r="81" spans="1:40" ht="110.25" hidden="1" customHeight="1" x14ac:dyDescent="0.2">
      <c r="A81" s="22" t="s">
        <v>358</v>
      </c>
      <c r="B81" s="92" t="s">
        <v>203</v>
      </c>
      <c r="C81" s="94" t="s">
        <v>363</v>
      </c>
      <c r="D81" s="26" t="s">
        <v>31</v>
      </c>
      <c r="E81" s="32" t="s">
        <v>172</v>
      </c>
      <c r="F81" s="49" t="s">
        <v>172</v>
      </c>
      <c r="G81" s="49" t="s">
        <v>455</v>
      </c>
      <c r="H81" s="49" t="s">
        <v>190</v>
      </c>
      <c r="I81" s="111">
        <v>80111600</v>
      </c>
      <c r="J81" s="49">
        <v>1</v>
      </c>
      <c r="K81" s="49">
        <v>1</v>
      </c>
      <c r="L81" s="49">
        <v>11</v>
      </c>
      <c r="M81" s="49">
        <v>1</v>
      </c>
      <c r="N81" s="110" t="s">
        <v>28</v>
      </c>
      <c r="O81" s="115" t="s">
        <v>354</v>
      </c>
      <c r="P81" s="185">
        <f>2672193*11</f>
        <v>29394123</v>
      </c>
      <c r="Q81" s="116">
        <v>0</v>
      </c>
      <c r="R81" s="116">
        <v>0</v>
      </c>
      <c r="S81" s="116" t="s">
        <v>355</v>
      </c>
      <c r="T81" s="116" t="s">
        <v>356</v>
      </c>
      <c r="U81" s="49" t="s">
        <v>186</v>
      </c>
      <c r="V81" s="49">
        <v>3846666</v>
      </c>
      <c r="W81" s="118" t="s">
        <v>187</v>
      </c>
      <c r="X81" s="110" t="s">
        <v>95</v>
      </c>
      <c r="Y81" s="110" t="s">
        <v>34</v>
      </c>
      <c r="Z81" s="49"/>
      <c r="AA81" s="110"/>
      <c r="AB81" s="110"/>
      <c r="AC81" s="203">
        <f t="shared" si="4"/>
        <v>29394123</v>
      </c>
      <c r="AD81" s="12"/>
      <c r="AE81" s="12"/>
      <c r="AF81" s="12"/>
      <c r="AG81" s="12"/>
      <c r="AH81" s="12"/>
      <c r="AI81" s="12"/>
      <c r="AJ81" s="12"/>
      <c r="AK81" s="12"/>
      <c r="AL81" s="12"/>
      <c r="AM81" s="12"/>
      <c r="AN81" s="218"/>
    </row>
    <row r="82" spans="1:40" ht="110.25" hidden="1" customHeight="1" x14ac:dyDescent="0.2">
      <c r="A82" s="22" t="s">
        <v>358</v>
      </c>
      <c r="B82" s="92" t="s">
        <v>203</v>
      </c>
      <c r="C82" s="94" t="s">
        <v>363</v>
      </c>
      <c r="D82" s="26" t="s">
        <v>31</v>
      </c>
      <c r="E82" s="1" t="s">
        <v>35</v>
      </c>
      <c r="F82" s="1" t="s">
        <v>35</v>
      </c>
      <c r="G82" s="1" t="s">
        <v>456</v>
      </c>
      <c r="H82" s="1" t="s">
        <v>11</v>
      </c>
      <c r="I82" s="4">
        <v>93141808</v>
      </c>
      <c r="J82" s="4">
        <v>2</v>
      </c>
      <c r="K82" s="4">
        <v>2</v>
      </c>
      <c r="L82" s="4">
        <v>10</v>
      </c>
      <c r="M82" s="4">
        <v>1</v>
      </c>
      <c r="N82" s="4" t="s">
        <v>27</v>
      </c>
      <c r="O82" s="3" t="s">
        <v>354</v>
      </c>
      <c r="P82" s="24">
        <v>10000000</v>
      </c>
      <c r="Q82" s="44">
        <v>0</v>
      </c>
      <c r="R82" s="44">
        <v>0</v>
      </c>
      <c r="S82" s="44" t="s">
        <v>355</v>
      </c>
      <c r="T82" s="44" t="s">
        <v>356</v>
      </c>
      <c r="U82" s="1" t="s">
        <v>25</v>
      </c>
      <c r="V82" s="1">
        <v>3846666</v>
      </c>
      <c r="W82" s="6" t="s">
        <v>26</v>
      </c>
      <c r="X82" s="4" t="s">
        <v>29</v>
      </c>
      <c r="Y82" s="2" t="s">
        <v>33</v>
      </c>
      <c r="Z82" s="2"/>
      <c r="AA82" s="2"/>
      <c r="AB82" s="2"/>
      <c r="AC82" s="202">
        <f t="shared" si="4"/>
        <v>10000000</v>
      </c>
      <c r="AD82" s="12"/>
      <c r="AE82" s="12"/>
      <c r="AF82" s="12"/>
      <c r="AG82" s="12"/>
      <c r="AH82" s="12"/>
      <c r="AI82" s="12"/>
      <c r="AJ82" s="12"/>
      <c r="AK82" s="12"/>
      <c r="AL82" s="12"/>
      <c r="AM82" s="12"/>
      <c r="AN82" s="218"/>
    </row>
    <row r="83" spans="1:40" ht="110.25" hidden="1" customHeight="1" x14ac:dyDescent="0.2">
      <c r="A83" s="22" t="s">
        <v>358</v>
      </c>
      <c r="B83" s="92" t="s">
        <v>203</v>
      </c>
      <c r="C83" s="94" t="s">
        <v>363</v>
      </c>
      <c r="D83" s="26" t="s">
        <v>31</v>
      </c>
      <c r="E83" s="1" t="s">
        <v>35</v>
      </c>
      <c r="F83" s="1" t="s">
        <v>35</v>
      </c>
      <c r="G83" s="1" t="s">
        <v>456</v>
      </c>
      <c r="H83" s="1" t="s">
        <v>12</v>
      </c>
      <c r="I83" s="4" t="s">
        <v>13</v>
      </c>
      <c r="J83" s="4">
        <v>4</v>
      </c>
      <c r="K83" s="4">
        <v>5</v>
      </c>
      <c r="L83" s="4">
        <v>7</v>
      </c>
      <c r="M83" s="4">
        <v>1</v>
      </c>
      <c r="N83" s="4" t="s">
        <v>27</v>
      </c>
      <c r="O83" s="3" t="s">
        <v>429</v>
      </c>
      <c r="P83" s="191">
        <v>14181372</v>
      </c>
      <c r="Q83" s="44">
        <v>0</v>
      </c>
      <c r="R83" s="44">
        <v>0</v>
      </c>
      <c r="S83" s="44" t="s">
        <v>355</v>
      </c>
      <c r="T83" s="44" t="s">
        <v>356</v>
      </c>
      <c r="U83" s="1" t="s">
        <v>25</v>
      </c>
      <c r="V83" s="1">
        <v>3846666</v>
      </c>
      <c r="W83" s="6" t="s">
        <v>26</v>
      </c>
      <c r="X83" s="4" t="s">
        <v>29</v>
      </c>
      <c r="Y83" s="2" t="s">
        <v>33</v>
      </c>
      <c r="Z83" s="2"/>
      <c r="AA83" s="2"/>
      <c r="AB83" s="2"/>
      <c r="AC83" s="202">
        <f t="shared" si="4"/>
        <v>14181372</v>
      </c>
      <c r="AD83" s="12"/>
      <c r="AE83" s="12"/>
      <c r="AF83" s="12"/>
      <c r="AG83" s="12"/>
      <c r="AH83" s="12"/>
      <c r="AI83" s="12"/>
      <c r="AJ83" s="12"/>
      <c r="AK83" s="12"/>
      <c r="AL83" s="12"/>
      <c r="AM83" s="12"/>
      <c r="AN83" s="218"/>
    </row>
    <row r="84" spans="1:40" ht="110.25" hidden="1" customHeight="1" x14ac:dyDescent="0.2">
      <c r="A84" s="22" t="s">
        <v>358</v>
      </c>
      <c r="B84" s="92" t="s">
        <v>203</v>
      </c>
      <c r="C84" s="94" t="s">
        <v>363</v>
      </c>
      <c r="D84" s="26" t="s">
        <v>31</v>
      </c>
      <c r="E84" s="1" t="s">
        <v>35</v>
      </c>
      <c r="F84" s="1" t="s">
        <v>35</v>
      </c>
      <c r="G84" s="1" t="s">
        <v>456</v>
      </c>
      <c r="H84" s="1" t="s">
        <v>12</v>
      </c>
      <c r="I84" s="4" t="s">
        <v>13</v>
      </c>
      <c r="J84" s="4">
        <v>4</v>
      </c>
      <c r="K84" s="4">
        <v>5</v>
      </c>
      <c r="L84" s="4">
        <v>7</v>
      </c>
      <c r="M84" s="4">
        <v>1</v>
      </c>
      <c r="N84" s="4" t="s">
        <v>27</v>
      </c>
      <c r="O84" s="3" t="s">
        <v>354</v>
      </c>
      <c r="P84" s="191">
        <v>5818628</v>
      </c>
      <c r="Q84" s="44">
        <v>0</v>
      </c>
      <c r="R84" s="44">
        <v>0</v>
      </c>
      <c r="S84" s="44" t="s">
        <v>355</v>
      </c>
      <c r="T84" s="44" t="s">
        <v>356</v>
      </c>
      <c r="U84" s="1" t="s">
        <v>25</v>
      </c>
      <c r="V84" s="1">
        <v>3846666</v>
      </c>
      <c r="W84" s="6" t="s">
        <v>26</v>
      </c>
      <c r="X84" s="4" t="s">
        <v>29</v>
      </c>
      <c r="Y84" s="2" t="s">
        <v>33</v>
      </c>
      <c r="Z84" s="2"/>
      <c r="AA84" s="2"/>
      <c r="AB84" s="2"/>
      <c r="AC84" s="202">
        <f t="shared" si="4"/>
        <v>5818628</v>
      </c>
      <c r="AD84" s="12"/>
      <c r="AE84" s="12"/>
      <c r="AF84" s="12"/>
      <c r="AG84" s="12"/>
      <c r="AH84" s="12"/>
      <c r="AI84" s="12"/>
      <c r="AJ84" s="12"/>
      <c r="AK84" s="12"/>
      <c r="AL84" s="12"/>
      <c r="AM84" s="12"/>
      <c r="AN84" s="218"/>
    </row>
    <row r="85" spans="1:40" ht="110.25" hidden="1" customHeight="1" x14ac:dyDescent="0.2">
      <c r="A85" s="22" t="s">
        <v>358</v>
      </c>
      <c r="B85" s="92" t="s">
        <v>203</v>
      </c>
      <c r="C85" s="94" t="s">
        <v>363</v>
      </c>
      <c r="D85" s="26" t="s">
        <v>31</v>
      </c>
      <c r="E85" s="136" t="s">
        <v>206</v>
      </c>
      <c r="F85" s="136" t="s">
        <v>206</v>
      </c>
      <c r="G85" s="26" t="s">
        <v>457</v>
      </c>
      <c r="H85" s="21" t="s">
        <v>454</v>
      </c>
      <c r="I85" s="28">
        <v>80111600</v>
      </c>
      <c r="J85" s="30">
        <v>1</v>
      </c>
      <c r="K85" s="30">
        <v>1</v>
      </c>
      <c r="L85" s="105" t="s">
        <v>448</v>
      </c>
      <c r="M85" s="30">
        <v>0</v>
      </c>
      <c r="N85" s="21" t="s">
        <v>28</v>
      </c>
      <c r="O85" s="30" t="s">
        <v>354</v>
      </c>
      <c r="P85" s="180">
        <f>3956500*11.5</f>
        <v>45499750</v>
      </c>
      <c r="Q85" s="47">
        <v>0</v>
      </c>
      <c r="R85" s="47">
        <v>0</v>
      </c>
      <c r="S85" s="47" t="s">
        <v>355</v>
      </c>
      <c r="T85" s="47" t="s">
        <v>356</v>
      </c>
      <c r="U85" s="28" t="s">
        <v>145</v>
      </c>
      <c r="V85" s="28">
        <v>3846666</v>
      </c>
      <c r="W85" s="31" t="s">
        <v>146</v>
      </c>
      <c r="X85" s="28" t="s">
        <v>95</v>
      </c>
      <c r="Y85" s="28" t="s">
        <v>360</v>
      </c>
      <c r="Z85" s="28"/>
      <c r="AA85" s="28"/>
      <c r="AB85" s="28"/>
      <c r="AC85" s="181">
        <f t="shared" si="4"/>
        <v>45499750</v>
      </c>
      <c r="AD85" s="12"/>
      <c r="AE85" s="12"/>
      <c r="AF85" s="12"/>
      <c r="AG85" s="12"/>
      <c r="AH85" s="12"/>
      <c r="AI85" s="12"/>
      <c r="AJ85" s="12"/>
      <c r="AK85" s="12"/>
      <c r="AL85" s="12"/>
      <c r="AM85" s="12"/>
      <c r="AN85" s="218"/>
    </row>
    <row r="86" spans="1:40" ht="110.25" hidden="1" customHeight="1" x14ac:dyDescent="0.2">
      <c r="A86" s="22" t="s">
        <v>358</v>
      </c>
      <c r="B86" s="92" t="s">
        <v>203</v>
      </c>
      <c r="C86" s="94" t="s">
        <v>363</v>
      </c>
      <c r="D86" s="26" t="s">
        <v>31</v>
      </c>
      <c r="E86" s="137" t="s">
        <v>196</v>
      </c>
      <c r="F86" s="137" t="s">
        <v>196</v>
      </c>
      <c r="G86" s="41" t="s">
        <v>458</v>
      </c>
      <c r="H86" s="93" t="s">
        <v>213</v>
      </c>
      <c r="I86" s="41" t="s">
        <v>214</v>
      </c>
      <c r="J86" s="41" t="s">
        <v>216</v>
      </c>
      <c r="K86" s="41">
        <v>11</v>
      </c>
      <c r="L86" s="41" t="s">
        <v>217</v>
      </c>
      <c r="M86" s="41">
        <v>0</v>
      </c>
      <c r="N86" s="41" t="s">
        <v>28</v>
      </c>
      <c r="O86" s="41" t="s">
        <v>429</v>
      </c>
      <c r="P86" s="192">
        <v>15000000</v>
      </c>
      <c r="Q86" s="138">
        <v>0</v>
      </c>
      <c r="R86" s="138">
        <v>0</v>
      </c>
      <c r="S86" s="138" t="s">
        <v>355</v>
      </c>
      <c r="T86" s="138" t="s">
        <v>356</v>
      </c>
      <c r="U86" s="93" t="s">
        <v>148</v>
      </c>
      <c r="V86" s="93">
        <v>3846666</v>
      </c>
      <c r="W86" s="41" t="s">
        <v>149</v>
      </c>
      <c r="X86" s="41" t="s">
        <v>215</v>
      </c>
      <c r="Y86" s="139" t="s">
        <v>195</v>
      </c>
      <c r="Z86" s="139"/>
      <c r="AA86" s="139"/>
      <c r="AB86" s="139"/>
      <c r="AC86" s="194">
        <f t="shared" si="4"/>
        <v>15000000</v>
      </c>
      <c r="AD86" s="12"/>
      <c r="AE86" s="12"/>
      <c r="AF86" s="12"/>
      <c r="AG86" s="12"/>
      <c r="AH86" s="12"/>
      <c r="AI86" s="12"/>
      <c r="AJ86" s="12"/>
      <c r="AK86" s="12"/>
      <c r="AL86" s="12"/>
      <c r="AM86" s="12"/>
      <c r="AN86" s="218"/>
    </row>
    <row r="87" spans="1:40" ht="110.25" hidden="1" customHeight="1" x14ac:dyDescent="0.2">
      <c r="A87" s="22" t="s">
        <v>358</v>
      </c>
      <c r="B87" s="92" t="s">
        <v>203</v>
      </c>
      <c r="C87" s="94" t="s">
        <v>363</v>
      </c>
      <c r="D87" s="26" t="s">
        <v>31</v>
      </c>
      <c r="E87" s="137" t="s">
        <v>171</v>
      </c>
      <c r="F87" s="137" t="s">
        <v>171</v>
      </c>
      <c r="G87" s="41" t="s">
        <v>458</v>
      </c>
      <c r="H87" s="93" t="s">
        <v>147</v>
      </c>
      <c r="I87" s="41">
        <v>81112200</v>
      </c>
      <c r="J87" s="41">
        <v>1</v>
      </c>
      <c r="K87" s="41">
        <v>1</v>
      </c>
      <c r="L87" s="41">
        <v>11</v>
      </c>
      <c r="M87" s="41">
        <v>1</v>
      </c>
      <c r="N87" s="41" t="s">
        <v>28</v>
      </c>
      <c r="O87" s="41" t="s">
        <v>354</v>
      </c>
      <c r="P87" s="193">
        <f>(2400000*11)*1.06</f>
        <v>27984000</v>
      </c>
      <c r="Q87" s="138">
        <v>0</v>
      </c>
      <c r="R87" s="138">
        <v>0</v>
      </c>
      <c r="S87" s="138" t="s">
        <v>355</v>
      </c>
      <c r="T87" s="138" t="s">
        <v>356</v>
      </c>
      <c r="U87" s="93" t="s">
        <v>148</v>
      </c>
      <c r="V87" s="93">
        <v>3846666</v>
      </c>
      <c r="W87" s="41" t="s">
        <v>149</v>
      </c>
      <c r="X87" s="139" t="s">
        <v>95</v>
      </c>
      <c r="Y87" s="139" t="s">
        <v>150</v>
      </c>
      <c r="Z87" s="41"/>
      <c r="AA87" s="139"/>
      <c r="AB87" s="139"/>
      <c r="AC87" s="194">
        <f t="shared" si="4"/>
        <v>27984000</v>
      </c>
      <c r="AD87" s="12"/>
      <c r="AE87" s="12"/>
      <c r="AF87" s="12"/>
      <c r="AG87" s="12"/>
      <c r="AH87" s="12"/>
      <c r="AI87" s="12"/>
      <c r="AJ87" s="12"/>
      <c r="AK87" s="12"/>
      <c r="AL87" s="12"/>
      <c r="AM87" s="12"/>
      <c r="AN87" s="218"/>
    </row>
    <row r="88" spans="1:40" ht="110.25" hidden="1" customHeight="1" x14ac:dyDescent="0.2">
      <c r="A88" s="22" t="s">
        <v>358</v>
      </c>
      <c r="B88" s="92" t="s">
        <v>203</v>
      </c>
      <c r="C88" s="94" t="s">
        <v>363</v>
      </c>
      <c r="D88" s="26" t="s">
        <v>31</v>
      </c>
      <c r="E88" s="137" t="s">
        <v>171</v>
      </c>
      <c r="F88" s="137" t="s">
        <v>171</v>
      </c>
      <c r="G88" s="41" t="s">
        <v>458</v>
      </c>
      <c r="H88" s="93" t="s">
        <v>151</v>
      </c>
      <c r="I88" s="41">
        <v>81112200</v>
      </c>
      <c r="J88" s="41">
        <v>1</v>
      </c>
      <c r="K88" s="41">
        <v>1</v>
      </c>
      <c r="L88" s="41">
        <v>11</v>
      </c>
      <c r="M88" s="41">
        <v>1</v>
      </c>
      <c r="N88" s="41" t="s">
        <v>28</v>
      </c>
      <c r="O88" s="41" t="s">
        <v>354</v>
      </c>
      <c r="P88" s="193">
        <f>(2400000*11)*1.06</f>
        <v>27984000</v>
      </c>
      <c r="Q88" s="138">
        <v>0</v>
      </c>
      <c r="R88" s="138">
        <v>0</v>
      </c>
      <c r="S88" s="138" t="s">
        <v>355</v>
      </c>
      <c r="T88" s="138" t="s">
        <v>356</v>
      </c>
      <c r="U88" s="93" t="s">
        <v>148</v>
      </c>
      <c r="V88" s="93">
        <v>3846666</v>
      </c>
      <c r="W88" s="41" t="s">
        <v>149</v>
      </c>
      <c r="X88" s="139" t="s">
        <v>95</v>
      </c>
      <c r="Y88" s="139" t="s">
        <v>148</v>
      </c>
      <c r="Z88" s="41"/>
      <c r="AA88" s="139"/>
      <c r="AB88" s="139"/>
      <c r="AC88" s="194">
        <f t="shared" si="4"/>
        <v>27984000</v>
      </c>
      <c r="AD88" s="12"/>
      <c r="AE88" s="12"/>
      <c r="AF88" s="12"/>
      <c r="AG88" s="12"/>
      <c r="AH88" s="12"/>
      <c r="AI88" s="12"/>
      <c r="AJ88" s="12"/>
      <c r="AK88" s="12"/>
      <c r="AL88" s="12"/>
      <c r="AM88" s="12"/>
      <c r="AN88" s="218"/>
    </row>
    <row r="89" spans="1:40" ht="110.25" hidden="1" customHeight="1" x14ac:dyDescent="0.2">
      <c r="A89" s="22" t="s">
        <v>358</v>
      </c>
      <c r="B89" s="92" t="s">
        <v>203</v>
      </c>
      <c r="C89" s="94" t="s">
        <v>363</v>
      </c>
      <c r="D89" s="26" t="s">
        <v>31</v>
      </c>
      <c r="E89" s="137" t="s">
        <v>171</v>
      </c>
      <c r="F89" s="137" t="s">
        <v>171</v>
      </c>
      <c r="G89" s="41" t="s">
        <v>458</v>
      </c>
      <c r="H89" s="93" t="s">
        <v>152</v>
      </c>
      <c r="I89" s="41">
        <v>81112200</v>
      </c>
      <c r="J89" s="41">
        <v>1</v>
      </c>
      <c r="K89" s="41">
        <v>1</v>
      </c>
      <c r="L89" s="41">
        <v>11</v>
      </c>
      <c r="M89" s="41">
        <v>1</v>
      </c>
      <c r="N89" s="41" t="s">
        <v>302</v>
      </c>
      <c r="O89" s="41" t="s">
        <v>354</v>
      </c>
      <c r="P89" s="193">
        <v>1500000</v>
      </c>
      <c r="Q89" s="138">
        <v>0</v>
      </c>
      <c r="R89" s="138">
        <v>0</v>
      </c>
      <c r="S89" s="138" t="s">
        <v>355</v>
      </c>
      <c r="T89" s="138" t="s">
        <v>356</v>
      </c>
      <c r="U89" s="93" t="s">
        <v>148</v>
      </c>
      <c r="V89" s="93">
        <v>3846666</v>
      </c>
      <c r="W89" s="41" t="s">
        <v>149</v>
      </c>
      <c r="X89" s="139" t="s">
        <v>29</v>
      </c>
      <c r="Y89" s="139" t="s">
        <v>153</v>
      </c>
      <c r="Z89" s="41"/>
      <c r="AA89" s="139"/>
      <c r="AB89" s="139"/>
      <c r="AC89" s="194">
        <f t="shared" si="4"/>
        <v>1500000</v>
      </c>
      <c r="AD89" s="12"/>
      <c r="AE89" s="12"/>
      <c r="AF89" s="12"/>
      <c r="AG89" s="12"/>
      <c r="AH89" s="12"/>
      <c r="AI89" s="12"/>
      <c r="AJ89" s="12"/>
      <c r="AK89" s="12"/>
      <c r="AL89" s="12"/>
      <c r="AM89" s="12"/>
      <c r="AN89" s="218"/>
    </row>
    <row r="90" spans="1:40" ht="110.25" hidden="1" customHeight="1" x14ac:dyDescent="0.2">
      <c r="A90" s="22" t="s">
        <v>358</v>
      </c>
      <c r="B90" s="92" t="s">
        <v>203</v>
      </c>
      <c r="C90" s="94" t="s">
        <v>363</v>
      </c>
      <c r="D90" s="26" t="s">
        <v>31</v>
      </c>
      <c r="E90" s="137" t="s">
        <v>171</v>
      </c>
      <c r="F90" s="137" t="s">
        <v>171</v>
      </c>
      <c r="G90" s="41" t="s">
        <v>458</v>
      </c>
      <c r="H90" s="93" t="s">
        <v>154</v>
      </c>
      <c r="I90" s="41">
        <v>43231513</v>
      </c>
      <c r="J90" s="41">
        <v>4</v>
      </c>
      <c r="K90" s="41">
        <v>4</v>
      </c>
      <c r="L90" s="41">
        <v>1</v>
      </c>
      <c r="M90" s="41">
        <v>1</v>
      </c>
      <c r="N90" s="41" t="s">
        <v>155</v>
      </c>
      <c r="O90" s="41" t="s">
        <v>354</v>
      </c>
      <c r="P90" s="193">
        <v>54000000</v>
      </c>
      <c r="Q90" s="138">
        <v>0</v>
      </c>
      <c r="R90" s="138">
        <v>0</v>
      </c>
      <c r="S90" s="138" t="s">
        <v>355</v>
      </c>
      <c r="T90" s="138" t="s">
        <v>356</v>
      </c>
      <c r="U90" s="93" t="s">
        <v>148</v>
      </c>
      <c r="V90" s="93">
        <v>3846666</v>
      </c>
      <c r="W90" s="41" t="s">
        <v>149</v>
      </c>
      <c r="X90" s="139" t="s">
        <v>156</v>
      </c>
      <c r="Y90" s="139" t="s">
        <v>148</v>
      </c>
      <c r="Z90" s="41"/>
      <c r="AA90" s="139"/>
      <c r="AB90" s="139"/>
      <c r="AC90" s="194">
        <f t="shared" si="4"/>
        <v>54000000</v>
      </c>
      <c r="AD90" s="12"/>
      <c r="AE90" s="12"/>
      <c r="AF90" s="12"/>
      <c r="AG90" s="12"/>
      <c r="AH90" s="12"/>
      <c r="AI90" s="12"/>
      <c r="AJ90" s="12"/>
      <c r="AK90" s="12"/>
      <c r="AL90" s="12"/>
      <c r="AM90" s="12"/>
      <c r="AN90" s="218"/>
    </row>
    <row r="91" spans="1:40" ht="110.25" hidden="1" customHeight="1" x14ac:dyDescent="0.2">
      <c r="A91" s="22" t="s">
        <v>358</v>
      </c>
      <c r="B91" s="92" t="s">
        <v>203</v>
      </c>
      <c r="C91" s="94" t="s">
        <v>363</v>
      </c>
      <c r="D91" s="26" t="s">
        <v>31</v>
      </c>
      <c r="E91" s="137" t="s">
        <v>171</v>
      </c>
      <c r="F91" s="137" t="s">
        <v>171</v>
      </c>
      <c r="G91" s="41" t="s">
        <v>458</v>
      </c>
      <c r="H91" s="93" t="s">
        <v>157</v>
      </c>
      <c r="I91" s="41">
        <v>81112501</v>
      </c>
      <c r="J91" s="41">
        <v>6</v>
      </c>
      <c r="K91" s="41">
        <v>6</v>
      </c>
      <c r="L91" s="41">
        <v>1</v>
      </c>
      <c r="M91" s="41">
        <v>1</v>
      </c>
      <c r="N91" s="41" t="s">
        <v>302</v>
      </c>
      <c r="O91" s="41" t="s">
        <v>354</v>
      </c>
      <c r="P91" s="193">
        <v>25000000</v>
      </c>
      <c r="Q91" s="138">
        <v>0</v>
      </c>
      <c r="R91" s="138">
        <v>0</v>
      </c>
      <c r="S91" s="138" t="s">
        <v>355</v>
      </c>
      <c r="T91" s="138" t="s">
        <v>356</v>
      </c>
      <c r="U91" s="93" t="s">
        <v>148</v>
      </c>
      <c r="V91" s="93">
        <v>3846666</v>
      </c>
      <c r="W91" s="41" t="s">
        <v>149</v>
      </c>
      <c r="X91" s="139" t="s">
        <v>156</v>
      </c>
      <c r="Y91" s="139" t="s">
        <v>148</v>
      </c>
      <c r="Z91" s="41"/>
      <c r="AA91" s="139"/>
      <c r="AB91" s="139"/>
      <c r="AC91" s="194">
        <f t="shared" si="4"/>
        <v>25000000</v>
      </c>
      <c r="AD91" s="12"/>
      <c r="AE91" s="12"/>
      <c r="AF91" s="12"/>
      <c r="AG91" s="12"/>
      <c r="AH91" s="12"/>
      <c r="AI91" s="12"/>
      <c r="AJ91" s="12"/>
      <c r="AK91" s="12"/>
      <c r="AL91" s="12"/>
      <c r="AM91" s="12"/>
      <c r="AN91" s="218"/>
    </row>
    <row r="92" spans="1:40" ht="110.25" hidden="1" customHeight="1" x14ac:dyDescent="0.2">
      <c r="A92" s="22" t="s">
        <v>358</v>
      </c>
      <c r="B92" s="92" t="s">
        <v>203</v>
      </c>
      <c r="C92" s="94" t="s">
        <v>363</v>
      </c>
      <c r="D92" s="26" t="s">
        <v>31</v>
      </c>
      <c r="E92" s="137" t="s">
        <v>171</v>
      </c>
      <c r="F92" s="137" t="s">
        <v>171</v>
      </c>
      <c r="G92" s="41" t="s">
        <v>458</v>
      </c>
      <c r="H92" s="93" t="s">
        <v>159</v>
      </c>
      <c r="I92" s="41">
        <v>81112215</v>
      </c>
      <c r="J92" s="41">
        <v>1</v>
      </c>
      <c r="K92" s="41">
        <v>1</v>
      </c>
      <c r="L92" s="41">
        <v>11</v>
      </c>
      <c r="M92" s="41">
        <v>1</v>
      </c>
      <c r="N92" s="41" t="s">
        <v>28</v>
      </c>
      <c r="O92" s="41" t="s">
        <v>354</v>
      </c>
      <c r="P92" s="193">
        <f>(2950000*11)*1.06</f>
        <v>34397000</v>
      </c>
      <c r="Q92" s="138">
        <v>0</v>
      </c>
      <c r="R92" s="138">
        <v>0</v>
      </c>
      <c r="S92" s="138" t="s">
        <v>355</v>
      </c>
      <c r="T92" s="138" t="s">
        <v>356</v>
      </c>
      <c r="U92" s="93" t="s">
        <v>148</v>
      </c>
      <c r="V92" s="93">
        <v>3846666</v>
      </c>
      <c r="W92" s="41" t="s">
        <v>149</v>
      </c>
      <c r="X92" s="139" t="s">
        <v>29</v>
      </c>
      <c r="Y92" s="139" t="s">
        <v>148</v>
      </c>
      <c r="Z92" s="41"/>
      <c r="AA92" s="139"/>
      <c r="AB92" s="139"/>
      <c r="AC92" s="194">
        <f t="shared" si="4"/>
        <v>34397000</v>
      </c>
      <c r="AD92" s="12"/>
      <c r="AE92" s="12"/>
      <c r="AF92" s="12"/>
      <c r="AG92" s="12"/>
      <c r="AH92" s="12"/>
      <c r="AI92" s="12"/>
      <c r="AJ92" s="12"/>
      <c r="AK92" s="12"/>
      <c r="AL92" s="12"/>
      <c r="AM92" s="12"/>
      <c r="AN92" s="218"/>
    </row>
    <row r="93" spans="1:40" ht="110.25" hidden="1" customHeight="1" x14ac:dyDescent="0.2">
      <c r="A93" s="22" t="s">
        <v>358</v>
      </c>
      <c r="B93" s="92" t="s">
        <v>203</v>
      </c>
      <c r="C93" s="94" t="s">
        <v>363</v>
      </c>
      <c r="D93" s="26" t="s">
        <v>31</v>
      </c>
      <c r="E93" s="137" t="s">
        <v>171</v>
      </c>
      <c r="F93" s="137" t="s">
        <v>171</v>
      </c>
      <c r="G93" s="41" t="s">
        <v>458</v>
      </c>
      <c r="H93" s="93" t="s">
        <v>161</v>
      </c>
      <c r="I93" s="41">
        <v>81111812</v>
      </c>
      <c r="J93" s="41">
        <v>6</v>
      </c>
      <c r="K93" s="41">
        <v>6</v>
      </c>
      <c r="L93" s="41">
        <v>6</v>
      </c>
      <c r="M93" s="41">
        <v>1</v>
      </c>
      <c r="N93" s="41" t="s">
        <v>302</v>
      </c>
      <c r="O93" s="41" t="s">
        <v>354</v>
      </c>
      <c r="P93" s="193">
        <v>715176</v>
      </c>
      <c r="Q93" s="138">
        <v>0</v>
      </c>
      <c r="R93" s="138">
        <v>0</v>
      </c>
      <c r="S93" s="138" t="s">
        <v>355</v>
      </c>
      <c r="T93" s="138" t="s">
        <v>356</v>
      </c>
      <c r="U93" s="93" t="s">
        <v>148</v>
      </c>
      <c r="V93" s="93">
        <v>3846666</v>
      </c>
      <c r="W93" s="41" t="s">
        <v>149</v>
      </c>
      <c r="X93" s="139" t="s">
        <v>29</v>
      </c>
      <c r="Y93" s="139" t="s">
        <v>148</v>
      </c>
      <c r="Z93" s="41"/>
      <c r="AA93" s="139"/>
      <c r="AB93" s="139"/>
      <c r="AC93" s="194">
        <f t="shared" si="4"/>
        <v>715176</v>
      </c>
      <c r="AD93" s="12"/>
      <c r="AE93" s="12"/>
      <c r="AF93" s="12"/>
      <c r="AG93" s="12"/>
      <c r="AH93" s="12"/>
      <c r="AI93" s="12"/>
      <c r="AJ93" s="12"/>
      <c r="AK93" s="12"/>
      <c r="AL93" s="12"/>
      <c r="AM93" s="12"/>
      <c r="AN93" s="218"/>
    </row>
    <row r="94" spans="1:40" ht="110.25" hidden="1" customHeight="1" x14ac:dyDescent="0.2">
      <c r="A94" s="22" t="s">
        <v>358</v>
      </c>
      <c r="B94" s="92" t="s">
        <v>203</v>
      </c>
      <c r="C94" s="94" t="s">
        <v>363</v>
      </c>
      <c r="D94" s="26" t="s">
        <v>31</v>
      </c>
      <c r="E94" s="137" t="s">
        <v>171</v>
      </c>
      <c r="F94" s="137" t="s">
        <v>171</v>
      </c>
      <c r="G94" s="41" t="s">
        <v>458</v>
      </c>
      <c r="H94" s="93" t="s">
        <v>161</v>
      </c>
      <c r="I94" s="41">
        <v>81111812</v>
      </c>
      <c r="J94" s="41">
        <v>6</v>
      </c>
      <c r="K94" s="41">
        <v>6</v>
      </c>
      <c r="L94" s="41">
        <v>6</v>
      </c>
      <c r="M94" s="41">
        <v>1</v>
      </c>
      <c r="N94" s="41" t="s">
        <v>302</v>
      </c>
      <c r="O94" s="41" t="s">
        <v>429</v>
      </c>
      <c r="P94" s="193">
        <v>3284824</v>
      </c>
      <c r="Q94" s="138">
        <v>0</v>
      </c>
      <c r="R94" s="138">
        <v>0</v>
      </c>
      <c r="S94" s="138" t="s">
        <v>355</v>
      </c>
      <c r="T94" s="138" t="s">
        <v>356</v>
      </c>
      <c r="U94" s="93" t="s">
        <v>148</v>
      </c>
      <c r="V94" s="93">
        <v>3846666</v>
      </c>
      <c r="W94" s="41" t="s">
        <v>149</v>
      </c>
      <c r="X94" s="139" t="s">
        <v>29</v>
      </c>
      <c r="Y94" s="139" t="s">
        <v>148</v>
      </c>
      <c r="Z94" s="41"/>
      <c r="AA94" s="139"/>
      <c r="AB94" s="139"/>
      <c r="AC94" s="194">
        <f t="shared" si="4"/>
        <v>3284824</v>
      </c>
      <c r="AD94" s="12"/>
      <c r="AE94" s="12"/>
      <c r="AF94" s="12"/>
      <c r="AG94" s="12"/>
      <c r="AH94" s="12"/>
      <c r="AI94" s="12"/>
      <c r="AJ94" s="12"/>
      <c r="AK94" s="12"/>
      <c r="AL94" s="12"/>
      <c r="AM94" s="12"/>
      <c r="AN94" s="218"/>
    </row>
    <row r="95" spans="1:40" ht="110.25" hidden="1" customHeight="1" x14ac:dyDescent="0.2">
      <c r="A95" s="22" t="s">
        <v>358</v>
      </c>
      <c r="B95" s="92" t="s">
        <v>203</v>
      </c>
      <c r="C95" s="94" t="s">
        <v>363</v>
      </c>
      <c r="D95" s="26" t="s">
        <v>31</v>
      </c>
      <c r="E95" s="137" t="s">
        <v>171</v>
      </c>
      <c r="F95" s="137" t="s">
        <v>171</v>
      </c>
      <c r="G95" s="41" t="s">
        <v>458</v>
      </c>
      <c r="H95" s="93" t="s">
        <v>163</v>
      </c>
      <c r="I95" s="41" t="s">
        <v>164</v>
      </c>
      <c r="J95" s="41">
        <v>5</v>
      </c>
      <c r="K95" s="41">
        <v>5</v>
      </c>
      <c r="L95" s="41">
        <v>7</v>
      </c>
      <c r="M95" s="41">
        <v>1</v>
      </c>
      <c r="N95" s="41" t="s">
        <v>302</v>
      </c>
      <c r="O95" s="41" t="s">
        <v>429</v>
      </c>
      <c r="P95" s="193">
        <v>5000000</v>
      </c>
      <c r="Q95" s="138">
        <v>0</v>
      </c>
      <c r="R95" s="138">
        <v>0</v>
      </c>
      <c r="S95" s="138" t="s">
        <v>355</v>
      </c>
      <c r="T95" s="138" t="s">
        <v>356</v>
      </c>
      <c r="U95" s="93" t="s">
        <v>148</v>
      </c>
      <c r="V95" s="93">
        <v>3846666</v>
      </c>
      <c r="W95" s="41" t="s">
        <v>149</v>
      </c>
      <c r="X95" s="139" t="s">
        <v>29</v>
      </c>
      <c r="Y95" s="139" t="s">
        <v>148</v>
      </c>
      <c r="Z95" s="41"/>
      <c r="AA95" s="139"/>
      <c r="AB95" s="139"/>
      <c r="AC95" s="194">
        <f t="shared" si="4"/>
        <v>5000000</v>
      </c>
      <c r="AD95" s="12"/>
      <c r="AE95" s="12"/>
      <c r="AF95" s="12"/>
      <c r="AG95" s="12"/>
      <c r="AH95" s="12"/>
      <c r="AI95" s="12"/>
      <c r="AJ95" s="12"/>
      <c r="AK95" s="12"/>
      <c r="AL95" s="12"/>
      <c r="AM95" s="12"/>
      <c r="AN95" s="218"/>
    </row>
    <row r="96" spans="1:40" ht="110.25" hidden="1" customHeight="1" x14ac:dyDescent="0.2">
      <c r="A96" s="22" t="s">
        <v>358</v>
      </c>
      <c r="B96" s="92" t="s">
        <v>203</v>
      </c>
      <c r="C96" s="94" t="s">
        <v>363</v>
      </c>
      <c r="D96" s="26" t="s">
        <v>31</v>
      </c>
      <c r="E96" s="137" t="s">
        <v>171</v>
      </c>
      <c r="F96" s="137" t="s">
        <v>171</v>
      </c>
      <c r="G96" s="41" t="s">
        <v>458</v>
      </c>
      <c r="H96" s="93" t="s">
        <v>165</v>
      </c>
      <c r="I96" s="41">
        <v>43233205</v>
      </c>
      <c r="J96" s="41">
        <v>6</v>
      </c>
      <c r="K96" s="41">
        <v>6</v>
      </c>
      <c r="L96" s="41">
        <v>1</v>
      </c>
      <c r="M96" s="41">
        <v>1</v>
      </c>
      <c r="N96" s="41" t="s">
        <v>302</v>
      </c>
      <c r="O96" s="41" t="s">
        <v>354</v>
      </c>
      <c r="P96" s="193">
        <f>14000000</f>
        <v>14000000</v>
      </c>
      <c r="Q96" s="138">
        <v>0</v>
      </c>
      <c r="R96" s="138">
        <v>0</v>
      </c>
      <c r="S96" s="138" t="s">
        <v>355</v>
      </c>
      <c r="T96" s="138" t="s">
        <v>356</v>
      </c>
      <c r="U96" s="93" t="s">
        <v>148</v>
      </c>
      <c r="V96" s="93">
        <v>3846666</v>
      </c>
      <c r="W96" s="41" t="s">
        <v>149</v>
      </c>
      <c r="X96" s="139" t="s">
        <v>160</v>
      </c>
      <c r="Y96" s="139" t="s">
        <v>148</v>
      </c>
      <c r="Z96" s="41"/>
      <c r="AA96" s="139"/>
      <c r="AB96" s="139"/>
      <c r="AC96" s="194">
        <f t="shared" si="4"/>
        <v>14000000</v>
      </c>
      <c r="AD96" s="12"/>
      <c r="AE96" s="12"/>
      <c r="AF96" s="12"/>
      <c r="AG96" s="12"/>
      <c r="AH96" s="12"/>
      <c r="AI96" s="12"/>
      <c r="AJ96" s="12"/>
      <c r="AK96" s="12"/>
      <c r="AL96" s="12"/>
      <c r="AM96" s="12"/>
      <c r="AN96" s="218"/>
    </row>
    <row r="97" spans="1:40" ht="110.25" hidden="1" customHeight="1" x14ac:dyDescent="0.2">
      <c r="A97" s="22" t="s">
        <v>358</v>
      </c>
      <c r="B97" s="92" t="s">
        <v>203</v>
      </c>
      <c r="C97" s="94" t="s">
        <v>363</v>
      </c>
      <c r="D97" s="26" t="s">
        <v>31</v>
      </c>
      <c r="E97" s="137" t="s">
        <v>171</v>
      </c>
      <c r="F97" s="137" t="s">
        <v>171</v>
      </c>
      <c r="G97" s="41" t="s">
        <v>458</v>
      </c>
      <c r="H97" s="93" t="s">
        <v>158</v>
      </c>
      <c r="I97" s="41">
        <v>81112100</v>
      </c>
      <c r="J97" s="109">
        <v>1</v>
      </c>
      <c r="K97" s="109">
        <v>2</v>
      </c>
      <c r="L97" s="109">
        <v>10</v>
      </c>
      <c r="M97" s="109">
        <v>1</v>
      </c>
      <c r="N97" s="41" t="s">
        <v>89</v>
      </c>
      <c r="O97" s="93" t="s">
        <v>354</v>
      </c>
      <c r="P97" s="193">
        <v>45000000</v>
      </c>
      <c r="Q97" s="138">
        <v>0</v>
      </c>
      <c r="R97" s="138">
        <v>0</v>
      </c>
      <c r="S97" s="138" t="s">
        <v>355</v>
      </c>
      <c r="T97" s="138" t="s">
        <v>356</v>
      </c>
      <c r="U97" s="93" t="s">
        <v>148</v>
      </c>
      <c r="V97" s="93">
        <v>3846666</v>
      </c>
      <c r="W97" s="41" t="s">
        <v>149</v>
      </c>
      <c r="X97" s="139" t="s">
        <v>29</v>
      </c>
      <c r="Y97" s="139" t="s">
        <v>148</v>
      </c>
      <c r="Z97" s="93"/>
      <c r="AA97" s="139"/>
      <c r="AB97" s="139"/>
      <c r="AC97" s="194">
        <f t="shared" si="4"/>
        <v>45000000</v>
      </c>
      <c r="AD97" s="12"/>
      <c r="AE97" s="12"/>
      <c r="AF97" s="12"/>
      <c r="AG97" s="12"/>
      <c r="AH97" s="12"/>
      <c r="AI97" s="12"/>
      <c r="AJ97" s="12"/>
      <c r="AK97" s="12"/>
      <c r="AL97" s="12"/>
      <c r="AM97" s="12"/>
      <c r="AN97" s="218"/>
    </row>
    <row r="98" spans="1:40" ht="110.25" hidden="1" customHeight="1" x14ac:dyDescent="0.2">
      <c r="A98" s="22" t="s">
        <v>358</v>
      </c>
      <c r="B98" s="92" t="s">
        <v>203</v>
      </c>
      <c r="C98" s="94" t="s">
        <v>363</v>
      </c>
      <c r="D98" s="26" t="s">
        <v>31</v>
      </c>
      <c r="E98" s="137" t="s">
        <v>171</v>
      </c>
      <c r="F98" s="137" t="s">
        <v>171</v>
      </c>
      <c r="G98" s="41" t="s">
        <v>458</v>
      </c>
      <c r="H98" s="93" t="s">
        <v>176</v>
      </c>
      <c r="I98" s="41">
        <v>81112200</v>
      </c>
      <c r="J98" s="41">
        <v>5</v>
      </c>
      <c r="K98" s="41">
        <v>5</v>
      </c>
      <c r="L98" s="41">
        <v>7</v>
      </c>
      <c r="M98" s="41">
        <v>1</v>
      </c>
      <c r="N98" s="41" t="s">
        <v>302</v>
      </c>
      <c r="O98" s="41" t="s">
        <v>354</v>
      </c>
      <c r="P98" s="193">
        <f>13000000*1.1</f>
        <v>14300000.000000002</v>
      </c>
      <c r="Q98" s="138">
        <v>0</v>
      </c>
      <c r="R98" s="138">
        <v>0</v>
      </c>
      <c r="S98" s="138" t="s">
        <v>355</v>
      </c>
      <c r="T98" s="138" t="s">
        <v>356</v>
      </c>
      <c r="U98" s="93" t="s">
        <v>148</v>
      </c>
      <c r="V98" s="93">
        <v>3846666</v>
      </c>
      <c r="W98" s="41" t="s">
        <v>149</v>
      </c>
      <c r="X98" s="139" t="s">
        <v>29</v>
      </c>
      <c r="Y98" s="139" t="s">
        <v>162</v>
      </c>
      <c r="Z98" s="41"/>
      <c r="AA98" s="139"/>
      <c r="AB98" s="139"/>
      <c r="AC98" s="194">
        <f t="shared" si="4"/>
        <v>14300000.000000002</v>
      </c>
      <c r="AD98" s="12"/>
      <c r="AE98" s="12"/>
      <c r="AF98" s="12"/>
      <c r="AG98" s="12"/>
      <c r="AH98" s="12"/>
      <c r="AI98" s="12"/>
      <c r="AJ98" s="12"/>
      <c r="AK98" s="12"/>
      <c r="AL98" s="12"/>
      <c r="AM98" s="12"/>
      <c r="AN98" s="218"/>
    </row>
    <row r="99" spans="1:40" ht="110.25" hidden="1" customHeight="1" x14ac:dyDescent="0.2">
      <c r="A99" s="22" t="s">
        <v>358</v>
      </c>
      <c r="B99" s="92" t="s">
        <v>203</v>
      </c>
      <c r="C99" s="94" t="s">
        <v>363</v>
      </c>
      <c r="D99" s="26" t="s">
        <v>31</v>
      </c>
      <c r="E99" s="137" t="s">
        <v>171</v>
      </c>
      <c r="F99" s="137" t="s">
        <v>171</v>
      </c>
      <c r="G99" s="41" t="s">
        <v>458</v>
      </c>
      <c r="H99" s="93" t="s">
        <v>177</v>
      </c>
      <c r="I99" s="41">
        <v>81112200</v>
      </c>
      <c r="J99" s="41">
        <v>5</v>
      </c>
      <c r="K99" s="41">
        <v>5</v>
      </c>
      <c r="L99" s="41">
        <v>2</v>
      </c>
      <c r="M99" s="41">
        <v>1</v>
      </c>
      <c r="N99" s="41" t="s">
        <v>89</v>
      </c>
      <c r="O99" s="41" t="s">
        <v>429</v>
      </c>
      <c r="P99" s="193">
        <v>50000000</v>
      </c>
      <c r="Q99" s="138">
        <v>0</v>
      </c>
      <c r="R99" s="138">
        <v>0</v>
      </c>
      <c r="S99" s="138" t="s">
        <v>355</v>
      </c>
      <c r="T99" s="138" t="s">
        <v>356</v>
      </c>
      <c r="U99" s="93" t="s">
        <v>148</v>
      </c>
      <c r="V99" s="93">
        <v>3846666</v>
      </c>
      <c r="W99" s="41" t="s">
        <v>149</v>
      </c>
      <c r="X99" s="139" t="s">
        <v>29</v>
      </c>
      <c r="Y99" s="139" t="s">
        <v>162</v>
      </c>
      <c r="Z99" s="41"/>
      <c r="AA99" s="139"/>
      <c r="AB99" s="139"/>
      <c r="AC99" s="194">
        <f t="shared" si="4"/>
        <v>50000000</v>
      </c>
      <c r="AD99" s="12"/>
      <c r="AE99" s="12"/>
      <c r="AF99" s="12"/>
      <c r="AG99" s="12"/>
      <c r="AH99" s="12"/>
      <c r="AI99" s="12"/>
      <c r="AJ99" s="12"/>
      <c r="AK99" s="12"/>
      <c r="AL99" s="12"/>
      <c r="AM99" s="12"/>
      <c r="AN99" s="218"/>
    </row>
    <row r="100" spans="1:40" ht="110.25" hidden="1" customHeight="1" x14ac:dyDescent="0.2">
      <c r="A100" s="22" t="s">
        <v>358</v>
      </c>
      <c r="B100" s="92" t="s">
        <v>203</v>
      </c>
      <c r="C100" s="94" t="s">
        <v>363</v>
      </c>
      <c r="D100" s="26" t="s">
        <v>31</v>
      </c>
      <c r="E100" s="137" t="s">
        <v>171</v>
      </c>
      <c r="F100" s="137" t="s">
        <v>171</v>
      </c>
      <c r="G100" s="41" t="s">
        <v>458</v>
      </c>
      <c r="H100" s="93" t="s">
        <v>166</v>
      </c>
      <c r="I100" s="41">
        <v>81112200</v>
      </c>
      <c r="J100" s="41">
        <v>1</v>
      </c>
      <c r="K100" s="41">
        <v>1</v>
      </c>
      <c r="L100" s="41">
        <v>11</v>
      </c>
      <c r="M100" s="41">
        <v>1</v>
      </c>
      <c r="N100" s="41" t="s">
        <v>28</v>
      </c>
      <c r="O100" s="41" t="s">
        <v>354</v>
      </c>
      <c r="P100" s="193">
        <v>32000000</v>
      </c>
      <c r="Q100" s="138">
        <v>0</v>
      </c>
      <c r="R100" s="138">
        <v>0</v>
      </c>
      <c r="S100" s="138" t="s">
        <v>355</v>
      </c>
      <c r="T100" s="138" t="s">
        <v>356</v>
      </c>
      <c r="U100" s="93" t="s">
        <v>148</v>
      </c>
      <c r="V100" s="93">
        <v>3846666</v>
      </c>
      <c r="W100" s="41" t="s">
        <v>149</v>
      </c>
      <c r="X100" s="139" t="s">
        <v>29</v>
      </c>
      <c r="Y100" s="41" t="s">
        <v>162</v>
      </c>
      <c r="Z100" s="140"/>
      <c r="AA100" s="139"/>
      <c r="AB100" s="139"/>
      <c r="AC100" s="194">
        <f t="shared" si="4"/>
        <v>32000000</v>
      </c>
      <c r="AD100" s="12"/>
      <c r="AE100" s="12"/>
      <c r="AF100" s="12"/>
      <c r="AG100" s="12"/>
      <c r="AH100" s="12"/>
      <c r="AI100" s="12"/>
      <c r="AJ100" s="12"/>
      <c r="AK100" s="12"/>
      <c r="AL100" s="12"/>
      <c r="AM100" s="12"/>
      <c r="AN100" s="218"/>
    </row>
    <row r="101" spans="1:40" ht="110.25" hidden="1" customHeight="1" x14ac:dyDescent="0.2">
      <c r="A101" s="22" t="s">
        <v>358</v>
      </c>
      <c r="B101" s="92" t="s">
        <v>203</v>
      </c>
      <c r="C101" s="94" t="s">
        <v>363</v>
      </c>
      <c r="D101" s="26" t="s">
        <v>31</v>
      </c>
      <c r="E101" s="137" t="s">
        <v>171</v>
      </c>
      <c r="F101" s="137" t="s">
        <v>171</v>
      </c>
      <c r="G101" s="41" t="s">
        <v>458</v>
      </c>
      <c r="H101" s="93" t="s">
        <v>167</v>
      </c>
      <c r="I101" s="41">
        <v>81112220</v>
      </c>
      <c r="J101" s="41">
        <v>5</v>
      </c>
      <c r="K101" s="41">
        <v>5</v>
      </c>
      <c r="L101" s="41">
        <v>7</v>
      </c>
      <c r="M101" s="41">
        <v>1</v>
      </c>
      <c r="N101" s="41" t="s">
        <v>302</v>
      </c>
      <c r="O101" s="41" t="s">
        <v>354</v>
      </c>
      <c r="P101" s="193">
        <v>5000000</v>
      </c>
      <c r="Q101" s="138">
        <v>0</v>
      </c>
      <c r="R101" s="138">
        <v>0</v>
      </c>
      <c r="S101" s="138" t="s">
        <v>355</v>
      </c>
      <c r="T101" s="138" t="s">
        <v>356</v>
      </c>
      <c r="U101" s="93" t="s">
        <v>148</v>
      </c>
      <c r="V101" s="93">
        <v>3846666</v>
      </c>
      <c r="W101" s="41" t="s">
        <v>149</v>
      </c>
      <c r="X101" s="139" t="s">
        <v>29</v>
      </c>
      <c r="Y101" s="139" t="s">
        <v>162</v>
      </c>
      <c r="Z101" s="41"/>
      <c r="AA101" s="139"/>
      <c r="AB101" s="139"/>
      <c r="AC101" s="194">
        <f t="shared" si="4"/>
        <v>5000000</v>
      </c>
      <c r="AD101" s="12"/>
      <c r="AE101" s="12"/>
      <c r="AF101" s="12"/>
      <c r="AG101" s="12"/>
      <c r="AH101" s="12"/>
      <c r="AI101" s="12"/>
      <c r="AJ101" s="12"/>
      <c r="AK101" s="12"/>
      <c r="AL101" s="12"/>
      <c r="AM101" s="12"/>
      <c r="AN101" s="218"/>
    </row>
    <row r="102" spans="1:40" ht="110.25" hidden="1" customHeight="1" x14ac:dyDescent="0.2">
      <c r="A102" s="22" t="s">
        <v>358</v>
      </c>
      <c r="B102" s="92" t="s">
        <v>203</v>
      </c>
      <c r="C102" s="94" t="s">
        <v>363</v>
      </c>
      <c r="D102" s="26" t="s">
        <v>31</v>
      </c>
      <c r="E102" s="137" t="s">
        <v>171</v>
      </c>
      <c r="F102" s="137" t="s">
        <v>171</v>
      </c>
      <c r="G102" s="41" t="s">
        <v>458</v>
      </c>
      <c r="H102" s="93" t="s">
        <v>168</v>
      </c>
      <c r="I102" s="41">
        <v>83121700</v>
      </c>
      <c r="J102" s="41">
        <v>5</v>
      </c>
      <c r="K102" s="41">
        <v>5</v>
      </c>
      <c r="L102" s="41">
        <v>7</v>
      </c>
      <c r="M102" s="41">
        <v>1</v>
      </c>
      <c r="N102" s="41" t="s">
        <v>302</v>
      </c>
      <c r="O102" s="41" t="s">
        <v>354</v>
      </c>
      <c r="P102" s="193">
        <v>15000000</v>
      </c>
      <c r="Q102" s="138">
        <v>0</v>
      </c>
      <c r="R102" s="138">
        <v>0</v>
      </c>
      <c r="S102" s="138" t="s">
        <v>355</v>
      </c>
      <c r="T102" s="138" t="s">
        <v>356</v>
      </c>
      <c r="U102" s="93" t="s">
        <v>148</v>
      </c>
      <c r="V102" s="93">
        <v>3846666</v>
      </c>
      <c r="W102" s="41" t="s">
        <v>149</v>
      </c>
      <c r="X102" s="139" t="s">
        <v>29</v>
      </c>
      <c r="Y102" s="139" t="s">
        <v>162</v>
      </c>
      <c r="Z102" s="41"/>
      <c r="AA102" s="139"/>
      <c r="AB102" s="139"/>
      <c r="AC102" s="194">
        <f t="shared" si="4"/>
        <v>15000000</v>
      </c>
      <c r="AD102" s="12"/>
      <c r="AE102" s="12"/>
      <c r="AF102" s="12"/>
      <c r="AG102" s="12"/>
      <c r="AH102" s="12"/>
      <c r="AI102" s="12"/>
      <c r="AJ102" s="12"/>
      <c r="AK102" s="12"/>
      <c r="AL102" s="12"/>
      <c r="AM102" s="12"/>
      <c r="AN102" s="218"/>
    </row>
    <row r="103" spans="1:40" ht="110.25" hidden="1" customHeight="1" x14ac:dyDescent="0.2">
      <c r="A103" s="22" t="s">
        <v>358</v>
      </c>
      <c r="B103" s="92" t="s">
        <v>203</v>
      </c>
      <c r="C103" s="94" t="s">
        <v>363</v>
      </c>
      <c r="D103" s="26" t="s">
        <v>31</v>
      </c>
      <c r="E103" s="137" t="s">
        <v>171</v>
      </c>
      <c r="F103" s="137" t="s">
        <v>171</v>
      </c>
      <c r="G103" s="41" t="s">
        <v>458</v>
      </c>
      <c r="H103" s="93" t="s">
        <v>169</v>
      </c>
      <c r="I103" s="41">
        <v>81112200</v>
      </c>
      <c r="J103" s="41">
        <v>5</v>
      </c>
      <c r="K103" s="41">
        <v>5</v>
      </c>
      <c r="L103" s="41">
        <v>7</v>
      </c>
      <c r="M103" s="41">
        <v>1</v>
      </c>
      <c r="N103" s="41" t="s">
        <v>302</v>
      </c>
      <c r="O103" s="41" t="s">
        <v>354</v>
      </c>
      <c r="P103" s="193">
        <v>5000000</v>
      </c>
      <c r="Q103" s="138">
        <v>0</v>
      </c>
      <c r="R103" s="138">
        <v>0</v>
      </c>
      <c r="S103" s="138" t="s">
        <v>355</v>
      </c>
      <c r="T103" s="138" t="s">
        <v>356</v>
      </c>
      <c r="U103" s="93" t="s">
        <v>148</v>
      </c>
      <c r="V103" s="93">
        <v>3846666</v>
      </c>
      <c r="W103" s="41" t="s">
        <v>149</v>
      </c>
      <c r="X103" s="139" t="s">
        <v>29</v>
      </c>
      <c r="Y103" s="139" t="s">
        <v>162</v>
      </c>
      <c r="Z103" s="41"/>
      <c r="AA103" s="139"/>
      <c r="AB103" s="139"/>
      <c r="AC103" s="194">
        <f t="shared" si="4"/>
        <v>5000000</v>
      </c>
      <c r="AD103" s="12"/>
      <c r="AE103" s="12"/>
      <c r="AF103" s="12"/>
      <c r="AG103" s="12"/>
      <c r="AH103" s="12"/>
      <c r="AI103" s="12"/>
      <c r="AJ103" s="12"/>
      <c r="AK103" s="12"/>
      <c r="AL103" s="12"/>
      <c r="AM103" s="12"/>
      <c r="AN103" s="218"/>
    </row>
    <row r="104" spans="1:40" ht="110.25" hidden="1" customHeight="1" x14ac:dyDescent="0.2">
      <c r="A104" s="22" t="s">
        <v>358</v>
      </c>
      <c r="B104" s="92" t="s">
        <v>203</v>
      </c>
      <c r="C104" s="94" t="s">
        <v>363</v>
      </c>
      <c r="D104" s="26" t="s">
        <v>31</v>
      </c>
      <c r="E104" s="137" t="s">
        <v>171</v>
      </c>
      <c r="F104" s="137" t="s">
        <v>171</v>
      </c>
      <c r="G104" s="41" t="s">
        <v>458</v>
      </c>
      <c r="H104" s="41" t="s">
        <v>178</v>
      </c>
      <c r="I104" s="41">
        <v>80111600</v>
      </c>
      <c r="J104" s="41">
        <v>1</v>
      </c>
      <c r="K104" s="41">
        <v>1</v>
      </c>
      <c r="L104" s="41">
        <v>6</v>
      </c>
      <c r="M104" s="41">
        <v>1</v>
      </c>
      <c r="N104" s="41" t="s">
        <v>28</v>
      </c>
      <c r="O104" s="41" t="s">
        <v>354</v>
      </c>
      <c r="P104" s="194">
        <f>2800000*6</f>
        <v>16800000</v>
      </c>
      <c r="Q104" s="41">
        <v>0</v>
      </c>
      <c r="R104" s="41">
        <v>0</v>
      </c>
      <c r="S104" s="41" t="s">
        <v>355</v>
      </c>
      <c r="T104" s="41" t="s">
        <v>356</v>
      </c>
      <c r="U104" s="41" t="s">
        <v>148</v>
      </c>
      <c r="V104" s="41">
        <v>3846666</v>
      </c>
      <c r="W104" s="41" t="s">
        <v>149</v>
      </c>
      <c r="X104" s="41" t="s">
        <v>29</v>
      </c>
      <c r="Y104" s="41" t="s">
        <v>148</v>
      </c>
      <c r="Z104" s="41"/>
      <c r="AA104" s="41"/>
      <c r="AB104" s="41"/>
      <c r="AC104" s="194">
        <f t="shared" ref="AC104:AC135" si="5">P104+Z104+AA104-AB104</f>
        <v>16800000</v>
      </c>
      <c r="AD104" s="199"/>
      <c r="AE104" s="12"/>
      <c r="AF104" s="12"/>
      <c r="AG104" s="12"/>
      <c r="AH104" s="12"/>
      <c r="AI104" s="12"/>
      <c r="AJ104" s="12"/>
      <c r="AK104" s="12"/>
      <c r="AL104" s="12"/>
      <c r="AM104" s="12"/>
      <c r="AN104" s="218"/>
    </row>
    <row r="105" spans="1:40" ht="110.25" hidden="1" customHeight="1" x14ac:dyDescent="0.2">
      <c r="A105" s="22" t="s">
        <v>358</v>
      </c>
      <c r="B105" s="92" t="s">
        <v>203</v>
      </c>
      <c r="C105" s="94" t="s">
        <v>363</v>
      </c>
      <c r="D105" s="26" t="s">
        <v>31</v>
      </c>
      <c r="E105" s="137" t="s">
        <v>171</v>
      </c>
      <c r="F105" s="137" t="s">
        <v>171</v>
      </c>
      <c r="G105" s="41" t="s">
        <v>458</v>
      </c>
      <c r="H105" s="93" t="s">
        <v>170</v>
      </c>
      <c r="I105" s="41">
        <v>81112200</v>
      </c>
      <c r="J105" s="41">
        <v>5</v>
      </c>
      <c r="K105" s="41">
        <v>5</v>
      </c>
      <c r="L105" s="41">
        <v>7</v>
      </c>
      <c r="M105" s="41">
        <v>1</v>
      </c>
      <c r="N105" s="41" t="s">
        <v>302</v>
      </c>
      <c r="O105" s="41" t="s">
        <v>354</v>
      </c>
      <c r="P105" s="193">
        <v>6000000</v>
      </c>
      <c r="Q105" s="138">
        <v>0</v>
      </c>
      <c r="R105" s="138">
        <v>0</v>
      </c>
      <c r="S105" s="138" t="s">
        <v>355</v>
      </c>
      <c r="T105" s="138" t="s">
        <v>356</v>
      </c>
      <c r="U105" s="93" t="s">
        <v>148</v>
      </c>
      <c r="V105" s="93">
        <v>3846666</v>
      </c>
      <c r="W105" s="41" t="s">
        <v>149</v>
      </c>
      <c r="X105" s="139" t="s">
        <v>29</v>
      </c>
      <c r="Y105" s="139" t="s">
        <v>162</v>
      </c>
      <c r="Z105" s="41"/>
      <c r="AA105" s="139"/>
      <c r="AB105" s="139"/>
      <c r="AC105" s="194">
        <f t="shared" si="5"/>
        <v>6000000</v>
      </c>
      <c r="AD105" s="12"/>
      <c r="AE105" s="12"/>
      <c r="AF105" s="12"/>
      <c r="AG105" s="12"/>
      <c r="AH105" s="12"/>
      <c r="AI105" s="12"/>
      <c r="AJ105" s="12"/>
      <c r="AK105" s="12"/>
      <c r="AL105" s="12"/>
      <c r="AM105" s="12"/>
      <c r="AN105" s="218"/>
    </row>
    <row r="106" spans="1:40" ht="50.1" hidden="1" customHeight="1" x14ac:dyDescent="0.2">
      <c r="A106" s="9" t="s">
        <v>40</v>
      </c>
      <c r="B106" s="10" t="s">
        <v>1</v>
      </c>
      <c r="C106" s="10" t="s">
        <v>41</v>
      </c>
      <c r="D106" s="92" t="s">
        <v>42</v>
      </c>
      <c r="E106" s="1" t="s">
        <v>131</v>
      </c>
      <c r="F106" s="1" t="s">
        <v>204</v>
      </c>
      <c r="G106" s="20" t="s">
        <v>1</v>
      </c>
      <c r="H106" s="11" t="s">
        <v>43</v>
      </c>
      <c r="I106" s="11">
        <v>50201713</v>
      </c>
      <c r="J106" s="1">
        <v>3</v>
      </c>
      <c r="K106" s="1">
        <v>3</v>
      </c>
      <c r="L106" s="1">
        <v>9</v>
      </c>
      <c r="M106" s="4">
        <v>1</v>
      </c>
      <c r="N106" s="11" t="s">
        <v>302</v>
      </c>
      <c r="O106" s="1" t="s">
        <v>354</v>
      </c>
      <c r="P106" s="24">
        <v>300000</v>
      </c>
      <c r="Q106" s="44">
        <v>0</v>
      </c>
      <c r="R106" s="44">
        <v>0</v>
      </c>
      <c r="S106" s="44" t="s">
        <v>355</v>
      </c>
      <c r="T106" s="44" t="s">
        <v>356</v>
      </c>
      <c r="U106" s="11" t="s">
        <v>25</v>
      </c>
      <c r="V106" s="11">
        <v>3846666</v>
      </c>
      <c r="W106" s="11" t="s">
        <v>26</v>
      </c>
      <c r="X106" s="11" t="s">
        <v>30</v>
      </c>
      <c r="Y106" s="11" t="s">
        <v>44</v>
      </c>
      <c r="Z106" s="11"/>
      <c r="AA106" s="11"/>
      <c r="AB106" s="11"/>
      <c r="AC106" s="202">
        <f t="shared" si="5"/>
        <v>300000</v>
      </c>
      <c r="AD106" s="12"/>
      <c r="AE106" s="12"/>
      <c r="AF106" s="12"/>
      <c r="AG106" s="12"/>
      <c r="AH106" s="12"/>
      <c r="AI106" s="12"/>
      <c r="AJ106" s="12"/>
      <c r="AK106" s="12"/>
      <c r="AL106" s="12"/>
      <c r="AM106" s="12"/>
      <c r="AN106" s="218"/>
    </row>
    <row r="107" spans="1:40" ht="60.75" hidden="1" customHeight="1" x14ac:dyDescent="0.2">
      <c r="A107" s="9" t="s">
        <v>338</v>
      </c>
      <c r="B107" s="10" t="s">
        <v>1</v>
      </c>
      <c r="C107" s="10" t="s">
        <v>340</v>
      </c>
      <c r="D107" s="48" t="s">
        <v>20</v>
      </c>
      <c r="E107" s="1" t="s">
        <v>35</v>
      </c>
      <c r="F107" s="1" t="s">
        <v>212</v>
      </c>
      <c r="G107" s="20" t="s">
        <v>1</v>
      </c>
      <c r="H107" s="4" t="s">
        <v>15</v>
      </c>
      <c r="I107" s="4">
        <v>53102710</v>
      </c>
      <c r="J107" s="4">
        <v>3</v>
      </c>
      <c r="K107" s="4">
        <v>4</v>
      </c>
      <c r="L107" s="4">
        <v>8</v>
      </c>
      <c r="M107" s="4">
        <v>1</v>
      </c>
      <c r="N107" s="4" t="s">
        <v>302</v>
      </c>
      <c r="O107" s="3" t="s">
        <v>354</v>
      </c>
      <c r="P107" s="191">
        <v>18025000</v>
      </c>
      <c r="Q107" s="44">
        <v>0</v>
      </c>
      <c r="R107" s="44">
        <v>0</v>
      </c>
      <c r="S107" s="44" t="s">
        <v>355</v>
      </c>
      <c r="T107" s="44" t="s">
        <v>356</v>
      </c>
      <c r="U107" s="1" t="s">
        <v>25</v>
      </c>
      <c r="V107" s="1">
        <v>3846666</v>
      </c>
      <c r="W107" s="6" t="s">
        <v>26</v>
      </c>
      <c r="X107" s="4" t="s">
        <v>30</v>
      </c>
      <c r="Y107" s="2" t="s">
        <v>33</v>
      </c>
      <c r="Z107" s="2"/>
      <c r="AA107" s="2"/>
      <c r="AB107" s="2"/>
      <c r="AC107" s="202">
        <f t="shared" si="5"/>
        <v>18025000</v>
      </c>
      <c r="AD107" s="12"/>
      <c r="AE107" s="12"/>
      <c r="AF107" s="12"/>
      <c r="AG107" s="12"/>
      <c r="AH107" s="12"/>
      <c r="AI107" s="12"/>
      <c r="AJ107" s="12"/>
      <c r="AK107" s="12"/>
      <c r="AL107" s="12"/>
      <c r="AM107" s="12"/>
      <c r="AN107" s="218"/>
    </row>
    <row r="108" spans="1:40" ht="80.25" hidden="1" customHeight="1" x14ac:dyDescent="0.2">
      <c r="A108" s="9" t="s">
        <v>45</v>
      </c>
      <c r="B108" s="10" t="s">
        <v>1</v>
      </c>
      <c r="C108" s="10" t="s">
        <v>46</v>
      </c>
      <c r="D108" s="207" t="s">
        <v>20</v>
      </c>
      <c r="E108" s="1" t="s">
        <v>131</v>
      </c>
      <c r="F108" s="1" t="s">
        <v>204</v>
      </c>
      <c r="G108" s="20" t="s">
        <v>1</v>
      </c>
      <c r="H108" s="11" t="s">
        <v>47</v>
      </c>
      <c r="I108" s="11" t="s">
        <v>1</v>
      </c>
      <c r="J108" s="1">
        <v>3</v>
      </c>
      <c r="K108" s="1">
        <v>3</v>
      </c>
      <c r="L108" s="1">
        <v>9</v>
      </c>
      <c r="M108" s="4">
        <v>1</v>
      </c>
      <c r="N108" s="11" t="s">
        <v>48</v>
      </c>
      <c r="O108" s="13" t="s">
        <v>354</v>
      </c>
      <c r="P108" s="186">
        <v>500000</v>
      </c>
      <c r="Q108" s="44">
        <v>0</v>
      </c>
      <c r="R108" s="44">
        <v>0</v>
      </c>
      <c r="S108" s="44" t="s">
        <v>355</v>
      </c>
      <c r="T108" s="44" t="s">
        <v>356</v>
      </c>
      <c r="U108" s="11" t="s">
        <v>25</v>
      </c>
      <c r="V108" s="11">
        <v>3846666</v>
      </c>
      <c r="W108" s="11" t="s">
        <v>26</v>
      </c>
      <c r="X108" s="11" t="s">
        <v>49</v>
      </c>
      <c r="Y108" s="11" t="s">
        <v>44</v>
      </c>
      <c r="Z108" s="11"/>
      <c r="AA108" s="11"/>
      <c r="AB108" s="11"/>
      <c r="AC108" s="202">
        <f t="shared" si="5"/>
        <v>500000</v>
      </c>
      <c r="AD108" s="12"/>
      <c r="AE108" s="12"/>
      <c r="AF108" s="12"/>
      <c r="AG108" s="12"/>
      <c r="AH108" s="12"/>
      <c r="AI108" s="12"/>
      <c r="AJ108" s="12"/>
      <c r="AK108" s="12"/>
      <c r="AL108" s="12"/>
      <c r="AM108" s="12"/>
      <c r="AN108" s="218"/>
    </row>
    <row r="109" spans="1:40" ht="80.25" hidden="1" customHeight="1" x14ac:dyDescent="0.2">
      <c r="A109" s="9" t="s">
        <v>45</v>
      </c>
      <c r="B109" s="10" t="s">
        <v>1</v>
      </c>
      <c r="C109" s="10" t="s">
        <v>46</v>
      </c>
      <c r="D109" s="207" t="s">
        <v>20</v>
      </c>
      <c r="E109" s="1" t="s">
        <v>131</v>
      </c>
      <c r="F109" s="1" t="s">
        <v>204</v>
      </c>
      <c r="G109" s="20" t="s">
        <v>1</v>
      </c>
      <c r="H109" s="11" t="s">
        <v>50</v>
      </c>
      <c r="I109" s="11">
        <v>50161814</v>
      </c>
      <c r="J109" s="1">
        <v>3</v>
      </c>
      <c r="K109" s="1">
        <v>3</v>
      </c>
      <c r="L109" s="1">
        <v>9</v>
      </c>
      <c r="M109" s="4">
        <v>1</v>
      </c>
      <c r="N109" s="11" t="s">
        <v>302</v>
      </c>
      <c r="O109" s="13" t="s">
        <v>354</v>
      </c>
      <c r="P109" s="186">
        <v>150000</v>
      </c>
      <c r="Q109" s="44">
        <v>0</v>
      </c>
      <c r="R109" s="44">
        <v>0</v>
      </c>
      <c r="S109" s="44" t="s">
        <v>355</v>
      </c>
      <c r="T109" s="44" t="s">
        <v>356</v>
      </c>
      <c r="U109" s="11" t="s">
        <v>25</v>
      </c>
      <c r="V109" s="11">
        <v>3846666</v>
      </c>
      <c r="W109" s="11" t="s">
        <v>26</v>
      </c>
      <c r="X109" s="11" t="s">
        <v>30</v>
      </c>
      <c r="Y109" s="11" t="s">
        <v>44</v>
      </c>
      <c r="Z109" s="11"/>
      <c r="AA109" s="11"/>
      <c r="AB109" s="11"/>
      <c r="AC109" s="202">
        <f t="shared" si="5"/>
        <v>150000</v>
      </c>
      <c r="AD109" s="12"/>
      <c r="AE109" s="12"/>
      <c r="AF109" s="12"/>
      <c r="AG109" s="12"/>
      <c r="AH109" s="12"/>
      <c r="AI109" s="12"/>
      <c r="AJ109" s="12"/>
      <c r="AK109" s="12"/>
      <c r="AL109" s="12"/>
      <c r="AM109" s="12"/>
      <c r="AN109" s="218"/>
    </row>
    <row r="110" spans="1:40" ht="80.25" hidden="1" customHeight="1" x14ac:dyDescent="0.2">
      <c r="A110" s="9" t="s">
        <v>45</v>
      </c>
      <c r="B110" s="10" t="s">
        <v>1</v>
      </c>
      <c r="C110" s="10" t="s">
        <v>46</v>
      </c>
      <c r="D110" s="207" t="s">
        <v>20</v>
      </c>
      <c r="E110" s="1" t="s">
        <v>131</v>
      </c>
      <c r="F110" s="1" t="s">
        <v>204</v>
      </c>
      <c r="G110" s="20" t="s">
        <v>1</v>
      </c>
      <c r="H110" s="11" t="s">
        <v>51</v>
      </c>
      <c r="I110" s="11">
        <v>50201706</v>
      </c>
      <c r="J110" s="1">
        <v>3</v>
      </c>
      <c r="K110" s="1">
        <v>3</v>
      </c>
      <c r="L110" s="1">
        <v>9</v>
      </c>
      <c r="M110" s="4">
        <v>1</v>
      </c>
      <c r="N110" s="11" t="s">
        <v>302</v>
      </c>
      <c r="O110" s="13" t="s">
        <v>354</v>
      </c>
      <c r="P110" s="186">
        <v>4500000</v>
      </c>
      <c r="Q110" s="44">
        <v>0</v>
      </c>
      <c r="R110" s="44">
        <v>0</v>
      </c>
      <c r="S110" s="44" t="s">
        <v>355</v>
      </c>
      <c r="T110" s="44" t="s">
        <v>356</v>
      </c>
      <c r="U110" s="11" t="s">
        <v>25</v>
      </c>
      <c r="V110" s="11">
        <v>3846666</v>
      </c>
      <c r="W110" s="11" t="s">
        <v>26</v>
      </c>
      <c r="X110" s="11" t="s">
        <v>30</v>
      </c>
      <c r="Y110" s="11" t="s">
        <v>44</v>
      </c>
      <c r="Z110" s="11"/>
      <c r="AA110" s="11"/>
      <c r="AB110" s="11"/>
      <c r="AC110" s="202">
        <f t="shared" si="5"/>
        <v>4500000</v>
      </c>
      <c r="AD110" s="12"/>
      <c r="AE110" s="12"/>
      <c r="AF110" s="12"/>
      <c r="AG110" s="12"/>
      <c r="AH110" s="12"/>
      <c r="AI110" s="12"/>
      <c r="AJ110" s="12"/>
      <c r="AK110" s="12"/>
      <c r="AL110" s="12"/>
      <c r="AM110" s="12"/>
      <c r="AN110" s="218"/>
    </row>
    <row r="111" spans="1:40" ht="60.75" hidden="1" customHeight="1" x14ac:dyDescent="0.2">
      <c r="A111" s="9" t="s">
        <v>52</v>
      </c>
      <c r="B111" s="10" t="s">
        <v>1</v>
      </c>
      <c r="C111" s="10" t="s">
        <v>53</v>
      </c>
      <c r="D111" s="137" t="s">
        <v>54</v>
      </c>
      <c r="E111" s="1" t="s">
        <v>131</v>
      </c>
      <c r="F111" s="1" t="s">
        <v>204</v>
      </c>
      <c r="G111" s="20" t="s">
        <v>1</v>
      </c>
      <c r="H111" s="11" t="s">
        <v>55</v>
      </c>
      <c r="I111" s="11" t="s">
        <v>1</v>
      </c>
      <c r="J111" s="13" t="s">
        <v>56</v>
      </c>
      <c r="K111" s="13" t="s">
        <v>56</v>
      </c>
      <c r="L111" s="13" t="s">
        <v>56</v>
      </c>
      <c r="M111" s="13" t="s">
        <v>56</v>
      </c>
      <c r="N111" s="11" t="s">
        <v>48</v>
      </c>
      <c r="O111" s="13" t="s">
        <v>354</v>
      </c>
      <c r="P111" s="186">
        <v>1100000</v>
      </c>
      <c r="Q111" s="44">
        <v>0</v>
      </c>
      <c r="R111" s="44">
        <v>0</v>
      </c>
      <c r="S111" s="44" t="s">
        <v>355</v>
      </c>
      <c r="T111" s="44" t="s">
        <v>356</v>
      </c>
      <c r="U111" s="11" t="s">
        <v>25</v>
      </c>
      <c r="V111" s="11">
        <v>3846666</v>
      </c>
      <c r="W111" s="11" t="s">
        <v>26</v>
      </c>
      <c r="X111" s="11" t="s">
        <v>49</v>
      </c>
      <c r="Y111" s="11" t="s">
        <v>44</v>
      </c>
      <c r="Z111" s="11"/>
      <c r="AA111" s="11"/>
      <c r="AB111" s="11"/>
      <c r="AC111" s="202">
        <f t="shared" si="5"/>
        <v>1100000</v>
      </c>
      <c r="AD111" s="12"/>
      <c r="AE111" s="12"/>
      <c r="AF111" s="12"/>
      <c r="AG111" s="12"/>
      <c r="AH111" s="12"/>
      <c r="AI111" s="12"/>
      <c r="AJ111" s="12"/>
      <c r="AK111" s="12"/>
      <c r="AL111" s="12"/>
      <c r="AM111" s="12"/>
      <c r="AN111" s="218"/>
    </row>
    <row r="112" spans="1:40" ht="83.25" hidden="1" customHeight="1" x14ac:dyDescent="0.2">
      <c r="A112" s="9" t="s">
        <v>52</v>
      </c>
      <c r="B112" s="10" t="s">
        <v>1</v>
      </c>
      <c r="C112" s="10" t="s">
        <v>53</v>
      </c>
      <c r="D112" s="137" t="s">
        <v>54</v>
      </c>
      <c r="E112" s="1" t="s">
        <v>131</v>
      </c>
      <c r="F112" s="1" t="s">
        <v>204</v>
      </c>
      <c r="G112" s="20" t="s">
        <v>1</v>
      </c>
      <c r="H112" s="11" t="s">
        <v>57</v>
      </c>
      <c r="I112" s="11" t="s">
        <v>58</v>
      </c>
      <c r="J112" s="13">
        <v>4</v>
      </c>
      <c r="K112" s="13">
        <v>4</v>
      </c>
      <c r="L112" s="13">
        <v>1</v>
      </c>
      <c r="M112" s="13">
        <v>1</v>
      </c>
      <c r="N112" s="11" t="s">
        <v>302</v>
      </c>
      <c r="O112" s="13" t="s">
        <v>354</v>
      </c>
      <c r="P112" s="186">
        <v>4300000</v>
      </c>
      <c r="Q112" s="44">
        <v>0</v>
      </c>
      <c r="R112" s="44">
        <v>0</v>
      </c>
      <c r="S112" s="44" t="s">
        <v>355</v>
      </c>
      <c r="T112" s="44" t="s">
        <v>356</v>
      </c>
      <c r="U112" s="11" t="s">
        <v>25</v>
      </c>
      <c r="V112" s="11">
        <v>3846666</v>
      </c>
      <c r="W112" s="11" t="s">
        <v>26</v>
      </c>
      <c r="X112" s="11" t="s">
        <v>59</v>
      </c>
      <c r="Y112" s="11" t="s">
        <v>44</v>
      </c>
      <c r="Z112" s="11"/>
      <c r="AA112" s="11"/>
      <c r="AB112" s="11"/>
      <c r="AC112" s="202">
        <f t="shared" si="5"/>
        <v>4300000</v>
      </c>
      <c r="AD112" s="12"/>
      <c r="AE112" s="12"/>
      <c r="AF112" s="12"/>
      <c r="AG112" s="12"/>
      <c r="AH112" s="12"/>
      <c r="AI112" s="12"/>
      <c r="AJ112" s="12"/>
      <c r="AK112" s="12"/>
      <c r="AL112" s="12"/>
      <c r="AM112" s="12"/>
      <c r="AN112" s="218"/>
    </row>
    <row r="113" spans="1:40" ht="60.75" hidden="1" customHeight="1" x14ac:dyDescent="0.2">
      <c r="A113" s="9" t="s">
        <v>60</v>
      </c>
      <c r="B113" s="10" t="s">
        <v>1</v>
      </c>
      <c r="C113" s="10" t="s">
        <v>61</v>
      </c>
      <c r="D113" s="137" t="s">
        <v>54</v>
      </c>
      <c r="E113" s="1" t="s">
        <v>131</v>
      </c>
      <c r="F113" s="1" t="s">
        <v>204</v>
      </c>
      <c r="G113" s="20" t="s">
        <v>1</v>
      </c>
      <c r="H113" s="11" t="s">
        <v>62</v>
      </c>
      <c r="I113" s="11">
        <v>44103103</v>
      </c>
      <c r="J113" s="13">
        <v>4</v>
      </c>
      <c r="K113" s="13">
        <v>4</v>
      </c>
      <c r="L113" s="13">
        <v>1</v>
      </c>
      <c r="M113" s="13">
        <v>1</v>
      </c>
      <c r="N113" s="11" t="s">
        <v>302</v>
      </c>
      <c r="O113" s="13" t="s">
        <v>354</v>
      </c>
      <c r="P113" s="186">
        <v>7000000</v>
      </c>
      <c r="Q113" s="44">
        <v>0</v>
      </c>
      <c r="R113" s="44">
        <v>0</v>
      </c>
      <c r="S113" s="44" t="s">
        <v>355</v>
      </c>
      <c r="T113" s="44" t="s">
        <v>356</v>
      </c>
      <c r="U113" s="11" t="s">
        <v>25</v>
      </c>
      <c r="V113" s="11">
        <v>3846666</v>
      </c>
      <c r="W113" s="11" t="s">
        <v>26</v>
      </c>
      <c r="X113" s="11" t="s">
        <v>30</v>
      </c>
      <c r="Y113" s="11" t="s">
        <v>44</v>
      </c>
      <c r="Z113" s="11"/>
      <c r="AA113" s="11"/>
      <c r="AB113" s="11"/>
      <c r="AC113" s="202">
        <f t="shared" si="5"/>
        <v>7000000</v>
      </c>
      <c r="AD113" s="12"/>
      <c r="AE113" s="12"/>
      <c r="AF113" s="12"/>
      <c r="AG113" s="12"/>
      <c r="AH113" s="12"/>
      <c r="AI113" s="12"/>
      <c r="AJ113" s="12"/>
      <c r="AK113" s="12"/>
      <c r="AL113" s="12"/>
      <c r="AM113" s="12"/>
      <c r="AN113" s="218"/>
    </row>
    <row r="114" spans="1:40" ht="60.75" hidden="1" customHeight="1" x14ac:dyDescent="0.2">
      <c r="A114" s="9" t="s">
        <v>63</v>
      </c>
      <c r="B114" s="10" t="s">
        <v>1</v>
      </c>
      <c r="C114" s="10" t="s">
        <v>64</v>
      </c>
      <c r="D114" s="137" t="s">
        <v>54</v>
      </c>
      <c r="E114" s="1" t="s">
        <v>131</v>
      </c>
      <c r="F114" s="1" t="s">
        <v>204</v>
      </c>
      <c r="G114" s="20" t="s">
        <v>1</v>
      </c>
      <c r="H114" s="11" t="s">
        <v>65</v>
      </c>
      <c r="I114" s="11" t="s">
        <v>66</v>
      </c>
      <c r="J114" s="13">
        <v>4</v>
      </c>
      <c r="K114" s="13">
        <v>4</v>
      </c>
      <c r="L114" s="13">
        <v>1</v>
      </c>
      <c r="M114" s="13">
        <v>1</v>
      </c>
      <c r="N114" s="11" t="s">
        <v>302</v>
      </c>
      <c r="O114" s="13" t="s">
        <v>354</v>
      </c>
      <c r="P114" s="186">
        <v>500000</v>
      </c>
      <c r="Q114" s="44">
        <v>0</v>
      </c>
      <c r="R114" s="44">
        <v>0</v>
      </c>
      <c r="S114" s="44" t="s">
        <v>355</v>
      </c>
      <c r="T114" s="44" t="s">
        <v>356</v>
      </c>
      <c r="U114" s="11" t="s">
        <v>25</v>
      </c>
      <c r="V114" s="11">
        <v>3846666</v>
      </c>
      <c r="W114" s="11" t="s">
        <v>26</v>
      </c>
      <c r="X114" s="11" t="s">
        <v>30</v>
      </c>
      <c r="Y114" s="11" t="s">
        <v>44</v>
      </c>
      <c r="Z114" s="11"/>
      <c r="AA114" s="11"/>
      <c r="AB114" s="11"/>
      <c r="AC114" s="202">
        <f t="shared" si="5"/>
        <v>500000</v>
      </c>
      <c r="AD114" s="12"/>
      <c r="AE114" s="12"/>
      <c r="AF114" s="12"/>
      <c r="AG114" s="12"/>
      <c r="AH114" s="12"/>
      <c r="AI114" s="12"/>
      <c r="AJ114" s="12"/>
      <c r="AK114" s="12"/>
      <c r="AL114" s="12"/>
      <c r="AM114" s="12"/>
      <c r="AN114" s="218"/>
    </row>
    <row r="115" spans="1:40" ht="60.75" hidden="1" customHeight="1" x14ac:dyDescent="0.2">
      <c r="A115" s="9" t="s">
        <v>52</v>
      </c>
      <c r="B115" s="10" t="s">
        <v>1</v>
      </c>
      <c r="C115" s="10" t="s">
        <v>53</v>
      </c>
      <c r="D115" s="137" t="s">
        <v>54</v>
      </c>
      <c r="E115" s="1" t="s">
        <v>131</v>
      </c>
      <c r="F115" s="1" t="s">
        <v>204</v>
      </c>
      <c r="G115" s="20" t="s">
        <v>1</v>
      </c>
      <c r="H115" s="11" t="s">
        <v>67</v>
      </c>
      <c r="I115" s="11" t="s">
        <v>68</v>
      </c>
      <c r="J115" s="1">
        <v>3</v>
      </c>
      <c r="K115" s="1">
        <v>3</v>
      </c>
      <c r="L115" s="1">
        <v>9</v>
      </c>
      <c r="M115" s="13">
        <v>1</v>
      </c>
      <c r="N115" s="11" t="s">
        <v>302</v>
      </c>
      <c r="O115" s="13" t="s">
        <v>354</v>
      </c>
      <c r="P115" s="186">
        <v>4000000</v>
      </c>
      <c r="Q115" s="44">
        <v>0</v>
      </c>
      <c r="R115" s="44">
        <v>0</v>
      </c>
      <c r="S115" s="44" t="s">
        <v>355</v>
      </c>
      <c r="T115" s="44" t="s">
        <v>356</v>
      </c>
      <c r="U115" s="11" t="s">
        <v>25</v>
      </c>
      <c r="V115" s="11">
        <v>3846666</v>
      </c>
      <c r="W115" s="11" t="s">
        <v>26</v>
      </c>
      <c r="X115" s="11" t="s">
        <v>30</v>
      </c>
      <c r="Y115" s="11" t="s">
        <v>44</v>
      </c>
      <c r="Z115" s="11"/>
      <c r="AA115" s="11"/>
      <c r="AB115" s="11"/>
      <c r="AC115" s="202">
        <f t="shared" si="5"/>
        <v>4000000</v>
      </c>
      <c r="AD115" s="12"/>
      <c r="AE115" s="12"/>
      <c r="AF115" s="12"/>
      <c r="AG115" s="12"/>
      <c r="AH115" s="12"/>
      <c r="AI115" s="12"/>
      <c r="AJ115" s="12"/>
      <c r="AK115" s="12"/>
      <c r="AL115" s="12"/>
      <c r="AM115" s="12"/>
      <c r="AN115" s="218"/>
    </row>
    <row r="116" spans="1:40" ht="60.75" hidden="1" customHeight="1" x14ac:dyDescent="0.2">
      <c r="A116" s="9" t="s">
        <v>69</v>
      </c>
      <c r="B116" s="10" t="s">
        <v>1</v>
      </c>
      <c r="C116" s="10" t="s">
        <v>70</v>
      </c>
      <c r="D116" s="137" t="s">
        <v>54</v>
      </c>
      <c r="E116" s="1" t="s">
        <v>131</v>
      </c>
      <c r="F116" s="1" t="s">
        <v>204</v>
      </c>
      <c r="G116" s="20" t="s">
        <v>1</v>
      </c>
      <c r="H116" s="11" t="s">
        <v>71</v>
      </c>
      <c r="I116" s="11">
        <v>15101505</v>
      </c>
      <c r="J116" s="13">
        <v>1</v>
      </c>
      <c r="K116" s="13">
        <v>1</v>
      </c>
      <c r="L116" s="13">
        <v>12</v>
      </c>
      <c r="M116" s="13">
        <v>1</v>
      </c>
      <c r="N116" s="11" t="s">
        <v>302</v>
      </c>
      <c r="O116" s="13" t="s">
        <v>354</v>
      </c>
      <c r="P116" s="186">
        <f>300000*12</f>
        <v>3600000</v>
      </c>
      <c r="Q116" s="44">
        <v>0</v>
      </c>
      <c r="R116" s="44">
        <v>0</v>
      </c>
      <c r="S116" s="44" t="s">
        <v>355</v>
      </c>
      <c r="T116" s="44" t="s">
        <v>356</v>
      </c>
      <c r="U116" s="11" t="s">
        <v>25</v>
      </c>
      <c r="V116" s="11">
        <v>3846666</v>
      </c>
      <c r="W116" s="11" t="s">
        <v>26</v>
      </c>
      <c r="X116" s="11" t="s">
        <v>30</v>
      </c>
      <c r="Y116" s="11" t="s">
        <v>44</v>
      </c>
      <c r="Z116" s="11"/>
      <c r="AA116" s="11"/>
      <c r="AB116" s="11"/>
      <c r="AC116" s="202">
        <f t="shared" si="5"/>
        <v>3600000</v>
      </c>
      <c r="AD116" s="12"/>
      <c r="AE116" s="12"/>
      <c r="AF116" s="12"/>
      <c r="AG116" s="12"/>
      <c r="AH116" s="12"/>
      <c r="AI116" s="12"/>
      <c r="AJ116" s="12"/>
      <c r="AK116" s="12"/>
      <c r="AL116" s="12"/>
      <c r="AM116" s="12"/>
      <c r="AN116" s="218"/>
    </row>
    <row r="117" spans="1:40" ht="60.75" hidden="1" customHeight="1" x14ac:dyDescent="0.2">
      <c r="A117" s="9" t="s">
        <v>60</v>
      </c>
      <c r="B117" s="10" t="s">
        <v>1</v>
      </c>
      <c r="C117" s="10" t="s">
        <v>61</v>
      </c>
      <c r="D117" s="137" t="s">
        <v>54</v>
      </c>
      <c r="E117" s="1" t="s">
        <v>131</v>
      </c>
      <c r="F117" s="1" t="s">
        <v>204</v>
      </c>
      <c r="G117" s="20" t="s">
        <v>1</v>
      </c>
      <c r="H117" s="11" t="s">
        <v>72</v>
      </c>
      <c r="I117" s="11">
        <v>12352104</v>
      </c>
      <c r="J117" s="1">
        <v>3</v>
      </c>
      <c r="K117" s="1">
        <v>3</v>
      </c>
      <c r="L117" s="1">
        <v>9</v>
      </c>
      <c r="M117" s="13">
        <v>1</v>
      </c>
      <c r="N117" s="11" t="s">
        <v>302</v>
      </c>
      <c r="O117" s="13" t="s">
        <v>354</v>
      </c>
      <c r="P117" s="186">
        <v>120000</v>
      </c>
      <c r="Q117" s="44">
        <v>0</v>
      </c>
      <c r="R117" s="44">
        <v>0</v>
      </c>
      <c r="S117" s="44" t="s">
        <v>355</v>
      </c>
      <c r="T117" s="44" t="s">
        <v>356</v>
      </c>
      <c r="U117" s="11" t="s">
        <v>25</v>
      </c>
      <c r="V117" s="11">
        <v>3846666</v>
      </c>
      <c r="W117" s="11" t="s">
        <v>26</v>
      </c>
      <c r="X117" s="11" t="s">
        <v>30</v>
      </c>
      <c r="Y117" s="11" t="s">
        <v>44</v>
      </c>
      <c r="Z117" s="11"/>
      <c r="AA117" s="11"/>
      <c r="AB117" s="11"/>
      <c r="AC117" s="202">
        <f t="shared" si="5"/>
        <v>120000</v>
      </c>
      <c r="AD117" s="12"/>
      <c r="AE117" s="12"/>
      <c r="AF117" s="12"/>
      <c r="AG117" s="12"/>
      <c r="AH117" s="12"/>
      <c r="AI117" s="12"/>
      <c r="AJ117" s="12"/>
      <c r="AK117" s="12"/>
      <c r="AL117" s="12"/>
      <c r="AM117" s="12"/>
      <c r="AN117" s="218"/>
    </row>
    <row r="118" spans="1:40" ht="60.75" hidden="1" customHeight="1" x14ac:dyDescent="0.2">
      <c r="A118" s="9" t="s">
        <v>60</v>
      </c>
      <c r="B118" s="10" t="s">
        <v>1</v>
      </c>
      <c r="C118" s="10" t="s">
        <v>61</v>
      </c>
      <c r="D118" s="137" t="s">
        <v>54</v>
      </c>
      <c r="E118" s="1" t="s">
        <v>131</v>
      </c>
      <c r="F118" s="1" t="s">
        <v>204</v>
      </c>
      <c r="G118" s="20" t="s">
        <v>1</v>
      </c>
      <c r="H118" s="11" t="s">
        <v>73</v>
      </c>
      <c r="I118" s="11">
        <v>47131700</v>
      </c>
      <c r="J118" s="1">
        <v>3</v>
      </c>
      <c r="K118" s="1">
        <v>3</v>
      </c>
      <c r="L118" s="1">
        <v>9</v>
      </c>
      <c r="M118" s="13">
        <v>1</v>
      </c>
      <c r="N118" s="11" t="s">
        <v>302</v>
      </c>
      <c r="O118" s="13" t="s">
        <v>354</v>
      </c>
      <c r="P118" s="186">
        <v>225000</v>
      </c>
      <c r="Q118" s="44">
        <v>0</v>
      </c>
      <c r="R118" s="44">
        <v>0</v>
      </c>
      <c r="S118" s="44" t="s">
        <v>355</v>
      </c>
      <c r="T118" s="44" t="s">
        <v>356</v>
      </c>
      <c r="U118" s="11" t="s">
        <v>25</v>
      </c>
      <c r="V118" s="11">
        <v>3846666</v>
      </c>
      <c r="W118" s="11" t="s">
        <v>26</v>
      </c>
      <c r="X118" s="11" t="s">
        <v>30</v>
      </c>
      <c r="Y118" s="11" t="s">
        <v>44</v>
      </c>
      <c r="Z118" s="11"/>
      <c r="AA118" s="11"/>
      <c r="AB118" s="11"/>
      <c r="AC118" s="202">
        <f t="shared" si="5"/>
        <v>225000</v>
      </c>
      <c r="AD118" s="12"/>
      <c r="AE118" s="12"/>
      <c r="AF118" s="12"/>
      <c r="AG118" s="12"/>
      <c r="AH118" s="12"/>
      <c r="AI118" s="12"/>
      <c r="AJ118" s="12"/>
      <c r="AK118" s="12"/>
      <c r="AL118" s="12"/>
      <c r="AM118" s="12"/>
      <c r="AN118" s="218"/>
    </row>
    <row r="119" spans="1:40" ht="60.75" hidden="1" customHeight="1" x14ac:dyDescent="0.2">
      <c r="A119" s="9" t="s">
        <v>60</v>
      </c>
      <c r="B119" s="10" t="s">
        <v>1</v>
      </c>
      <c r="C119" s="10" t="s">
        <v>61</v>
      </c>
      <c r="D119" s="137" t="s">
        <v>54</v>
      </c>
      <c r="E119" s="1" t="s">
        <v>131</v>
      </c>
      <c r="F119" s="1" t="s">
        <v>204</v>
      </c>
      <c r="G119" s="20" t="s">
        <v>1</v>
      </c>
      <c r="H119" s="11" t="s">
        <v>74</v>
      </c>
      <c r="I119" s="11">
        <v>47131800</v>
      </c>
      <c r="J119" s="1">
        <v>3</v>
      </c>
      <c r="K119" s="1">
        <v>3</v>
      </c>
      <c r="L119" s="1">
        <v>9</v>
      </c>
      <c r="M119" s="13">
        <v>1</v>
      </c>
      <c r="N119" s="11" t="s">
        <v>302</v>
      </c>
      <c r="O119" s="13" t="s">
        <v>354</v>
      </c>
      <c r="P119" s="186">
        <v>900000</v>
      </c>
      <c r="Q119" s="44">
        <v>0</v>
      </c>
      <c r="R119" s="44">
        <v>0</v>
      </c>
      <c r="S119" s="44" t="s">
        <v>355</v>
      </c>
      <c r="T119" s="44" t="s">
        <v>356</v>
      </c>
      <c r="U119" s="11" t="s">
        <v>25</v>
      </c>
      <c r="V119" s="11">
        <v>3846666</v>
      </c>
      <c r="W119" s="11" t="s">
        <v>26</v>
      </c>
      <c r="X119" s="11" t="s">
        <v>30</v>
      </c>
      <c r="Y119" s="11" t="s">
        <v>44</v>
      </c>
      <c r="Z119" s="11"/>
      <c r="AA119" s="11"/>
      <c r="AB119" s="11"/>
      <c r="AC119" s="202">
        <f t="shared" si="5"/>
        <v>900000</v>
      </c>
      <c r="AD119" s="12"/>
      <c r="AE119" s="12"/>
      <c r="AF119" s="12"/>
      <c r="AG119" s="12"/>
      <c r="AH119" s="12"/>
      <c r="AI119" s="12"/>
      <c r="AJ119" s="12"/>
      <c r="AK119" s="12"/>
      <c r="AL119" s="12"/>
      <c r="AM119" s="12"/>
      <c r="AN119" s="218"/>
    </row>
    <row r="120" spans="1:40" ht="78.75" hidden="1" customHeight="1" x14ac:dyDescent="0.2">
      <c r="A120" s="9" t="s">
        <v>63</v>
      </c>
      <c r="B120" s="10" t="s">
        <v>1</v>
      </c>
      <c r="C120" s="10" t="s">
        <v>64</v>
      </c>
      <c r="D120" s="137" t="s">
        <v>54</v>
      </c>
      <c r="E120" s="1" t="s">
        <v>131</v>
      </c>
      <c r="F120" s="1" t="s">
        <v>204</v>
      </c>
      <c r="G120" s="20" t="s">
        <v>1</v>
      </c>
      <c r="H120" s="11" t="s">
        <v>75</v>
      </c>
      <c r="I120" s="11" t="s">
        <v>76</v>
      </c>
      <c r="J120" s="1">
        <v>3</v>
      </c>
      <c r="K120" s="1">
        <v>3</v>
      </c>
      <c r="L120" s="1">
        <v>9</v>
      </c>
      <c r="M120" s="13">
        <v>1</v>
      </c>
      <c r="N120" s="11" t="s">
        <v>302</v>
      </c>
      <c r="O120" s="13" t="s">
        <v>354</v>
      </c>
      <c r="P120" s="186">
        <v>700000</v>
      </c>
      <c r="Q120" s="44">
        <v>0</v>
      </c>
      <c r="R120" s="44">
        <v>0</v>
      </c>
      <c r="S120" s="44" t="s">
        <v>355</v>
      </c>
      <c r="T120" s="44" t="s">
        <v>356</v>
      </c>
      <c r="U120" s="11" t="s">
        <v>25</v>
      </c>
      <c r="V120" s="11">
        <v>3846666</v>
      </c>
      <c r="W120" s="11" t="s">
        <v>26</v>
      </c>
      <c r="X120" s="11" t="s">
        <v>30</v>
      </c>
      <c r="Y120" s="11" t="s">
        <v>44</v>
      </c>
      <c r="Z120" s="11"/>
      <c r="AA120" s="11"/>
      <c r="AB120" s="11"/>
      <c r="AC120" s="202">
        <f t="shared" si="5"/>
        <v>700000</v>
      </c>
      <c r="AD120" s="12"/>
      <c r="AE120" s="12"/>
      <c r="AF120" s="12"/>
      <c r="AG120" s="12"/>
      <c r="AH120" s="12"/>
      <c r="AI120" s="12"/>
      <c r="AJ120" s="12"/>
      <c r="AK120" s="12"/>
      <c r="AL120" s="12"/>
      <c r="AM120" s="12"/>
      <c r="AN120" s="218"/>
    </row>
    <row r="121" spans="1:40" ht="78.75" hidden="1" customHeight="1" x14ac:dyDescent="0.2">
      <c r="A121" s="23" t="s">
        <v>60</v>
      </c>
      <c r="B121" s="11" t="s">
        <v>1</v>
      </c>
      <c r="C121" s="10" t="s">
        <v>61</v>
      </c>
      <c r="D121" s="137" t="s">
        <v>54</v>
      </c>
      <c r="E121" s="20" t="s">
        <v>35</v>
      </c>
      <c r="F121" s="20" t="s">
        <v>209</v>
      </c>
      <c r="G121" s="20" t="s">
        <v>1</v>
      </c>
      <c r="H121" s="4" t="s">
        <v>18</v>
      </c>
      <c r="I121" s="4" t="s">
        <v>19</v>
      </c>
      <c r="J121" s="4">
        <v>2</v>
      </c>
      <c r="K121" s="4">
        <v>2</v>
      </c>
      <c r="L121" s="4">
        <v>1</v>
      </c>
      <c r="M121" s="4">
        <v>1</v>
      </c>
      <c r="N121" s="11" t="s">
        <v>302</v>
      </c>
      <c r="O121" s="13" t="s">
        <v>354</v>
      </c>
      <c r="P121" s="191">
        <f>1000000*1.03</f>
        <v>1030000</v>
      </c>
      <c r="Q121" s="13">
        <v>0</v>
      </c>
      <c r="R121" s="13">
        <v>0</v>
      </c>
      <c r="S121" s="44" t="s">
        <v>355</v>
      </c>
      <c r="T121" s="44" t="s">
        <v>356</v>
      </c>
      <c r="U121" s="1" t="s">
        <v>25</v>
      </c>
      <c r="V121" s="1">
        <v>3846666</v>
      </c>
      <c r="W121" s="6" t="s">
        <v>26</v>
      </c>
      <c r="X121" s="4" t="s">
        <v>30</v>
      </c>
      <c r="Y121" s="2" t="s">
        <v>33</v>
      </c>
      <c r="Z121" s="2"/>
      <c r="AA121" s="2"/>
      <c r="AB121" s="2"/>
      <c r="AC121" s="202">
        <f t="shared" si="5"/>
        <v>1030000</v>
      </c>
      <c r="AD121" s="12"/>
      <c r="AE121" s="12"/>
      <c r="AF121" s="12"/>
      <c r="AG121" s="12"/>
      <c r="AH121" s="12"/>
      <c r="AI121" s="12"/>
      <c r="AJ121" s="12"/>
      <c r="AK121" s="12"/>
      <c r="AL121" s="12"/>
      <c r="AM121" s="12"/>
      <c r="AN121" s="218"/>
    </row>
    <row r="122" spans="1:40" ht="50.1" hidden="1" customHeight="1" x14ac:dyDescent="0.2">
      <c r="A122" s="9" t="s">
        <v>77</v>
      </c>
      <c r="B122" s="10" t="s">
        <v>1</v>
      </c>
      <c r="C122" s="10" t="s">
        <v>78</v>
      </c>
      <c r="D122" s="208" t="s">
        <v>79</v>
      </c>
      <c r="E122" s="1" t="s">
        <v>131</v>
      </c>
      <c r="F122" s="1" t="s">
        <v>204</v>
      </c>
      <c r="G122" s="20" t="s">
        <v>1</v>
      </c>
      <c r="H122" s="11" t="s">
        <v>80</v>
      </c>
      <c r="I122" s="11" t="s">
        <v>1</v>
      </c>
      <c r="J122" s="13" t="s">
        <v>56</v>
      </c>
      <c r="K122" s="13" t="s">
        <v>56</v>
      </c>
      <c r="L122" s="13" t="s">
        <v>56</v>
      </c>
      <c r="M122" s="13" t="s">
        <v>56</v>
      </c>
      <c r="N122" s="11" t="s">
        <v>48</v>
      </c>
      <c r="O122" s="13" t="s">
        <v>354</v>
      </c>
      <c r="P122" s="186">
        <v>1200000</v>
      </c>
      <c r="Q122" s="44">
        <v>0</v>
      </c>
      <c r="R122" s="44">
        <v>0</v>
      </c>
      <c r="S122" s="44" t="s">
        <v>355</v>
      </c>
      <c r="T122" s="44" t="s">
        <v>356</v>
      </c>
      <c r="U122" s="11" t="s">
        <v>25</v>
      </c>
      <c r="V122" s="11">
        <v>3846666</v>
      </c>
      <c r="W122" s="11" t="s">
        <v>26</v>
      </c>
      <c r="X122" s="11" t="s">
        <v>49</v>
      </c>
      <c r="Y122" s="11" t="s">
        <v>44</v>
      </c>
      <c r="Z122" s="11"/>
      <c r="AA122" s="11"/>
      <c r="AB122" s="11"/>
      <c r="AC122" s="202">
        <f t="shared" si="5"/>
        <v>1200000</v>
      </c>
      <c r="AD122" s="12"/>
      <c r="AE122" s="12"/>
      <c r="AF122" s="12"/>
      <c r="AG122" s="12"/>
      <c r="AH122" s="12"/>
      <c r="AI122" s="12"/>
      <c r="AJ122" s="12"/>
      <c r="AK122" s="12"/>
      <c r="AL122" s="12"/>
      <c r="AM122" s="12"/>
      <c r="AN122" s="218"/>
    </row>
    <row r="123" spans="1:40" ht="50.1" hidden="1" customHeight="1" x14ac:dyDescent="0.2">
      <c r="A123" s="9" t="s">
        <v>81</v>
      </c>
      <c r="B123" s="10" t="s">
        <v>1</v>
      </c>
      <c r="C123" s="10" t="s">
        <v>82</v>
      </c>
      <c r="D123" s="208" t="s">
        <v>79</v>
      </c>
      <c r="E123" s="1" t="s">
        <v>131</v>
      </c>
      <c r="F123" s="1" t="s">
        <v>204</v>
      </c>
      <c r="G123" s="20" t="s">
        <v>1</v>
      </c>
      <c r="H123" s="11" t="s">
        <v>83</v>
      </c>
      <c r="I123" s="11" t="s">
        <v>1</v>
      </c>
      <c r="J123" s="13" t="s">
        <v>56</v>
      </c>
      <c r="K123" s="13" t="s">
        <v>56</v>
      </c>
      <c r="L123" s="13" t="s">
        <v>56</v>
      </c>
      <c r="M123" s="13" t="s">
        <v>56</v>
      </c>
      <c r="N123" s="11" t="s">
        <v>48</v>
      </c>
      <c r="O123" s="13" t="s">
        <v>354</v>
      </c>
      <c r="P123" s="186">
        <v>34837262</v>
      </c>
      <c r="Q123" s="44">
        <v>0</v>
      </c>
      <c r="R123" s="44">
        <v>0</v>
      </c>
      <c r="S123" s="44" t="s">
        <v>355</v>
      </c>
      <c r="T123" s="44" t="s">
        <v>356</v>
      </c>
      <c r="U123" s="11" t="s">
        <v>25</v>
      </c>
      <c r="V123" s="11">
        <v>3846666</v>
      </c>
      <c r="W123" s="11" t="s">
        <v>26</v>
      </c>
      <c r="X123" s="11" t="s">
        <v>29</v>
      </c>
      <c r="Y123" s="11" t="s">
        <v>44</v>
      </c>
      <c r="Z123" s="11"/>
      <c r="AA123" s="11"/>
      <c r="AB123" s="11"/>
      <c r="AC123" s="202">
        <f t="shared" si="5"/>
        <v>34837262</v>
      </c>
      <c r="AD123" s="12"/>
      <c r="AE123" s="12"/>
      <c r="AF123" s="12"/>
      <c r="AG123" s="12"/>
      <c r="AH123" s="12"/>
      <c r="AI123" s="12"/>
      <c r="AJ123" s="12"/>
      <c r="AK123" s="12"/>
      <c r="AL123" s="12"/>
      <c r="AM123" s="12"/>
      <c r="AN123" s="218"/>
    </row>
    <row r="124" spans="1:40" ht="50.1" hidden="1" customHeight="1" x14ac:dyDescent="0.2">
      <c r="A124" s="9" t="s">
        <v>81</v>
      </c>
      <c r="B124" s="10" t="s">
        <v>1</v>
      </c>
      <c r="C124" s="10" t="s">
        <v>82</v>
      </c>
      <c r="D124" s="208" t="s">
        <v>79</v>
      </c>
      <c r="E124" s="1" t="s">
        <v>131</v>
      </c>
      <c r="F124" s="1" t="s">
        <v>204</v>
      </c>
      <c r="G124" s="20" t="s">
        <v>1</v>
      </c>
      <c r="H124" s="11" t="s">
        <v>83</v>
      </c>
      <c r="I124" s="11" t="s">
        <v>1</v>
      </c>
      <c r="J124" s="13" t="s">
        <v>56</v>
      </c>
      <c r="K124" s="13" t="s">
        <v>56</v>
      </c>
      <c r="L124" s="13" t="s">
        <v>56</v>
      </c>
      <c r="M124" s="13" t="s">
        <v>56</v>
      </c>
      <c r="N124" s="11" t="s">
        <v>48</v>
      </c>
      <c r="O124" s="13" t="s">
        <v>429</v>
      </c>
      <c r="P124" s="186">
        <v>15000000</v>
      </c>
      <c r="Q124" s="44">
        <v>0</v>
      </c>
      <c r="R124" s="44">
        <v>0</v>
      </c>
      <c r="S124" s="44" t="s">
        <v>355</v>
      </c>
      <c r="T124" s="44" t="s">
        <v>356</v>
      </c>
      <c r="U124" s="11" t="s">
        <v>25</v>
      </c>
      <c r="V124" s="11">
        <v>3846666</v>
      </c>
      <c r="W124" s="11" t="s">
        <v>26</v>
      </c>
      <c r="X124" s="11" t="s">
        <v>29</v>
      </c>
      <c r="Y124" s="11" t="s">
        <v>44</v>
      </c>
      <c r="Z124" s="11"/>
      <c r="AA124" s="11"/>
      <c r="AB124" s="11"/>
      <c r="AC124" s="202">
        <f t="shared" si="5"/>
        <v>15000000</v>
      </c>
      <c r="AD124" s="12"/>
      <c r="AE124" s="12"/>
      <c r="AF124" s="12"/>
      <c r="AG124" s="12"/>
      <c r="AH124" s="12"/>
      <c r="AI124" s="12"/>
      <c r="AJ124" s="12"/>
      <c r="AK124" s="12"/>
      <c r="AL124" s="12"/>
      <c r="AM124" s="12"/>
      <c r="AN124" s="218"/>
    </row>
    <row r="125" spans="1:40" ht="50.1" hidden="1" customHeight="1" x14ac:dyDescent="0.2">
      <c r="A125" s="9" t="s">
        <v>81</v>
      </c>
      <c r="B125" s="10" t="s">
        <v>1</v>
      </c>
      <c r="C125" s="10" t="s">
        <v>82</v>
      </c>
      <c r="D125" s="208" t="s">
        <v>79</v>
      </c>
      <c r="E125" s="1" t="s">
        <v>131</v>
      </c>
      <c r="F125" s="1" t="s">
        <v>204</v>
      </c>
      <c r="G125" s="20" t="s">
        <v>1</v>
      </c>
      <c r="H125" s="11" t="s">
        <v>84</v>
      </c>
      <c r="I125" s="11" t="s">
        <v>1</v>
      </c>
      <c r="J125" s="13" t="s">
        <v>56</v>
      </c>
      <c r="K125" s="13" t="s">
        <v>56</v>
      </c>
      <c r="L125" s="13" t="s">
        <v>56</v>
      </c>
      <c r="M125" s="13" t="s">
        <v>56</v>
      </c>
      <c r="N125" s="11" t="s">
        <v>48</v>
      </c>
      <c r="O125" s="13" t="s">
        <v>354</v>
      </c>
      <c r="P125" s="186">
        <v>3500000</v>
      </c>
      <c r="Q125" s="44">
        <v>0</v>
      </c>
      <c r="R125" s="44">
        <v>0</v>
      </c>
      <c r="S125" s="44" t="s">
        <v>355</v>
      </c>
      <c r="T125" s="44" t="s">
        <v>356</v>
      </c>
      <c r="U125" s="11" t="s">
        <v>25</v>
      </c>
      <c r="V125" s="11">
        <v>3846666</v>
      </c>
      <c r="W125" s="11" t="s">
        <v>26</v>
      </c>
      <c r="X125" s="11" t="s">
        <v>29</v>
      </c>
      <c r="Y125" s="11" t="s">
        <v>44</v>
      </c>
      <c r="Z125" s="11"/>
      <c r="AA125" s="11"/>
      <c r="AB125" s="11"/>
      <c r="AC125" s="202">
        <f t="shared" si="5"/>
        <v>3500000</v>
      </c>
      <c r="AD125" s="12"/>
      <c r="AE125" s="12"/>
      <c r="AF125" s="12"/>
      <c r="AG125" s="12"/>
      <c r="AH125" s="12"/>
      <c r="AI125" s="12"/>
      <c r="AJ125" s="12"/>
      <c r="AK125" s="12"/>
      <c r="AL125" s="12"/>
      <c r="AM125" s="12"/>
      <c r="AN125" s="218"/>
    </row>
    <row r="126" spans="1:40" ht="50.1" hidden="1" customHeight="1" x14ac:dyDescent="0.2">
      <c r="A126" s="9" t="s">
        <v>81</v>
      </c>
      <c r="B126" s="10" t="s">
        <v>1</v>
      </c>
      <c r="C126" s="10" t="s">
        <v>82</v>
      </c>
      <c r="D126" s="208" t="s">
        <v>79</v>
      </c>
      <c r="E126" s="1" t="s">
        <v>131</v>
      </c>
      <c r="F126" s="1" t="s">
        <v>204</v>
      </c>
      <c r="G126" s="20" t="s">
        <v>1</v>
      </c>
      <c r="H126" s="11" t="s">
        <v>84</v>
      </c>
      <c r="I126" s="11" t="s">
        <v>1</v>
      </c>
      <c r="J126" s="13" t="s">
        <v>56</v>
      </c>
      <c r="K126" s="13" t="s">
        <v>56</v>
      </c>
      <c r="L126" s="13" t="s">
        <v>56</v>
      </c>
      <c r="M126" s="13" t="s">
        <v>56</v>
      </c>
      <c r="N126" s="11" t="s">
        <v>48</v>
      </c>
      <c r="O126" s="13" t="s">
        <v>429</v>
      </c>
      <c r="P126" s="186">
        <v>3000000</v>
      </c>
      <c r="Q126" s="44">
        <v>0</v>
      </c>
      <c r="R126" s="44">
        <v>0</v>
      </c>
      <c r="S126" s="44" t="s">
        <v>355</v>
      </c>
      <c r="T126" s="44" t="s">
        <v>356</v>
      </c>
      <c r="U126" s="11" t="s">
        <v>25</v>
      </c>
      <c r="V126" s="11">
        <v>3846666</v>
      </c>
      <c r="W126" s="11" t="s">
        <v>26</v>
      </c>
      <c r="X126" s="11" t="s">
        <v>29</v>
      </c>
      <c r="Y126" s="11" t="s">
        <v>44</v>
      </c>
      <c r="Z126" s="11"/>
      <c r="AA126" s="11"/>
      <c r="AB126" s="11"/>
      <c r="AC126" s="202">
        <f t="shared" si="5"/>
        <v>3000000</v>
      </c>
      <c r="AD126" s="12"/>
      <c r="AE126" s="12"/>
      <c r="AF126" s="12"/>
      <c r="AG126" s="12"/>
      <c r="AH126" s="12"/>
      <c r="AI126" s="12"/>
      <c r="AJ126" s="12"/>
      <c r="AK126" s="12"/>
      <c r="AL126" s="12"/>
      <c r="AM126" s="12"/>
      <c r="AN126" s="218"/>
    </row>
    <row r="127" spans="1:40" ht="50.1" hidden="1" customHeight="1" x14ac:dyDescent="0.2">
      <c r="A127" s="9" t="s">
        <v>85</v>
      </c>
      <c r="B127" s="10" t="s">
        <v>1</v>
      </c>
      <c r="C127" s="10" t="s">
        <v>86</v>
      </c>
      <c r="D127" s="209" t="s">
        <v>87</v>
      </c>
      <c r="E127" s="1" t="s">
        <v>131</v>
      </c>
      <c r="F127" s="1" t="s">
        <v>204</v>
      </c>
      <c r="G127" s="20" t="s">
        <v>1</v>
      </c>
      <c r="H127" s="11" t="s">
        <v>88</v>
      </c>
      <c r="I127" s="11">
        <v>84131501</v>
      </c>
      <c r="J127" s="13">
        <v>11</v>
      </c>
      <c r="K127" s="13">
        <v>11</v>
      </c>
      <c r="L127" s="13">
        <v>2</v>
      </c>
      <c r="M127" s="13">
        <v>1</v>
      </c>
      <c r="N127" s="11" t="s">
        <v>89</v>
      </c>
      <c r="O127" s="13" t="s">
        <v>354</v>
      </c>
      <c r="P127" s="186">
        <v>6000000</v>
      </c>
      <c r="Q127" s="44">
        <v>0</v>
      </c>
      <c r="R127" s="44">
        <v>0</v>
      </c>
      <c r="S127" s="44" t="s">
        <v>355</v>
      </c>
      <c r="T127" s="44" t="s">
        <v>356</v>
      </c>
      <c r="U127" s="11" t="s">
        <v>25</v>
      </c>
      <c r="V127" s="11">
        <v>3846666</v>
      </c>
      <c r="W127" s="11" t="s">
        <v>26</v>
      </c>
      <c r="X127" s="11" t="s">
        <v>29</v>
      </c>
      <c r="Y127" s="11" t="s">
        <v>44</v>
      </c>
      <c r="Z127" s="11"/>
      <c r="AA127" s="11"/>
      <c r="AB127" s="11"/>
      <c r="AC127" s="202">
        <f t="shared" si="5"/>
        <v>6000000</v>
      </c>
      <c r="AD127" s="12"/>
      <c r="AE127" s="12"/>
      <c r="AF127" s="12"/>
      <c r="AG127" s="12"/>
      <c r="AH127" s="12"/>
      <c r="AI127" s="12"/>
      <c r="AJ127" s="12"/>
      <c r="AK127" s="12"/>
      <c r="AL127" s="12"/>
      <c r="AM127" s="12"/>
      <c r="AN127" s="218"/>
    </row>
    <row r="128" spans="1:40" ht="50.1" hidden="1" customHeight="1" x14ac:dyDescent="0.2">
      <c r="A128" s="9" t="s">
        <v>85</v>
      </c>
      <c r="B128" s="10" t="s">
        <v>1</v>
      </c>
      <c r="C128" s="10" t="s">
        <v>86</v>
      </c>
      <c r="D128" s="209" t="s">
        <v>87</v>
      </c>
      <c r="E128" s="1" t="s">
        <v>131</v>
      </c>
      <c r="F128" s="1" t="s">
        <v>204</v>
      </c>
      <c r="G128" s="20" t="s">
        <v>1</v>
      </c>
      <c r="H128" s="11" t="s">
        <v>90</v>
      </c>
      <c r="I128" s="11">
        <v>84131501</v>
      </c>
      <c r="J128" s="13">
        <v>1</v>
      </c>
      <c r="K128" s="13">
        <v>1</v>
      </c>
      <c r="L128" s="13">
        <v>11</v>
      </c>
      <c r="M128" s="13">
        <v>1</v>
      </c>
      <c r="N128" s="11" t="s">
        <v>89</v>
      </c>
      <c r="O128" s="13" t="s">
        <v>354</v>
      </c>
      <c r="P128" s="186">
        <v>53814203</v>
      </c>
      <c r="Q128" s="13">
        <v>1</v>
      </c>
      <c r="R128" s="13">
        <v>3</v>
      </c>
      <c r="S128" s="44" t="s">
        <v>355</v>
      </c>
      <c r="T128" s="44" t="s">
        <v>356</v>
      </c>
      <c r="U128" s="11" t="s">
        <v>25</v>
      </c>
      <c r="V128" s="11">
        <v>3846666</v>
      </c>
      <c r="W128" s="11" t="s">
        <v>26</v>
      </c>
      <c r="X128" s="11" t="s">
        <v>29</v>
      </c>
      <c r="Y128" s="11" t="s">
        <v>44</v>
      </c>
      <c r="Z128" s="11"/>
      <c r="AA128" s="11"/>
      <c r="AB128" s="11"/>
      <c r="AC128" s="202">
        <f t="shared" si="5"/>
        <v>53814203</v>
      </c>
      <c r="AD128" s="12"/>
      <c r="AE128" s="12"/>
      <c r="AF128" s="12"/>
      <c r="AG128" s="12"/>
      <c r="AH128" s="12"/>
      <c r="AI128" s="12"/>
      <c r="AJ128" s="12"/>
      <c r="AK128" s="12"/>
      <c r="AL128" s="12"/>
      <c r="AM128" s="12"/>
      <c r="AN128" s="218"/>
    </row>
    <row r="129" spans="1:40" ht="78" hidden="1" customHeight="1" x14ac:dyDescent="0.2">
      <c r="A129" s="9" t="s">
        <v>91</v>
      </c>
      <c r="B129" s="10" t="s">
        <v>1</v>
      </c>
      <c r="C129" s="10" t="s">
        <v>341</v>
      </c>
      <c r="D129" s="210" t="s">
        <v>21</v>
      </c>
      <c r="E129" s="20" t="s">
        <v>206</v>
      </c>
      <c r="F129" s="20" t="s">
        <v>207</v>
      </c>
      <c r="G129" s="20" t="s">
        <v>1</v>
      </c>
      <c r="H129" s="11" t="s">
        <v>92</v>
      </c>
      <c r="I129" s="11" t="s">
        <v>1</v>
      </c>
      <c r="J129" s="13" t="s">
        <v>56</v>
      </c>
      <c r="K129" s="13" t="s">
        <v>56</v>
      </c>
      <c r="L129" s="13" t="s">
        <v>56</v>
      </c>
      <c r="M129" s="13" t="s">
        <v>56</v>
      </c>
      <c r="N129" s="11" t="s">
        <v>48</v>
      </c>
      <c r="O129" s="13" t="s">
        <v>354</v>
      </c>
      <c r="P129" s="186">
        <f>40000*11</f>
        <v>440000</v>
      </c>
      <c r="Q129" s="44">
        <v>0</v>
      </c>
      <c r="R129" s="44">
        <v>0</v>
      </c>
      <c r="S129" s="44" t="s">
        <v>355</v>
      </c>
      <c r="T129" s="44" t="s">
        <v>356</v>
      </c>
      <c r="U129" s="11" t="s">
        <v>25</v>
      </c>
      <c r="V129" s="11">
        <v>3846666</v>
      </c>
      <c r="W129" s="11" t="s">
        <v>26</v>
      </c>
      <c r="X129" s="11" t="s">
        <v>49</v>
      </c>
      <c r="Y129" s="11" t="s">
        <v>44</v>
      </c>
      <c r="Z129" s="11"/>
      <c r="AA129" s="11"/>
      <c r="AB129" s="11"/>
      <c r="AC129" s="202">
        <f t="shared" si="5"/>
        <v>440000</v>
      </c>
      <c r="AD129" s="12"/>
      <c r="AE129" s="12"/>
      <c r="AF129" s="12"/>
      <c r="AG129" s="12"/>
      <c r="AH129" s="12"/>
      <c r="AI129" s="12"/>
      <c r="AJ129" s="12"/>
      <c r="AK129" s="12"/>
      <c r="AL129" s="12"/>
      <c r="AM129" s="12"/>
      <c r="AN129" s="218"/>
    </row>
    <row r="130" spans="1:40" ht="120.75" hidden="1" customHeight="1" x14ac:dyDescent="0.2">
      <c r="A130" s="9" t="s">
        <v>93</v>
      </c>
      <c r="B130" s="10" t="s">
        <v>1</v>
      </c>
      <c r="C130" s="10" t="s">
        <v>94</v>
      </c>
      <c r="D130" s="210" t="s">
        <v>21</v>
      </c>
      <c r="E130" s="20" t="s">
        <v>131</v>
      </c>
      <c r="F130" s="1" t="s">
        <v>204</v>
      </c>
      <c r="G130" s="20" t="s">
        <v>1</v>
      </c>
      <c r="H130" s="11" t="s">
        <v>468</v>
      </c>
      <c r="I130" s="11">
        <v>80111600</v>
      </c>
      <c r="J130" s="13">
        <v>2</v>
      </c>
      <c r="K130" s="13">
        <v>2</v>
      </c>
      <c r="L130" s="13">
        <v>11</v>
      </c>
      <c r="M130" s="13">
        <v>1</v>
      </c>
      <c r="N130" s="11" t="s">
        <v>28</v>
      </c>
      <c r="O130" s="13" t="s">
        <v>354</v>
      </c>
      <c r="P130" s="186">
        <f>(2600000*1.06)*11</f>
        <v>30316000</v>
      </c>
      <c r="Q130" s="44">
        <v>0</v>
      </c>
      <c r="R130" s="44">
        <v>0</v>
      </c>
      <c r="S130" s="44" t="s">
        <v>355</v>
      </c>
      <c r="T130" s="44" t="s">
        <v>356</v>
      </c>
      <c r="U130" s="11" t="s">
        <v>25</v>
      </c>
      <c r="V130" s="11">
        <v>3846666</v>
      </c>
      <c r="W130" s="11" t="s">
        <v>26</v>
      </c>
      <c r="X130" s="11" t="s">
        <v>95</v>
      </c>
      <c r="Y130" s="11" t="s">
        <v>44</v>
      </c>
      <c r="Z130" s="11"/>
      <c r="AA130" s="11"/>
      <c r="AB130" s="11"/>
      <c r="AC130" s="202">
        <f t="shared" si="5"/>
        <v>30316000</v>
      </c>
      <c r="AD130" s="12"/>
      <c r="AE130" s="12"/>
      <c r="AF130" s="12"/>
      <c r="AG130" s="12"/>
      <c r="AH130" s="12"/>
      <c r="AI130" s="12"/>
      <c r="AJ130" s="12"/>
      <c r="AK130" s="12"/>
      <c r="AL130" s="12"/>
      <c r="AM130" s="12"/>
      <c r="AN130" s="218"/>
    </row>
    <row r="131" spans="1:40" ht="120.75" hidden="1" customHeight="1" x14ac:dyDescent="0.2">
      <c r="A131" s="9" t="s">
        <v>93</v>
      </c>
      <c r="B131" s="10" t="s">
        <v>1</v>
      </c>
      <c r="C131" s="10" t="s">
        <v>94</v>
      </c>
      <c r="D131" s="210" t="s">
        <v>21</v>
      </c>
      <c r="E131" s="20" t="s">
        <v>130</v>
      </c>
      <c r="F131" s="1" t="s">
        <v>204</v>
      </c>
      <c r="G131" s="20" t="s">
        <v>1</v>
      </c>
      <c r="H131" s="11" t="s">
        <v>469</v>
      </c>
      <c r="I131" s="11">
        <v>80111600</v>
      </c>
      <c r="J131" s="13">
        <v>1</v>
      </c>
      <c r="K131" s="13">
        <v>1</v>
      </c>
      <c r="L131" s="3" t="s">
        <v>447</v>
      </c>
      <c r="M131" s="13">
        <v>0</v>
      </c>
      <c r="N131" s="11" t="s">
        <v>28</v>
      </c>
      <c r="O131" s="13" t="s">
        <v>354</v>
      </c>
      <c r="P131" s="186">
        <f>2904716*11.5</f>
        <v>33404234</v>
      </c>
      <c r="Q131" s="44">
        <v>0</v>
      </c>
      <c r="R131" s="44">
        <v>0</v>
      </c>
      <c r="S131" s="44" t="s">
        <v>355</v>
      </c>
      <c r="T131" s="44" t="s">
        <v>356</v>
      </c>
      <c r="U131" s="11" t="s">
        <v>25</v>
      </c>
      <c r="V131" s="11">
        <v>3846666</v>
      </c>
      <c r="W131" s="11" t="s">
        <v>26</v>
      </c>
      <c r="X131" s="11" t="s">
        <v>95</v>
      </c>
      <c r="Y131" s="11" t="s">
        <v>44</v>
      </c>
      <c r="Z131" s="11"/>
      <c r="AA131" s="11"/>
      <c r="AB131" s="11"/>
      <c r="AC131" s="202">
        <f t="shared" si="5"/>
        <v>33404234</v>
      </c>
      <c r="AD131" s="12"/>
      <c r="AE131" s="12"/>
      <c r="AF131" s="12"/>
      <c r="AG131" s="12"/>
      <c r="AH131" s="12"/>
      <c r="AI131" s="12"/>
      <c r="AJ131" s="12"/>
      <c r="AK131" s="12"/>
      <c r="AL131" s="12"/>
      <c r="AM131" s="12"/>
      <c r="AN131" s="218"/>
    </row>
    <row r="132" spans="1:40" ht="120.75" hidden="1" customHeight="1" x14ac:dyDescent="0.2">
      <c r="A132" s="9" t="s">
        <v>93</v>
      </c>
      <c r="B132" s="10" t="s">
        <v>1</v>
      </c>
      <c r="C132" s="10" t="s">
        <v>94</v>
      </c>
      <c r="D132" s="210" t="s">
        <v>21</v>
      </c>
      <c r="E132" s="20" t="s">
        <v>130</v>
      </c>
      <c r="F132" s="1" t="s">
        <v>204</v>
      </c>
      <c r="G132" s="20" t="s">
        <v>1</v>
      </c>
      <c r="H132" s="11" t="s">
        <v>470</v>
      </c>
      <c r="I132" s="11">
        <v>80111600</v>
      </c>
      <c r="J132" s="13">
        <v>1</v>
      </c>
      <c r="K132" s="13">
        <v>1</v>
      </c>
      <c r="L132" s="3" t="s">
        <v>447</v>
      </c>
      <c r="M132" s="13">
        <v>0</v>
      </c>
      <c r="N132" s="11" t="s">
        <v>28</v>
      </c>
      <c r="O132" s="13" t="s">
        <v>354</v>
      </c>
      <c r="P132" s="186">
        <f>3206710*11.5</f>
        <v>36877165</v>
      </c>
      <c r="Q132" s="44">
        <v>0</v>
      </c>
      <c r="R132" s="44">
        <v>0</v>
      </c>
      <c r="S132" s="44" t="s">
        <v>355</v>
      </c>
      <c r="T132" s="44" t="s">
        <v>356</v>
      </c>
      <c r="U132" s="11" t="s">
        <v>25</v>
      </c>
      <c r="V132" s="11">
        <v>3846666</v>
      </c>
      <c r="W132" s="11" t="s">
        <v>26</v>
      </c>
      <c r="X132" s="11" t="s">
        <v>95</v>
      </c>
      <c r="Y132" s="11" t="s">
        <v>44</v>
      </c>
      <c r="Z132" s="11"/>
      <c r="AA132" s="11"/>
      <c r="AB132" s="11"/>
      <c r="AC132" s="202">
        <f t="shared" si="5"/>
        <v>36877165</v>
      </c>
      <c r="AD132" s="12"/>
      <c r="AE132" s="12"/>
      <c r="AF132" s="12"/>
      <c r="AG132" s="12"/>
      <c r="AH132" s="12"/>
      <c r="AI132" s="12"/>
      <c r="AJ132" s="12"/>
      <c r="AK132" s="12"/>
      <c r="AL132" s="12"/>
      <c r="AM132" s="12"/>
      <c r="AN132" s="218"/>
    </row>
    <row r="133" spans="1:40" ht="84" hidden="1" customHeight="1" x14ac:dyDescent="0.2">
      <c r="A133" s="9" t="s">
        <v>93</v>
      </c>
      <c r="B133" s="10" t="s">
        <v>1</v>
      </c>
      <c r="C133" s="10" t="s">
        <v>94</v>
      </c>
      <c r="D133" s="210" t="s">
        <v>21</v>
      </c>
      <c r="E133" s="20" t="s">
        <v>130</v>
      </c>
      <c r="F133" s="1" t="s">
        <v>204</v>
      </c>
      <c r="G133" s="20" t="s">
        <v>1</v>
      </c>
      <c r="H133" s="11" t="s">
        <v>96</v>
      </c>
      <c r="I133" s="11">
        <v>80111600</v>
      </c>
      <c r="J133" s="13">
        <v>1</v>
      </c>
      <c r="K133" s="13">
        <v>1</v>
      </c>
      <c r="L133" s="13">
        <v>6</v>
      </c>
      <c r="M133" s="13">
        <v>1</v>
      </c>
      <c r="N133" s="11" t="s">
        <v>28</v>
      </c>
      <c r="O133" s="13" t="s">
        <v>354</v>
      </c>
      <c r="P133" s="186">
        <v>3000000</v>
      </c>
      <c r="Q133" s="44">
        <v>0</v>
      </c>
      <c r="R133" s="44">
        <v>0</v>
      </c>
      <c r="S133" s="44" t="s">
        <v>355</v>
      </c>
      <c r="T133" s="44" t="s">
        <v>356</v>
      </c>
      <c r="U133" s="11" t="s">
        <v>25</v>
      </c>
      <c r="V133" s="11">
        <v>3846666</v>
      </c>
      <c r="W133" s="11" t="s">
        <v>26</v>
      </c>
      <c r="X133" s="11" t="s">
        <v>29</v>
      </c>
      <c r="Y133" s="11" t="s">
        <v>44</v>
      </c>
      <c r="Z133" s="11"/>
      <c r="AA133" s="11"/>
      <c r="AB133" s="11"/>
      <c r="AC133" s="202">
        <f t="shared" si="5"/>
        <v>3000000</v>
      </c>
      <c r="AD133" s="12"/>
      <c r="AE133" s="12"/>
      <c r="AF133" s="12"/>
      <c r="AG133" s="12"/>
      <c r="AH133" s="12"/>
      <c r="AI133" s="12"/>
      <c r="AJ133" s="12"/>
      <c r="AK133" s="12"/>
      <c r="AL133" s="12"/>
      <c r="AM133" s="12"/>
      <c r="AN133" s="218"/>
    </row>
    <row r="134" spans="1:40" ht="106.5" hidden="1" customHeight="1" x14ac:dyDescent="0.2">
      <c r="A134" s="9" t="s">
        <v>93</v>
      </c>
      <c r="B134" s="10" t="s">
        <v>1</v>
      </c>
      <c r="C134" s="10" t="s">
        <v>94</v>
      </c>
      <c r="D134" s="210" t="s">
        <v>21</v>
      </c>
      <c r="E134" s="20" t="s">
        <v>130</v>
      </c>
      <c r="F134" s="1" t="s">
        <v>204</v>
      </c>
      <c r="G134" s="20" t="s">
        <v>1</v>
      </c>
      <c r="H134" s="11" t="s">
        <v>471</v>
      </c>
      <c r="I134" s="11">
        <v>80111600</v>
      </c>
      <c r="J134" s="13">
        <v>2</v>
      </c>
      <c r="K134" s="13">
        <v>2</v>
      </c>
      <c r="L134" s="13">
        <v>2</v>
      </c>
      <c r="M134" s="13">
        <v>1</v>
      </c>
      <c r="N134" s="4" t="s">
        <v>28</v>
      </c>
      <c r="O134" s="13" t="s">
        <v>354</v>
      </c>
      <c r="P134" s="186">
        <f>(2600000*1.06)*2</f>
        <v>5512000</v>
      </c>
      <c r="Q134" s="44">
        <v>0</v>
      </c>
      <c r="R134" s="44">
        <v>0</v>
      </c>
      <c r="S134" s="44" t="s">
        <v>355</v>
      </c>
      <c r="T134" s="44" t="s">
        <v>356</v>
      </c>
      <c r="U134" s="11" t="s">
        <v>25</v>
      </c>
      <c r="V134" s="11">
        <v>3846666</v>
      </c>
      <c r="W134" s="11" t="s">
        <v>26</v>
      </c>
      <c r="X134" s="11" t="s">
        <v>29</v>
      </c>
      <c r="Y134" s="11" t="s">
        <v>44</v>
      </c>
      <c r="Z134" s="11"/>
      <c r="AA134" s="11"/>
      <c r="AB134" s="11"/>
      <c r="AC134" s="202">
        <f t="shared" si="5"/>
        <v>5512000</v>
      </c>
      <c r="AD134" s="12"/>
      <c r="AE134" s="12"/>
      <c r="AF134" s="12"/>
      <c r="AG134" s="12"/>
      <c r="AH134" s="12"/>
      <c r="AI134" s="12"/>
      <c r="AJ134" s="12"/>
      <c r="AK134" s="12"/>
      <c r="AL134" s="12"/>
      <c r="AM134" s="12"/>
      <c r="AN134" s="218"/>
    </row>
    <row r="135" spans="1:40" ht="106.5" hidden="1" customHeight="1" x14ac:dyDescent="0.2">
      <c r="A135" s="9" t="s">
        <v>93</v>
      </c>
      <c r="B135" s="10" t="s">
        <v>1</v>
      </c>
      <c r="C135" s="10" t="s">
        <v>94</v>
      </c>
      <c r="D135" s="210" t="s">
        <v>21</v>
      </c>
      <c r="E135" s="20" t="s">
        <v>206</v>
      </c>
      <c r="F135" s="20" t="s">
        <v>207</v>
      </c>
      <c r="G135" s="20" t="s">
        <v>1</v>
      </c>
      <c r="H135" s="4" t="s">
        <v>426</v>
      </c>
      <c r="I135" s="11">
        <v>80111600</v>
      </c>
      <c r="J135" s="13">
        <v>1</v>
      </c>
      <c r="K135" s="13">
        <v>1</v>
      </c>
      <c r="L135" s="13" t="s">
        <v>448</v>
      </c>
      <c r="M135" s="13">
        <v>0</v>
      </c>
      <c r="N135" s="4" t="s">
        <v>28</v>
      </c>
      <c r="O135" s="13" t="s">
        <v>354</v>
      </c>
      <c r="P135" s="186">
        <f>3956500*11.5</f>
        <v>45499750</v>
      </c>
      <c r="Q135" s="44">
        <v>0</v>
      </c>
      <c r="R135" s="44">
        <v>0</v>
      </c>
      <c r="S135" s="44" t="s">
        <v>355</v>
      </c>
      <c r="T135" s="44" t="s">
        <v>356</v>
      </c>
      <c r="U135" s="11" t="s">
        <v>145</v>
      </c>
      <c r="V135" s="11">
        <v>3846666</v>
      </c>
      <c r="W135" s="6" t="s">
        <v>146</v>
      </c>
      <c r="X135" s="11" t="s">
        <v>95</v>
      </c>
      <c r="Y135" s="11" t="s">
        <v>360</v>
      </c>
      <c r="Z135" s="11"/>
      <c r="AA135" s="11"/>
      <c r="AB135" s="11"/>
      <c r="AC135" s="202">
        <f t="shared" si="5"/>
        <v>45499750</v>
      </c>
      <c r="AD135" s="12"/>
      <c r="AE135" s="12"/>
      <c r="AF135" s="12"/>
      <c r="AG135" s="12"/>
      <c r="AH135" s="12"/>
      <c r="AI135" s="12"/>
      <c r="AJ135" s="12"/>
      <c r="AK135" s="12"/>
      <c r="AL135" s="12"/>
      <c r="AM135" s="12"/>
      <c r="AN135" s="218"/>
    </row>
    <row r="136" spans="1:40" ht="157.5" hidden="1" customHeight="1" x14ac:dyDescent="0.2">
      <c r="A136" s="9"/>
      <c r="B136" s="10" t="s">
        <v>1</v>
      </c>
      <c r="C136" s="10" t="s">
        <v>94</v>
      </c>
      <c r="D136" s="210" t="s">
        <v>21</v>
      </c>
      <c r="E136" s="20" t="s">
        <v>208</v>
      </c>
      <c r="F136" s="20" t="s">
        <v>208</v>
      </c>
      <c r="G136" s="20" t="s">
        <v>1</v>
      </c>
      <c r="H136" s="4" t="s">
        <v>173</v>
      </c>
      <c r="I136" s="11">
        <v>80111600</v>
      </c>
      <c r="J136" s="13">
        <v>1</v>
      </c>
      <c r="K136" s="13">
        <v>1</v>
      </c>
      <c r="L136" s="13" t="s">
        <v>448</v>
      </c>
      <c r="M136" s="13">
        <v>0</v>
      </c>
      <c r="N136" s="4" t="s">
        <v>28</v>
      </c>
      <c r="O136" s="13" t="s">
        <v>354</v>
      </c>
      <c r="P136" s="186">
        <v>41696620</v>
      </c>
      <c r="Q136" s="44">
        <v>0</v>
      </c>
      <c r="R136" s="44">
        <v>0</v>
      </c>
      <c r="S136" s="44" t="s">
        <v>355</v>
      </c>
      <c r="T136" s="44" t="s">
        <v>356</v>
      </c>
      <c r="U136" s="11" t="s">
        <v>174</v>
      </c>
      <c r="V136" s="11">
        <v>3846666</v>
      </c>
      <c r="W136" s="6" t="s">
        <v>175</v>
      </c>
      <c r="X136" s="11" t="s">
        <v>95</v>
      </c>
      <c r="Y136" s="11" t="s">
        <v>174</v>
      </c>
      <c r="Z136" s="11"/>
      <c r="AA136" s="11"/>
      <c r="AB136" s="11"/>
      <c r="AC136" s="202">
        <f t="shared" ref="AC136:AC167" si="6">P136+Z136+AA136-AB136</f>
        <v>41696620</v>
      </c>
      <c r="AD136" s="12"/>
      <c r="AE136" s="12"/>
      <c r="AF136" s="12"/>
      <c r="AG136" s="12"/>
      <c r="AH136" s="12"/>
      <c r="AI136" s="12"/>
      <c r="AJ136" s="12"/>
      <c r="AK136" s="12"/>
      <c r="AL136" s="12"/>
      <c r="AM136" s="12"/>
      <c r="AN136" s="218"/>
    </row>
    <row r="137" spans="1:40" ht="106.5" hidden="1" customHeight="1" x14ac:dyDescent="0.2">
      <c r="A137" s="9" t="s">
        <v>93</v>
      </c>
      <c r="B137" s="10" t="s">
        <v>1</v>
      </c>
      <c r="C137" s="10" t="s">
        <v>94</v>
      </c>
      <c r="D137" s="210" t="s">
        <v>21</v>
      </c>
      <c r="E137" s="20" t="s">
        <v>206</v>
      </c>
      <c r="F137" s="20" t="s">
        <v>207</v>
      </c>
      <c r="G137" s="20" t="s">
        <v>1</v>
      </c>
      <c r="H137" s="4" t="s">
        <v>191</v>
      </c>
      <c r="I137" s="11">
        <v>80111600</v>
      </c>
      <c r="J137" s="13">
        <v>2</v>
      </c>
      <c r="K137" s="13">
        <v>2</v>
      </c>
      <c r="L137" s="13">
        <v>10</v>
      </c>
      <c r="M137" s="13">
        <v>1</v>
      </c>
      <c r="N137" s="4" t="s">
        <v>28</v>
      </c>
      <c r="O137" s="13" t="s">
        <v>354</v>
      </c>
      <c r="P137" s="186">
        <f>3800000*10</f>
        <v>38000000</v>
      </c>
      <c r="Q137" s="44">
        <v>0</v>
      </c>
      <c r="R137" s="44">
        <v>0</v>
      </c>
      <c r="S137" s="44" t="s">
        <v>355</v>
      </c>
      <c r="T137" s="44" t="s">
        <v>356</v>
      </c>
      <c r="U137" s="11" t="s">
        <v>25</v>
      </c>
      <c r="V137" s="11">
        <v>3846666</v>
      </c>
      <c r="W137" s="6" t="s">
        <v>26</v>
      </c>
      <c r="X137" s="11" t="s">
        <v>95</v>
      </c>
      <c r="Y137" s="11" t="s">
        <v>25</v>
      </c>
      <c r="Z137" s="11"/>
      <c r="AA137" s="11"/>
      <c r="AB137" s="11"/>
      <c r="AC137" s="202">
        <f t="shared" si="6"/>
        <v>38000000</v>
      </c>
      <c r="AD137" s="12"/>
      <c r="AE137" s="12"/>
      <c r="AF137" s="12"/>
      <c r="AG137" s="12"/>
      <c r="AH137" s="12"/>
      <c r="AI137" s="12"/>
      <c r="AJ137" s="12"/>
      <c r="AK137" s="12"/>
      <c r="AL137" s="12"/>
      <c r="AM137" s="12"/>
      <c r="AN137" s="218"/>
    </row>
    <row r="138" spans="1:40" ht="106.5" hidden="1" customHeight="1" x14ac:dyDescent="0.2">
      <c r="A138" s="9" t="s">
        <v>93</v>
      </c>
      <c r="B138" s="10" t="s">
        <v>1</v>
      </c>
      <c r="C138" s="10" t="s">
        <v>94</v>
      </c>
      <c r="D138" s="210" t="s">
        <v>21</v>
      </c>
      <c r="E138" s="20" t="s">
        <v>35</v>
      </c>
      <c r="F138" s="20" t="s">
        <v>209</v>
      </c>
      <c r="G138" s="20" t="s">
        <v>1</v>
      </c>
      <c r="H138" s="4" t="s">
        <v>192</v>
      </c>
      <c r="I138" s="11">
        <v>80111600</v>
      </c>
      <c r="J138" s="13">
        <v>1</v>
      </c>
      <c r="K138" s="13">
        <v>1</v>
      </c>
      <c r="L138" s="13">
        <v>9</v>
      </c>
      <c r="M138" s="13">
        <v>1</v>
      </c>
      <c r="N138" s="4" t="s">
        <v>28</v>
      </c>
      <c r="O138" s="13" t="s">
        <v>354</v>
      </c>
      <c r="P138" s="195">
        <f>3625739*9</f>
        <v>32631651</v>
      </c>
      <c r="Q138" s="44">
        <v>0</v>
      </c>
      <c r="R138" s="44">
        <v>0</v>
      </c>
      <c r="S138" s="44" t="s">
        <v>355</v>
      </c>
      <c r="T138" s="44" t="s">
        <v>356</v>
      </c>
      <c r="U138" s="11" t="s">
        <v>25</v>
      </c>
      <c r="V138" s="11">
        <v>3846666</v>
      </c>
      <c r="W138" s="6" t="s">
        <v>26</v>
      </c>
      <c r="X138" s="11" t="s">
        <v>95</v>
      </c>
      <c r="Y138" s="11" t="s">
        <v>148</v>
      </c>
      <c r="Z138" s="11"/>
      <c r="AA138" s="11"/>
      <c r="AB138" s="11"/>
      <c r="AC138" s="202">
        <f t="shared" si="6"/>
        <v>32631651</v>
      </c>
      <c r="AD138" s="12"/>
      <c r="AE138" s="12"/>
      <c r="AF138" s="12"/>
      <c r="AG138" s="12"/>
      <c r="AH138" s="12"/>
      <c r="AI138" s="12"/>
      <c r="AJ138" s="12"/>
      <c r="AK138" s="12"/>
      <c r="AL138" s="12"/>
      <c r="AM138" s="12"/>
      <c r="AN138" s="218"/>
    </row>
    <row r="139" spans="1:40" ht="117" hidden="1" customHeight="1" x14ac:dyDescent="0.2">
      <c r="A139" s="9" t="s">
        <v>93</v>
      </c>
      <c r="B139" s="10" t="s">
        <v>1</v>
      </c>
      <c r="C139" s="10" t="s">
        <v>94</v>
      </c>
      <c r="D139" s="211" t="s">
        <v>21</v>
      </c>
      <c r="E139" s="20" t="s">
        <v>35</v>
      </c>
      <c r="F139" s="20" t="s">
        <v>209</v>
      </c>
      <c r="G139" s="20" t="s">
        <v>1</v>
      </c>
      <c r="H139" s="1" t="s">
        <v>14</v>
      </c>
      <c r="I139" s="4">
        <v>80111600</v>
      </c>
      <c r="J139" s="4">
        <v>2</v>
      </c>
      <c r="K139" s="4">
        <v>2</v>
      </c>
      <c r="L139" s="4">
        <v>7</v>
      </c>
      <c r="M139" s="4">
        <v>1</v>
      </c>
      <c r="N139" s="4" t="s">
        <v>28</v>
      </c>
      <c r="O139" s="13" t="s">
        <v>354</v>
      </c>
      <c r="P139" s="191">
        <f>3078998*7</f>
        <v>21552986</v>
      </c>
      <c r="Q139" s="44">
        <v>0</v>
      </c>
      <c r="R139" s="44">
        <v>0</v>
      </c>
      <c r="S139" s="44" t="s">
        <v>355</v>
      </c>
      <c r="T139" s="44" t="s">
        <v>356</v>
      </c>
      <c r="U139" s="1" t="s">
        <v>25</v>
      </c>
      <c r="V139" s="1">
        <v>3846666</v>
      </c>
      <c r="W139" s="6" t="s">
        <v>26</v>
      </c>
      <c r="X139" s="4" t="s">
        <v>29</v>
      </c>
      <c r="Y139" s="2" t="s">
        <v>33</v>
      </c>
      <c r="Z139" s="2"/>
      <c r="AA139" s="2"/>
      <c r="AB139" s="2"/>
      <c r="AC139" s="202">
        <f t="shared" si="6"/>
        <v>21552986</v>
      </c>
      <c r="AD139" s="12"/>
      <c r="AE139" s="12"/>
      <c r="AF139" s="12"/>
      <c r="AG139" s="12"/>
      <c r="AH139" s="12"/>
      <c r="AI139" s="12"/>
      <c r="AJ139" s="12"/>
      <c r="AK139" s="12"/>
      <c r="AL139" s="12"/>
      <c r="AM139" s="12"/>
      <c r="AN139" s="218"/>
    </row>
    <row r="140" spans="1:40" ht="50.1" hidden="1" customHeight="1" x14ac:dyDescent="0.2">
      <c r="A140" s="9" t="s">
        <v>97</v>
      </c>
      <c r="B140" s="10" t="s">
        <v>1</v>
      </c>
      <c r="C140" s="10" t="s">
        <v>339</v>
      </c>
      <c r="D140" s="210" t="s">
        <v>21</v>
      </c>
      <c r="E140" s="20" t="s">
        <v>131</v>
      </c>
      <c r="F140" s="1" t="s">
        <v>204</v>
      </c>
      <c r="G140" s="20" t="s">
        <v>1</v>
      </c>
      <c r="H140" s="11" t="s">
        <v>98</v>
      </c>
      <c r="I140" s="11" t="s">
        <v>1</v>
      </c>
      <c r="J140" s="13" t="s">
        <v>56</v>
      </c>
      <c r="K140" s="13" t="s">
        <v>56</v>
      </c>
      <c r="L140" s="13" t="s">
        <v>56</v>
      </c>
      <c r="M140" s="13" t="s">
        <v>56</v>
      </c>
      <c r="N140" s="11" t="s">
        <v>48</v>
      </c>
      <c r="O140" s="13" t="s">
        <v>354</v>
      </c>
      <c r="P140" s="186">
        <v>14000000</v>
      </c>
      <c r="Q140" s="44">
        <v>0</v>
      </c>
      <c r="R140" s="44">
        <v>0</v>
      </c>
      <c r="S140" s="44" t="s">
        <v>355</v>
      </c>
      <c r="T140" s="44" t="s">
        <v>356</v>
      </c>
      <c r="U140" s="11" t="s">
        <v>25</v>
      </c>
      <c r="V140" s="11">
        <v>3846666</v>
      </c>
      <c r="W140" s="11" t="s">
        <v>26</v>
      </c>
      <c r="X140" s="11" t="s">
        <v>29</v>
      </c>
      <c r="Y140" s="11" t="s">
        <v>44</v>
      </c>
      <c r="Z140" s="11"/>
      <c r="AA140" s="11"/>
      <c r="AB140" s="11"/>
      <c r="AC140" s="202">
        <f t="shared" si="6"/>
        <v>14000000</v>
      </c>
      <c r="AD140" s="12"/>
      <c r="AE140" s="12"/>
      <c r="AF140" s="12"/>
      <c r="AG140" s="12"/>
      <c r="AH140" s="12"/>
      <c r="AI140" s="12"/>
      <c r="AJ140" s="12"/>
      <c r="AK140" s="12"/>
      <c r="AL140" s="12"/>
      <c r="AM140" s="12"/>
      <c r="AN140" s="218"/>
    </row>
    <row r="141" spans="1:40" ht="50.1" hidden="1" customHeight="1" x14ac:dyDescent="0.2">
      <c r="A141" s="9" t="s">
        <v>99</v>
      </c>
      <c r="B141" s="10" t="s">
        <v>1</v>
      </c>
      <c r="C141" s="10" t="s">
        <v>100</v>
      </c>
      <c r="D141" s="210" t="s">
        <v>21</v>
      </c>
      <c r="E141" s="20" t="s">
        <v>131</v>
      </c>
      <c r="F141" s="1" t="s">
        <v>204</v>
      </c>
      <c r="G141" s="20" t="s">
        <v>1</v>
      </c>
      <c r="H141" s="11" t="s">
        <v>101</v>
      </c>
      <c r="I141" s="11">
        <v>92101501</v>
      </c>
      <c r="J141" s="13">
        <v>1</v>
      </c>
      <c r="K141" s="13">
        <v>1</v>
      </c>
      <c r="L141" s="13" t="s">
        <v>449</v>
      </c>
      <c r="M141" s="13">
        <v>0</v>
      </c>
      <c r="N141" s="11" t="s">
        <v>89</v>
      </c>
      <c r="O141" s="13" t="s">
        <v>354</v>
      </c>
      <c r="P141" s="186">
        <v>104467556</v>
      </c>
      <c r="Q141" s="44">
        <v>0</v>
      </c>
      <c r="R141" s="44">
        <v>0</v>
      </c>
      <c r="S141" s="44" t="s">
        <v>355</v>
      </c>
      <c r="T141" s="44" t="s">
        <v>356</v>
      </c>
      <c r="U141" s="11" t="s">
        <v>25</v>
      </c>
      <c r="V141" s="11">
        <v>3846666</v>
      </c>
      <c r="W141" s="11" t="s">
        <v>26</v>
      </c>
      <c r="X141" s="11" t="s">
        <v>29</v>
      </c>
      <c r="Y141" s="11" t="s">
        <v>44</v>
      </c>
      <c r="Z141" s="11"/>
      <c r="AA141" s="11"/>
      <c r="AB141" s="11"/>
      <c r="AC141" s="202">
        <f t="shared" si="6"/>
        <v>104467556</v>
      </c>
      <c r="AD141" s="12"/>
      <c r="AE141" s="12"/>
      <c r="AF141" s="12"/>
      <c r="AG141" s="12"/>
      <c r="AH141" s="12"/>
      <c r="AI141" s="12"/>
      <c r="AJ141" s="12"/>
      <c r="AK141" s="12"/>
      <c r="AL141" s="12"/>
      <c r="AM141" s="12"/>
      <c r="AN141" s="218"/>
    </row>
    <row r="142" spans="1:40" ht="50.1" hidden="1" customHeight="1" x14ac:dyDescent="0.2">
      <c r="A142" s="9" t="s">
        <v>99</v>
      </c>
      <c r="B142" s="10" t="s">
        <v>1</v>
      </c>
      <c r="C142" s="10" t="s">
        <v>100</v>
      </c>
      <c r="D142" s="210" t="s">
        <v>21</v>
      </c>
      <c r="E142" s="20" t="s">
        <v>131</v>
      </c>
      <c r="F142" s="1" t="s">
        <v>204</v>
      </c>
      <c r="G142" s="20" t="s">
        <v>1</v>
      </c>
      <c r="H142" s="11" t="s">
        <v>101</v>
      </c>
      <c r="I142" s="11">
        <v>92101501</v>
      </c>
      <c r="J142" s="13">
        <v>1</v>
      </c>
      <c r="K142" s="13">
        <v>1</v>
      </c>
      <c r="L142" s="13" t="s">
        <v>449</v>
      </c>
      <c r="M142" s="13">
        <v>0</v>
      </c>
      <c r="N142" s="11" t="s">
        <v>89</v>
      </c>
      <c r="O142" s="13" t="s">
        <v>429</v>
      </c>
      <c r="P142" s="186">
        <v>13532444</v>
      </c>
      <c r="Q142" s="44">
        <v>0</v>
      </c>
      <c r="R142" s="44">
        <v>0</v>
      </c>
      <c r="S142" s="44" t="s">
        <v>355</v>
      </c>
      <c r="T142" s="44" t="s">
        <v>356</v>
      </c>
      <c r="U142" s="11" t="s">
        <v>25</v>
      </c>
      <c r="V142" s="11">
        <v>3846666</v>
      </c>
      <c r="W142" s="11" t="s">
        <v>26</v>
      </c>
      <c r="X142" s="11" t="s">
        <v>29</v>
      </c>
      <c r="Y142" s="11" t="s">
        <v>44</v>
      </c>
      <c r="Z142" s="11"/>
      <c r="AA142" s="11"/>
      <c r="AB142" s="11"/>
      <c r="AC142" s="202">
        <f t="shared" si="6"/>
        <v>13532444</v>
      </c>
      <c r="AD142" s="12"/>
      <c r="AE142" s="12"/>
      <c r="AF142" s="12"/>
      <c r="AG142" s="12"/>
      <c r="AH142" s="12"/>
      <c r="AI142" s="12"/>
      <c r="AJ142" s="12"/>
      <c r="AK142" s="12"/>
      <c r="AL142" s="12"/>
      <c r="AM142" s="12"/>
      <c r="AN142" s="218"/>
    </row>
    <row r="143" spans="1:40" ht="50.1" hidden="1" customHeight="1" x14ac:dyDescent="0.2">
      <c r="A143" s="9" t="s">
        <v>99</v>
      </c>
      <c r="B143" s="10" t="s">
        <v>1</v>
      </c>
      <c r="C143" s="10" t="s">
        <v>100</v>
      </c>
      <c r="D143" s="210" t="s">
        <v>21</v>
      </c>
      <c r="E143" s="20" t="s">
        <v>131</v>
      </c>
      <c r="F143" s="1" t="s">
        <v>204</v>
      </c>
      <c r="G143" s="20" t="s">
        <v>1</v>
      </c>
      <c r="H143" s="11" t="s">
        <v>102</v>
      </c>
      <c r="I143" s="11">
        <v>92101501</v>
      </c>
      <c r="J143" s="13">
        <v>1</v>
      </c>
      <c r="K143" s="13">
        <v>1</v>
      </c>
      <c r="L143" s="13">
        <v>2</v>
      </c>
      <c r="M143" s="13">
        <v>1</v>
      </c>
      <c r="N143" s="11" t="s">
        <v>89</v>
      </c>
      <c r="O143" s="13" t="s">
        <v>354</v>
      </c>
      <c r="P143" s="186">
        <v>17213148</v>
      </c>
      <c r="Q143" s="13">
        <v>1</v>
      </c>
      <c r="R143" s="13">
        <v>3</v>
      </c>
      <c r="S143" s="44" t="s">
        <v>355</v>
      </c>
      <c r="T143" s="44" t="s">
        <v>356</v>
      </c>
      <c r="U143" s="11" t="s">
        <v>25</v>
      </c>
      <c r="V143" s="11">
        <v>3846666</v>
      </c>
      <c r="W143" s="11" t="s">
        <v>26</v>
      </c>
      <c r="X143" s="11" t="s">
        <v>29</v>
      </c>
      <c r="Y143" s="11" t="s">
        <v>44</v>
      </c>
      <c r="Z143" s="11"/>
      <c r="AA143" s="11"/>
      <c r="AB143" s="11"/>
      <c r="AC143" s="202">
        <f t="shared" si="6"/>
        <v>17213148</v>
      </c>
      <c r="AD143" s="12"/>
      <c r="AE143" s="12"/>
      <c r="AF143" s="12"/>
      <c r="AG143" s="12"/>
      <c r="AH143" s="12"/>
      <c r="AI143" s="12"/>
      <c r="AJ143" s="12"/>
      <c r="AK143" s="12"/>
      <c r="AL143" s="12"/>
      <c r="AM143" s="12"/>
      <c r="AN143" s="218"/>
    </row>
    <row r="144" spans="1:40" ht="50.1" hidden="1" customHeight="1" x14ac:dyDescent="0.2">
      <c r="A144" s="9" t="s">
        <v>99</v>
      </c>
      <c r="B144" s="10" t="s">
        <v>1</v>
      </c>
      <c r="C144" s="10" t="s">
        <v>100</v>
      </c>
      <c r="D144" s="210" t="s">
        <v>21</v>
      </c>
      <c r="E144" s="20" t="s">
        <v>131</v>
      </c>
      <c r="F144" s="1" t="s">
        <v>204</v>
      </c>
      <c r="G144" s="20" t="s">
        <v>1</v>
      </c>
      <c r="H144" s="11" t="s">
        <v>103</v>
      </c>
      <c r="I144" s="11">
        <v>76111501</v>
      </c>
      <c r="J144" s="1">
        <v>3</v>
      </c>
      <c r="K144" s="1">
        <v>3</v>
      </c>
      <c r="L144" s="1">
        <v>9</v>
      </c>
      <c r="M144" s="1">
        <v>1</v>
      </c>
      <c r="N144" s="11" t="s">
        <v>89</v>
      </c>
      <c r="O144" s="13" t="s">
        <v>354</v>
      </c>
      <c r="P144" s="186">
        <v>38000000</v>
      </c>
      <c r="Q144" s="13">
        <v>0</v>
      </c>
      <c r="R144" s="13">
        <v>0</v>
      </c>
      <c r="S144" s="44" t="s">
        <v>355</v>
      </c>
      <c r="T144" s="44" t="s">
        <v>356</v>
      </c>
      <c r="U144" s="11" t="s">
        <v>25</v>
      </c>
      <c r="V144" s="11">
        <v>3846666</v>
      </c>
      <c r="W144" s="11" t="s">
        <v>26</v>
      </c>
      <c r="X144" s="11" t="s">
        <v>29</v>
      </c>
      <c r="Y144" s="11" t="s">
        <v>44</v>
      </c>
      <c r="Z144" s="11"/>
      <c r="AA144" s="11"/>
      <c r="AB144" s="11"/>
      <c r="AC144" s="202">
        <f t="shared" si="6"/>
        <v>38000000</v>
      </c>
      <c r="AD144" s="12"/>
      <c r="AE144" s="12"/>
      <c r="AF144" s="12"/>
      <c r="AG144" s="12"/>
      <c r="AH144" s="12"/>
      <c r="AI144" s="12"/>
      <c r="AJ144" s="12"/>
      <c r="AK144" s="12"/>
      <c r="AL144" s="12"/>
      <c r="AM144" s="12"/>
      <c r="AN144" s="218"/>
    </row>
    <row r="145" spans="1:40" ht="50.1" hidden="1" customHeight="1" x14ac:dyDescent="0.2">
      <c r="A145" s="9" t="s">
        <v>99</v>
      </c>
      <c r="B145" s="10" t="s">
        <v>1</v>
      </c>
      <c r="C145" s="10" t="s">
        <v>100</v>
      </c>
      <c r="D145" s="210" t="s">
        <v>21</v>
      </c>
      <c r="E145" s="20" t="s">
        <v>131</v>
      </c>
      <c r="F145" s="1" t="s">
        <v>204</v>
      </c>
      <c r="G145" s="20" t="s">
        <v>1</v>
      </c>
      <c r="H145" s="11" t="s">
        <v>104</v>
      </c>
      <c r="I145" s="11">
        <v>76111501</v>
      </c>
      <c r="J145" s="13">
        <v>1</v>
      </c>
      <c r="K145" s="13">
        <v>1</v>
      </c>
      <c r="L145" s="13">
        <v>3</v>
      </c>
      <c r="M145" s="13">
        <v>1</v>
      </c>
      <c r="N145" s="11" t="s">
        <v>89</v>
      </c>
      <c r="O145" s="13" t="s">
        <v>354</v>
      </c>
      <c r="P145" s="186">
        <v>12838704</v>
      </c>
      <c r="Q145" s="13">
        <v>1</v>
      </c>
      <c r="R145" s="13">
        <v>3</v>
      </c>
      <c r="S145" s="44" t="s">
        <v>355</v>
      </c>
      <c r="T145" s="44" t="s">
        <v>356</v>
      </c>
      <c r="U145" s="11" t="s">
        <v>25</v>
      </c>
      <c r="V145" s="11">
        <v>3846666</v>
      </c>
      <c r="W145" s="11" t="s">
        <v>26</v>
      </c>
      <c r="X145" s="11" t="s">
        <v>29</v>
      </c>
      <c r="Y145" s="11" t="s">
        <v>44</v>
      </c>
      <c r="Z145" s="11"/>
      <c r="AA145" s="11"/>
      <c r="AB145" s="11"/>
      <c r="AC145" s="202">
        <f t="shared" si="6"/>
        <v>12838704</v>
      </c>
      <c r="AD145" s="12"/>
      <c r="AE145" s="12"/>
      <c r="AF145" s="12"/>
      <c r="AG145" s="12"/>
      <c r="AH145" s="12"/>
      <c r="AI145" s="12"/>
      <c r="AJ145" s="12"/>
      <c r="AK145" s="12"/>
      <c r="AL145" s="12"/>
      <c r="AM145" s="12"/>
      <c r="AN145" s="218"/>
    </row>
    <row r="146" spans="1:40" ht="96" hidden="1" customHeight="1" x14ac:dyDescent="0.2">
      <c r="A146" s="9" t="s">
        <v>99</v>
      </c>
      <c r="B146" s="10" t="s">
        <v>1</v>
      </c>
      <c r="C146" s="10" t="s">
        <v>100</v>
      </c>
      <c r="D146" s="210" t="s">
        <v>21</v>
      </c>
      <c r="E146" s="20" t="s">
        <v>131</v>
      </c>
      <c r="F146" s="1" t="s">
        <v>204</v>
      </c>
      <c r="G146" s="20" t="s">
        <v>1</v>
      </c>
      <c r="H146" s="11" t="s">
        <v>105</v>
      </c>
      <c r="I146" s="11">
        <v>47121600</v>
      </c>
      <c r="J146" s="1">
        <v>3</v>
      </c>
      <c r="K146" s="1">
        <v>3</v>
      </c>
      <c r="L146" s="1">
        <v>9</v>
      </c>
      <c r="M146" s="1">
        <v>1</v>
      </c>
      <c r="N146" s="11" t="s">
        <v>302</v>
      </c>
      <c r="O146" s="13" t="s">
        <v>354</v>
      </c>
      <c r="P146" s="186">
        <v>3000000</v>
      </c>
      <c r="Q146" s="13">
        <v>0</v>
      </c>
      <c r="R146" s="13">
        <v>0</v>
      </c>
      <c r="S146" s="44" t="s">
        <v>355</v>
      </c>
      <c r="T146" s="44" t="s">
        <v>356</v>
      </c>
      <c r="U146" s="11" t="s">
        <v>25</v>
      </c>
      <c r="V146" s="11">
        <v>3846666</v>
      </c>
      <c r="W146" s="11" t="s">
        <v>26</v>
      </c>
      <c r="X146" s="11" t="s">
        <v>29</v>
      </c>
      <c r="Y146" s="11" t="s">
        <v>44</v>
      </c>
      <c r="Z146" s="11"/>
      <c r="AA146" s="11"/>
      <c r="AB146" s="11"/>
      <c r="AC146" s="202">
        <f t="shared" si="6"/>
        <v>3000000</v>
      </c>
      <c r="AD146" s="12"/>
      <c r="AE146" s="12"/>
      <c r="AF146" s="12"/>
      <c r="AG146" s="12"/>
      <c r="AH146" s="12"/>
      <c r="AI146" s="12"/>
      <c r="AJ146" s="12"/>
      <c r="AK146" s="12"/>
      <c r="AL146" s="12"/>
      <c r="AM146" s="12"/>
      <c r="AN146" s="218"/>
    </row>
    <row r="147" spans="1:40" ht="100.5" hidden="1" customHeight="1" x14ac:dyDescent="0.2">
      <c r="A147" s="9" t="s">
        <v>106</v>
      </c>
      <c r="B147" s="10" t="s">
        <v>1</v>
      </c>
      <c r="C147" s="10" t="s">
        <v>107</v>
      </c>
      <c r="D147" s="210" t="s">
        <v>21</v>
      </c>
      <c r="E147" s="20" t="s">
        <v>131</v>
      </c>
      <c r="F147" s="1" t="s">
        <v>204</v>
      </c>
      <c r="G147" s="20" t="s">
        <v>1</v>
      </c>
      <c r="H147" s="11" t="s">
        <v>108</v>
      </c>
      <c r="I147" s="11">
        <v>78181500</v>
      </c>
      <c r="J147" s="13">
        <v>2</v>
      </c>
      <c r="K147" s="13">
        <v>2</v>
      </c>
      <c r="L147" s="13">
        <v>10</v>
      </c>
      <c r="M147" s="13">
        <v>1</v>
      </c>
      <c r="N147" s="11" t="s">
        <v>302</v>
      </c>
      <c r="O147" s="13" t="s">
        <v>354</v>
      </c>
      <c r="P147" s="186">
        <v>5000000</v>
      </c>
      <c r="Q147" s="13">
        <v>0</v>
      </c>
      <c r="R147" s="13">
        <v>0</v>
      </c>
      <c r="S147" s="44" t="s">
        <v>355</v>
      </c>
      <c r="T147" s="44" t="s">
        <v>356</v>
      </c>
      <c r="U147" s="11" t="s">
        <v>25</v>
      </c>
      <c r="V147" s="11">
        <v>3846666</v>
      </c>
      <c r="W147" s="11" t="s">
        <v>26</v>
      </c>
      <c r="X147" s="11" t="s">
        <v>29</v>
      </c>
      <c r="Y147" s="11" t="s">
        <v>44</v>
      </c>
      <c r="Z147" s="11"/>
      <c r="AA147" s="11"/>
      <c r="AB147" s="11"/>
      <c r="AC147" s="202">
        <f t="shared" si="6"/>
        <v>5000000</v>
      </c>
      <c r="AD147" s="12"/>
      <c r="AE147" s="12"/>
      <c r="AF147" s="12"/>
      <c r="AG147" s="12"/>
      <c r="AH147" s="12"/>
      <c r="AI147" s="12"/>
      <c r="AJ147" s="12"/>
      <c r="AK147" s="12"/>
      <c r="AL147" s="12"/>
      <c r="AM147" s="12"/>
      <c r="AN147" s="218"/>
    </row>
    <row r="148" spans="1:40" ht="100.5" hidden="1" customHeight="1" x14ac:dyDescent="0.2">
      <c r="A148" s="9" t="s">
        <v>106</v>
      </c>
      <c r="B148" s="10" t="s">
        <v>1</v>
      </c>
      <c r="C148" s="10" t="s">
        <v>107</v>
      </c>
      <c r="D148" s="210" t="s">
        <v>21</v>
      </c>
      <c r="E148" s="20" t="s">
        <v>131</v>
      </c>
      <c r="F148" s="1" t="s">
        <v>204</v>
      </c>
      <c r="G148" s="20" t="s">
        <v>1</v>
      </c>
      <c r="H148" s="11" t="s">
        <v>109</v>
      </c>
      <c r="I148" s="11" t="s">
        <v>110</v>
      </c>
      <c r="J148" s="13">
        <v>3</v>
      </c>
      <c r="K148" s="13">
        <v>3</v>
      </c>
      <c r="L148" s="13">
        <v>9</v>
      </c>
      <c r="M148" s="13">
        <v>1</v>
      </c>
      <c r="N148" s="11" t="s">
        <v>302</v>
      </c>
      <c r="O148" s="13" t="s">
        <v>354</v>
      </c>
      <c r="P148" s="186">
        <v>6000000</v>
      </c>
      <c r="Q148" s="13">
        <v>0</v>
      </c>
      <c r="R148" s="13">
        <v>0</v>
      </c>
      <c r="S148" s="44" t="s">
        <v>355</v>
      </c>
      <c r="T148" s="44" t="s">
        <v>356</v>
      </c>
      <c r="U148" s="11" t="s">
        <v>25</v>
      </c>
      <c r="V148" s="11">
        <v>3846666</v>
      </c>
      <c r="W148" s="11" t="s">
        <v>26</v>
      </c>
      <c r="X148" s="11" t="s">
        <v>29</v>
      </c>
      <c r="Y148" s="11" t="s">
        <v>44</v>
      </c>
      <c r="Z148" s="11"/>
      <c r="AA148" s="11"/>
      <c r="AB148" s="11"/>
      <c r="AC148" s="202">
        <f t="shared" si="6"/>
        <v>6000000</v>
      </c>
      <c r="AD148" s="12"/>
      <c r="AE148" s="12"/>
      <c r="AF148" s="12"/>
      <c r="AG148" s="12"/>
      <c r="AH148" s="12"/>
      <c r="AI148" s="12"/>
      <c r="AJ148" s="12"/>
      <c r="AK148" s="12"/>
      <c r="AL148" s="12"/>
      <c r="AM148" s="12"/>
      <c r="AN148" s="218"/>
    </row>
    <row r="149" spans="1:40" ht="100.5" hidden="1" customHeight="1" x14ac:dyDescent="0.2">
      <c r="A149" s="9" t="s">
        <v>106</v>
      </c>
      <c r="B149" s="10" t="s">
        <v>1</v>
      </c>
      <c r="C149" s="10" t="s">
        <v>107</v>
      </c>
      <c r="D149" s="210" t="s">
        <v>21</v>
      </c>
      <c r="E149" s="20" t="s">
        <v>131</v>
      </c>
      <c r="F149" s="1" t="s">
        <v>204</v>
      </c>
      <c r="G149" s="20" t="s">
        <v>1</v>
      </c>
      <c r="H149" s="11" t="s">
        <v>425</v>
      </c>
      <c r="I149" s="11" t="s">
        <v>111</v>
      </c>
      <c r="J149" s="13">
        <v>10</v>
      </c>
      <c r="K149" s="13">
        <v>10</v>
      </c>
      <c r="L149" s="13">
        <v>1</v>
      </c>
      <c r="M149" s="13">
        <v>1</v>
      </c>
      <c r="N149" s="11" t="s">
        <v>302</v>
      </c>
      <c r="O149" s="13" t="s">
        <v>354</v>
      </c>
      <c r="P149" s="186">
        <v>1500000</v>
      </c>
      <c r="Q149" s="13">
        <v>0</v>
      </c>
      <c r="R149" s="13">
        <v>0</v>
      </c>
      <c r="S149" s="44" t="s">
        <v>355</v>
      </c>
      <c r="T149" s="44" t="s">
        <v>356</v>
      </c>
      <c r="U149" s="11" t="s">
        <v>25</v>
      </c>
      <c r="V149" s="11">
        <v>3846666</v>
      </c>
      <c r="W149" s="11" t="s">
        <v>26</v>
      </c>
      <c r="X149" s="11" t="s">
        <v>29</v>
      </c>
      <c r="Y149" s="11" t="s">
        <v>44</v>
      </c>
      <c r="Z149" s="11"/>
      <c r="AA149" s="11"/>
      <c r="AB149" s="11"/>
      <c r="AC149" s="202">
        <f t="shared" si="6"/>
        <v>1500000</v>
      </c>
      <c r="AD149" s="12"/>
      <c r="AE149" s="12"/>
      <c r="AF149" s="12"/>
      <c r="AG149" s="12"/>
      <c r="AH149" s="12"/>
      <c r="AI149" s="12"/>
      <c r="AJ149" s="12"/>
      <c r="AK149" s="12"/>
      <c r="AL149" s="12"/>
      <c r="AM149" s="12"/>
      <c r="AN149" s="218"/>
    </row>
    <row r="150" spans="1:40" ht="100.5" hidden="1" customHeight="1" x14ac:dyDescent="0.2">
      <c r="A150" s="9" t="s">
        <v>106</v>
      </c>
      <c r="B150" s="10" t="s">
        <v>1</v>
      </c>
      <c r="C150" s="10" t="s">
        <v>107</v>
      </c>
      <c r="D150" s="210" t="s">
        <v>21</v>
      </c>
      <c r="E150" s="20" t="s">
        <v>131</v>
      </c>
      <c r="F150" s="1" t="s">
        <v>204</v>
      </c>
      <c r="G150" s="20" t="s">
        <v>1</v>
      </c>
      <c r="H150" s="11" t="s">
        <v>112</v>
      </c>
      <c r="I150" s="11">
        <v>72101511</v>
      </c>
      <c r="J150" s="13">
        <v>3</v>
      </c>
      <c r="K150" s="13">
        <v>3</v>
      </c>
      <c r="L150" s="13">
        <v>9</v>
      </c>
      <c r="M150" s="13">
        <v>1</v>
      </c>
      <c r="N150" s="11" t="s">
        <v>302</v>
      </c>
      <c r="O150" s="13" t="s">
        <v>354</v>
      </c>
      <c r="P150" s="186">
        <v>9000000</v>
      </c>
      <c r="Q150" s="13">
        <v>0</v>
      </c>
      <c r="R150" s="13">
        <v>0</v>
      </c>
      <c r="S150" s="44" t="s">
        <v>355</v>
      </c>
      <c r="T150" s="44" t="s">
        <v>356</v>
      </c>
      <c r="U150" s="11" t="s">
        <v>25</v>
      </c>
      <c r="V150" s="11">
        <v>3846666</v>
      </c>
      <c r="W150" s="11" t="s">
        <v>26</v>
      </c>
      <c r="X150" s="11" t="s">
        <v>29</v>
      </c>
      <c r="Y150" s="11" t="s">
        <v>44</v>
      </c>
      <c r="Z150" s="11"/>
      <c r="AA150" s="11"/>
      <c r="AB150" s="11"/>
      <c r="AC150" s="202">
        <f t="shared" si="6"/>
        <v>9000000</v>
      </c>
      <c r="AD150" s="12"/>
      <c r="AE150" s="12"/>
      <c r="AF150" s="12"/>
      <c r="AG150" s="12"/>
      <c r="AH150" s="12"/>
      <c r="AI150" s="12"/>
      <c r="AJ150" s="12"/>
      <c r="AK150" s="12"/>
      <c r="AL150" s="12"/>
      <c r="AM150" s="12"/>
      <c r="AN150" s="218"/>
    </row>
    <row r="151" spans="1:40" ht="100.5" hidden="1" customHeight="1" x14ac:dyDescent="0.2">
      <c r="A151" s="9" t="s">
        <v>106</v>
      </c>
      <c r="B151" s="10" t="s">
        <v>1</v>
      </c>
      <c r="C151" s="10" t="s">
        <v>107</v>
      </c>
      <c r="D151" s="210" t="s">
        <v>21</v>
      </c>
      <c r="E151" s="20" t="s">
        <v>131</v>
      </c>
      <c r="F151" s="1" t="s">
        <v>204</v>
      </c>
      <c r="G151" s="20" t="s">
        <v>1</v>
      </c>
      <c r="H151" s="11" t="s">
        <v>113</v>
      </c>
      <c r="I151" s="11">
        <v>72101509</v>
      </c>
      <c r="J151" s="13">
        <v>10</v>
      </c>
      <c r="K151" s="13">
        <v>10</v>
      </c>
      <c r="L151" s="13">
        <v>1</v>
      </c>
      <c r="M151" s="13">
        <v>1</v>
      </c>
      <c r="N151" s="11" t="s">
        <v>302</v>
      </c>
      <c r="O151" s="13" t="s">
        <v>354</v>
      </c>
      <c r="P151" s="186">
        <v>1500000</v>
      </c>
      <c r="Q151" s="13">
        <v>0</v>
      </c>
      <c r="R151" s="13">
        <v>0</v>
      </c>
      <c r="S151" s="44" t="s">
        <v>355</v>
      </c>
      <c r="T151" s="44" t="s">
        <v>356</v>
      </c>
      <c r="U151" s="11" t="s">
        <v>25</v>
      </c>
      <c r="V151" s="11">
        <v>3846666</v>
      </c>
      <c r="W151" s="11" t="s">
        <v>26</v>
      </c>
      <c r="X151" s="11" t="s">
        <v>29</v>
      </c>
      <c r="Y151" s="11" t="s">
        <v>44</v>
      </c>
      <c r="Z151" s="11"/>
      <c r="AA151" s="11"/>
      <c r="AB151" s="11"/>
      <c r="AC151" s="202">
        <f t="shared" si="6"/>
        <v>1500000</v>
      </c>
      <c r="AD151" s="12"/>
      <c r="AE151" s="12"/>
      <c r="AF151" s="12"/>
      <c r="AG151" s="12"/>
      <c r="AH151" s="12"/>
      <c r="AI151" s="12"/>
      <c r="AJ151" s="12"/>
      <c r="AK151" s="12"/>
      <c r="AL151" s="12"/>
      <c r="AM151" s="12"/>
      <c r="AN151" s="218"/>
    </row>
    <row r="152" spans="1:40" ht="100.5" hidden="1" customHeight="1" x14ac:dyDescent="0.2">
      <c r="A152" s="9" t="s">
        <v>106</v>
      </c>
      <c r="B152" s="10" t="s">
        <v>1</v>
      </c>
      <c r="C152" s="10" t="s">
        <v>107</v>
      </c>
      <c r="D152" s="210" t="s">
        <v>21</v>
      </c>
      <c r="E152" s="20" t="s">
        <v>131</v>
      </c>
      <c r="F152" s="1" t="s">
        <v>204</v>
      </c>
      <c r="G152" s="20" t="s">
        <v>1</v>
      </c>
      <c r="H152" s="11" t="s">
        <v>114</v>
      </c>
      <c r="I152" s="11" t="s">
        <v>1</v>
      </c>
      <c r="J152" s="13" t="s">
        <v>56</v>
      </c>
      <c r="K152" s="13" t="s">
        <v>56</v>
      </c>
      <c r="L152" s="13" t="s">
        <v>56</v>
      </c>
      <c r="M152" s="13" t="s">
        <v>56</v>
      </c>
      <c r="N152" s="11" t="s">
        <v>48</v>
      </c>
      <c r="O152" s="13" t="s">
        <v>354</v>
      </c>
      <c r="P152" s="186">
        <v>3000000</v>
      </c>
      <c r="Q152" s="13">
        <v>0</v>
      </c>
      <c r="R152" s="13">
        <v>0</v>
      </c>
      <c r="S152" s="44" t="s">
        <v>355</v>
      </c>
      <c r="T152" s="44" t="s">
        <v>356</v>
      </c>
      <c r="U152" s="11" t="s">
        <v>25</v>
      </c>
      <c r="V152" s="11">
        <v>3846666</v>
      </c>
      <c r="W152" s="11" t="s">
        <v>26</v>
      </c>
      <c r="X152" s="11" t="s">
        <v>49</v>
      </c>
      <c r="Y152" s="11" t="s">
        <v>44</v>
      </c>
      <c r="Z152" s="11"/>
      <c r="AA152" s="11"/>
      <c r="AB152" s="11"/>
      <c r="AC152" s="202">
        <f t="shared" si="6"/>
        <v>3000000</v>
      </c>
      <c r="AD152" s="12"/>
      <c r="AE152" s="12"/>
      <c r="AF152" s="12"/>
      <c r="AG152" s="12"/>
      <c r="AH152" s="12"/>
      <c r="AI152" s="12"/>
      <c r="AJ152" s="12"/>
      <c r="AK152" s="12"/>
      <c r="AL152" s="12"/>
      <c r="AM152" s="12"/>
      <c r="AN152" s="218"/>
    </row>
    <row r="153" spans="1:40" ht="100.5" hidden="1" customHeight="1" x14ac:dyDescent="0.2">
      <c r="A153" s="9" t="s">
        <v>106</v>
      </c>
      <c r="B153" s="10" t="s">
        <v>1</v>
      </c>
      <c r="C153" s="10" t="s">
        <v>107</v>
      </c>
      <c r="D153" s="210" t="s">
        <v>21</v>
      </c>
      <c r="E153" s="20" t="s">
        <v>131</v>
      </c>
      <c r="F153" s="1" t="s">
        <v>204</v>
      </c>
      <c r="G153" s="20" t="s">
        <v>1</v>
      </c>
      <c r="H153" s="11" t="s">
        <v>210</v>
      </c>
      <c r="I153" s="11" t="s">
        <v>115</v>
      </c>
      <c r="J153" s="13">
        <v>4</v>
      </c>
      <c r="K153" s="13">
        <v>4</v>
      </c>
      <c r="L153" s="13">
        <v>8</v>
      </c>
      <c r="M153" s="13">
        <v>1</v>
      </c>
      <c r="N153" s="11" t="s">
        <v>302</v>
      </c>
      <c r="O153" s="13" t="s">
        <v>354</v>
      </c>
      <c r="P153" s="186">
        <v>5000000</v>
      </c>
      <c r="Q153" s="13">
        <v>0</v>
      </c>
      <c r="R153" s="13">
        <v>0</v>
      </c>
      <c r="S153" s="44" t="s">
        <v>355</v>
      </c>
      <c r="T153" s="44" t="s">
        <v>356</v>
      </c>
      <c r="U153" s="11" t="s">
        <v>25</v>
      </c>
      <c r="V153" s="11">
        <v>3846666</v>
      </c>
      <c r="W153" s="11" t="s">
        <v>26</v>
      </c>
      <c r="X153" s="11" t="s">
        <v>29</v>
      </c>
      <c r="Y153" s="11" t="s">
        <v>44</v>
      </c>
      <c r="Z153" s="11"/>
      <c r="AA153" s="11"/>
      <c r="AB153" s="11"/>
      <c r="AC153" s="202">
        <f t="shared" si="6"/>
        <v>5000000</v>
      </c>
      <c r="AD153" s="12"/>
      <c r="AE153" s="12"/>
      <c r="AF153" s="12"/>
      <c r="AG153" s="12"/>
      <c r="AH153" s="12"/>
      <c r="AI153" s="12"/>
      <c r="AJ153" s="12"/>
      <c r="AK153" s="12"/>
      <c r="AL153" s="12"/>
      <c r="AM153" s="12"/>
      <c r="AN153" s="218"/>
    </row>
    <row r="154" spans="1:40" ht="175.5" hidden="1" customHeight="1" x14ac:dyDescent="0.2">
      <c r="A154" s="9" t="s">
        <v>106</v>
      </c>
      <c r="B154" s="10" t="s">
        <v>1</v>
      </c>
      <c r="C154" s="10" t="s">
        <v>107</v>
      </c>
      <c r="D154" s="210" t="s">
        <v>21</v>
      </c>
      <c r="E154" s="20" t="s">
        <v>131</v>
      </c>
      <c r="F154" s="1" t="s">
        <v>204</v>
      </c>
      <c r="G154" s="20" t="s">
        <v>1</v>
      </c>
      <c r="H154" s="11" t="s">
        <v>116</v>
      </c>
      <c r="I154" s="11" t="s">
        <v>117</v>
      </c>
      <c r="J154" s="13">
        <v>4</v>
      </c>
      <c r="K154" s="13">
        <v>4</v>
      </c>
      <c r="L154" s="13">
        <v>8</v>
      </c>
      <c r="M154" s="13">
        <v>1</v>
      </c>
      <c r="N154" s="11" t="s">
        <v>302</v>
      </c>
      <c r="O154" s="13" t="s">
        <v>354</v>
      </c>
      <c r="P154" s="186">
        <v>3500000</v>
      </c>
      <c r="Q154" s="13">
        <v>0</v>
      </c>
      <c r="R154" s="13">
        <v>0</v>
      </c>
      <c r="S154" s="44" t="s">
        <v>355</v>
      </c>
      <c r="T154" s="44" t="s">
        <v>356</v>
      </c>
      <c r="U154" s="11" t="s">
        <v>25</v>
      </c>
      <c r="V154" s="11">
        <v>3846666</v>
      </c>
      <c r="W154" s="11" t="s">
        <v>26</v>
      </c>
      <c r="X154" s="11" t="s">
        <v>29</v>
      </c>
      <c r="Y154" s="11" t="s">
        <v>44</v>
      </c>
      <c r="Z154" s="11"/>
      <c r="AA154" s="11"/>
      <c r="AB154" s="11"/>
      <c r="AC154" s="202">
        <f t="shared" si="6"/>
        <v>3500000</v>
      </c>
      <c r="AD154" s="12"/>
      <c r="AE154" s="12"/>
      <c r="AF154" s="12"/>
      <c r="AG154" s="12"/>
      <c r="AH154" s="12"/>
      <c r="AI154" s="12"/>
      <c r="AJ154" s="12"/>
      <c r="AK154" s="12"/>
      <c r="AL154" s="12"/>
      <c r="AM154" s="12"/>
      <c r="AN154" s="218"/>
    </row>
    <row r="155" spans="1:40" ht="129.75" hidden="1" customHeight="1" x14ac:dyDescent="0.2">
      <c r="A155" s="23" t="s">
        <v>106</v>
      </c>
      <c r="B155" s="10" t="s">
        <v>1</v>
      </c>
      <c r="C155" s="10" t="s">
        <v>342</v>
      </c>
      <c r="D155" s="210" t="s">
        <v>21</v>
      </c>
      <c r="E155" s="20" t="s">
        <v>171</v>
      </c>
      <c r="F155" s="20" t="s">
        <v>211</v>
      </c>
      <c r="G155" s="20" t="s">
        <v>1</v>
      </c>
      <c r="H155" s="4" t="s">
        <v>179</v>
      </c>
      <c r="I155" s="4" t="s">
        <v>180</v>
      </c>
      <c r="J155" s="4">
        <v>3</v>
      </c>
      <c r="K155" s="4">
        <v>3</v>
      </c>
      <c r="L155" s="4">
        <v>9</v>
      </c>
      <c r="M155" s="13">
        <v>1</v>
      </c>
      <c r="N155" s="11" t="s">
        <v>302</v>
      </c>
      <c r="O155" s="13" t="s">
        <v>354</v>
      </c>
      <c r="P155" s="186">
        <v>20000000</v>
      </c>
      <c r="Q155" s="13">
        <v>0</v>
      </c>
      <c r="R155" s="13">
        <v>0</v>
      </c>
      <c r="S155" s="44" t="s">
        <v>355</v>
      </c>
      <c r="T155" s="44" t="s">
        <v>356</v>
      </c>
      <c r="U155" s="11" t="s">
        <v>148</v>
      </c>
      <c r="V155" s="11">
        <v>3846666</v>
      </c>
      <c r="W155" s="6" t="s">
        <v>149</v>
      </c>
      <c r="X155" s="11" t="s">
        <v>29</v>
      </c>
      <c r="Y155" s="2" t="s">
        <v>148</v>
      </c>
      <c r="Z155" s="11"/>
      <c r="AA155" s="11"/>
      <c r="AB155" s="11"/>
      <c r="AC155" s="202">
        <f t="shared" si="6"/>
        <v>20000000</v>
      </c>
      <c r="AD155" s="12"/>
      <c r="AE155" s="12"/>
      <c r="AF155" s="12"/>
      <c r="AG155" s="12"/>
      <c r="AH155" s="12"/>
      <c r="AI155" s="12"/>
      <c r="AJ155" s="12"/>
      <c r="AK155" s="12"/>
      <c r="AL155" s="12"/>
      <c r="AM155" s="12"/>
      <c r="AN155" s="218"/>
    </row>
    <row r="156" spans="1:40" ht="82.5" hidden="1" customHeight="1" x14ac:dyDescent="0.2">
      <c r="A156" s="23" t="s">
        <v>106</v>
      </c>
      <c r="B156" s="10" t="s">
        <v>1</v>
      </c>
      <c r="C156" s="10" t="s">
        <v>342</v>
      </c>
      <c r="D156" s="210" t="s">
        <v>21</v>
      </c>
      <c r="E156" s="20" t="s">
        <v>171</v>
      </c>
      <c r="F156" s="20" t="s">
        <v>211</v>
      </c>
      <c r="G156" s="20" t="s">
        <v>1</v>
      </c>
      <c r="H156" s="4" t="s">
        <v>181</v>
      </c>
      <c r="I156" s="4" t="s">
        <v>182</v>
      </c>
      <c r="J156" s="4">
        <v>3</v>
      </c>
      <c r="K156" s="4">
        <v>3</v>
      </c>
      <c r="L156" s="4">
        <v>9</v>
      </c>
      <c r="M156" s="13">
        <v>1</v>
      </c>
      <c r="N156" s="11" t="s">
        <v>302</v>
      </c>
      <c r="O156" s="13" t="s">
        <v>354</v>
      </c>
      <c r="P156" s="186">
        <v>10000000</v>
      </c>
      <c r="Q156" s="13">
        <v>0</v>
      </c>
      <c r="R156" s="13">
        <v>0</v>
      </c>
      <c r="S156" s="44" t="s">
        <v>355</v>
      </c>
      <c r="T156" s="44" t="s">
        <v>356</v>
      </c>
      <c r="U156" s="11" t="s">
        <v>148</v>
      </c>
      <c r="V156" s="11">
        <v>3846666</v>
      </c>
      <c r="W156" s="6" t="s">
        <v>149</v>
      </c>
      <c r="X156" s="11" t="s">
        <v>29</v>
      </c>
      <c r="Y156" s="2" t="s">
        <v>148</v>
      </c>
      <c r="Z156" s="11"/>
      <c r="AA156" s="11"/>
      <c r="AB156" s="11"/>
      <c r="AC156" s="202">
        <f t="shared" si="6"/>
        <v>10000000</v>
      </c>
      <c r="AD156" s="12"/>
      <c r="AE156" s="12"/>
      <c r="AF156" s="12"/>
      <c r="AG156" s="12"/>
      <c r="AH156" s="12"/>
      <c r="AI156" s="12"/>
      <c r="AJ156" s="12"/>
      <c r="AK156" s="12"/>
      <c r="AL156" s="12"/>
      <c r="AM156" s="12"/>
      <c r="AN156" s="218"/>
    </row>
    <row r="157" spans="1:40" ht="50.1" hidden="1" customHeight="1" x14ac:dyDescent="0.2">
      <c r="A157" s="23" t="s">
        <v>97</v>
      </c>
      <c r="B157" s="10" t="s">
        <v>1</v>
      </c>
      <c r="C157" s="10" t="s">
        <v>343</v>
      </c>
      <c r="D157" s="210" t="s">
        <v>21</v>
      </c>
      <c r="E157" s="20" t="s">
        <v>171</v>
      </c>
      <c r="F157" s="20" t="s">
        <v>211</v>
      </c>
      <c r="G157" s="20" t="s">
        <v>1</v>
      </c>
      <c r="H157" s="4" t="s">
        <v>183</v>
      </c>
      <c r="I157" s="4">
        <v>81112100</v>
      </c>
      <c r="J157" s="3">
        <v>4</v>
      </c>
      <c r="K157" s="3">
        <v>4</v>
      </c>
      <c r="L157" s="3">
        <v>8</v>
      </c>
      <c r="M157" s="13">
        <v>1</v>
      </c>
      <c r="N157" s="11" t="s">
        <v>302</v>
      </c>
      <c r="O157" s="13" t="s">
        <v>354</v>
      </c>
      <c r="P157" s="186">
        <v>10000000</v>
      </c>
      <c r="Q157" s="13">
        <v>0</v>
      </c>
      <c r="R157" s="13">
        <v>0</v>
      </c>
      <c r="S157" s="44" t="s">
        <v>355</v>
      </c>
      <c r="T157" s="44" t="s">
        <v>356</v>
      </c>
      <c r="U157" s="11" t="s">
        <v>148</v>
      </c>
      <c r="V157" s="11">
        <v>3846666</v>
      </c>
      <c r="W157" s="6" t="s">
        <v>149</v>
      </c>
      <c r="X157" s="11" t="s">
        <v>29</v>
      </c>
      <c r="Y157" s="11" t="s">
        <v>162</v>
      </c>
      <c r="Z157" s="11"/>
      <c r="AA157" s="11"/>
      <c r="AB157" s="11"/>
      <c r="AC157" s="202">
        <f t="shared" si="6"/>
        <v>10000000</v>
      </c>
      <c r="AD157" s="12"/>
      <c r="AE157" s="12"/>
      <c r="AF157" s="12"/>
      <c r="AG157" s="12"/>
      <c r="AH157" s="12"/>
      <c r="AI157" s="12"/>
      <c r="AJ157" s="12"/>
      <c r="AK157" s="12"/>
      <c r="AL157" s="12"/>
      <c r="AM157" s="12"/>
      <c r="AN157" s="218"/>
    </row>
    <row r="158" spans="1:40" ht="50.1" hidden="1" customHeight="1" x14ac:dyDescent="0.2">
      <c r="A158" s="23" t="s">
        <v>97</v>
      </c>
      <c r="B158" s="10" t="s">
        <v>1</v>
      </c>
      <c r="C158" s="10" t="s">
        <v>343</v>
      </c>
      <c r="D158" s="210" t="s">
        <v>21</v>
      </c>
      <c r="E158" s="20" t="s">
        <v>171</v>
      </c>
      <c r="F158" s="20" t="s">
        <v>211</v>
      </c>
      <c r="G158" s="20" t="s">
        <v>1</v>
      </c>
      <c r="H158" s="4" t="s">
        <v>184</v>
      </c>
      <c r="I158" s="4">
        <v>81112100</v>
      </c>
      <c r="J158" s="3">
        <v>1</v>
      </c>
      <c r="K158" s="3">
        <v>1</v>
      </c>
      <c r="L158" s="3">
        <v>4</v>
      </c>
      <c r="M158" s="13">
        <v>1</v>
      </c>
      <c r="N158" s="11" t="s">
        <v>302</v>
      </c>
      <c r="O158" s="13" t="s">
        <v>354</v>
      </c>
      <c r="P158" s="186">
        <v>1672980</v>
      </c>
      <c r="Q158" s="13">
        <v>1</v>
      </c>
      <c r="R158" s="13">
        <v>3</v>
      </c>
      <c r="S158" s="44" t="s">
        <v>355</v>
      </c>
      <c r="T158" s="44" t="s">
        <v>356</v>
      </c>
      <c r="U158" s="11" t="s">
        <v>148</v>
      </c>
      <c r="V158" s="11">
        <v>3846666</v>
      </c>
      <c r="W158" s="6" t="s">
        <v>149</v>
      </c>
      <c r="X158" s="11" t="s">
        <v>29</v>
      </c>
      <c r="Y158" s="11" t="s">
        <v>162</v>
      </c>
      <c r="Z158" s="11"/>
      <c r="AA158" s="11"/>
      <c r="AB158" s="11"/>
      <c r="AC158" s="202">
        <f t="shared" si="6"/>
        <v>1672980</v>
      </c>
      <c r="AD158" s="12"/>
      <c r="AE158" s="12"/>
      <c r="AF158" s="12"/>
      <c r="AG158" s="12"/>
      <c r="AH158" s="12"/>
      <c r="AI158" s="12"/>
      <c r="AJ158" s="12"/>
      <c r="AK158" s="12"/>
      <c r="AL158" s="12"/>
      <c r="AM158" s="12"/>
      <c r="AN158" s="218"/>
    </row>
    <row r="159" spans="1:40" ht="85.5" hidden="1" customHeight="1" x14ac:dyDescent="0.2">
      <c r="A159" s="9" t="s">
        <v>118</v>
      </c>
      <c r="B159" s="10" t="s">
        <v>1</v>
      </c>
      <c r="C159" s="10" t="s">
        <v>119</v>
      </c>
      <c r="D159" s="209" t="s">
        <v>22</v>
      </c>
      <c r="E159" s="20" t="s">
        <v>131</v>
      </c>
      <c r="F159" s="1" t="s">
        <v>204</v>
      </c>
      <c r="G159" s="20" t="s">
        <v>1</v>
      </c>
      <c r="H159" s="11" t="s">
        <v>120</v>
      </c>
      <c r="I159" s="11" t="s">
        <v>1</v>
      </c>
      <c r="J159" s="13" t="s">
        <v>56</v>
      </c>
      <c r="K159" s="13" t="s">
        <v>56</v>
      </c>
      <c r="L159" s="13" t="s">
        <v>56</v>
      </c>
      <c r="M159" s="13" t="s">
        <v>56</v>
      </c>
      <c r="N159" s="11" t="s">
        <v>48</v>
      </c>
      <c r="O159" s="13" t="s">
        <v>429</v>
      </c>
      <c r="P159" s="186">
        <v>4286184</v>
      </c>
      <c r="Q159" s="13">
        <v>0</v>
      </c>
      <c r="R159" s="13">
        <v>0</v>
      </c>
      <c r="S159" s="44" t="s">
        <v>355</v>
      </c>
      <c r="T159" s="44" t="s">
        <v>356</v>
      </c>
      <c r="U159" s="11" t="s">
        <v>25</v>
      </c>
      <c r="V159" s="11">
        <v>3846666</v>
      </c>
      <c r="W159" s="11" t="s">
        <v>26</v>
      </c>
      <c r="X159" s="11" t="s">
        <v>29</v>
      </c>
      <c r="Y159" s="11" t="s">
        <v>44</v>
      </c>
      <c r="Z159" s="11"/>
      <c r="AA159" s="11"/>
      <c r="AB159" s="11"/>
      <c r="AC159" s="202">
        <f t="shared" si="6"/>
        <v>4286184</v>
      </c>
      <c r="AD159" s="12"/>
      <c r="AE159" s="12"/>
      <c r="AF159" s="12"/>
      <c r="AG159" s="12"/>
      <c r="AH159" s="12"/>
      <c r="AI159" s="12"/>
      <c r="AJ159" s="12"/>
      <c r="AK159" s="12"/>
      <c r="AL159" s="12"/>
      <c r="AM159" s="12"/>
      <c r="AN159" s="218"/>
    </row>
    <row r="160" spans="1:40" ht="85.5" hidden="1" customHeight="1" x14ac:dyDescent="0.2">
      <c r="A160" s="23" t="s">
        <v>462</v>
      </c>
      <c r="B160" s="273" t="s">
        <v>1</v>
      </c>
      <c r="C160" s="19" t="s">
        <v>465</v>
      </c>
      <c r="D160" s="212" t="s">
        <v>22</v>
      </c>
      <c r="E160" s="5" t="s">
        <v>131</v>
      </c>
      <c r="F160" s="5" t="s">
        <v>131</v>
      </c>
      <c r="G160" s="5" t="s">
        <v>1</v>
      </c>
      <c r="H160" s="11" t="s">
        <v>461</v>
      </c>
      <c r="I160" s="11" t="s">
        <v>463</v>
      </c>
      <c r="J160" s="13">
        <v>4</v>
      </c>
      <c r="K160" s="13">
        <v>4</v>
      </c>
      <c r="L160" s="13">
        <v>1</v>
      </c>
      <c r="M160" s="13">
        <v>1</v>
      </c>
      <c r="N160" s="11" t="s">
        <v>302</v>
      </c>
      <c r="O160" s="13" t="s">
        <v>354</v>
      </c>
      <c r="P160" s="186">
        <v>2000000</v>
      </c>
      <c r="Q160" s="13">
        <v>0</v>
      </c>
      <c r="R160" s="13">
        <v>0</v>
      </c>
      <c r="S160" s="44" t="s">
        <v>355</v>
      </c>
      <c r="T160" s="44" t="s">
        <v>356</v>
      </c>
      <c r="U160" s="11" t="s">
        <v>25</v>
      </c>
      <c r="V160" s="11">
        <v>3846666</v>
      </c>
      <c r="W160" s="11" t="s">
        <v>26</v>
      </c>
      <c r="X160" s="11" t="s">
        <v>29</v>
      </c>
      <c r="Y160" s="11" t="s">
        <v>44</v>
      </c>
      <c r="Z160" s="11"/>
      <c r="AA160" s="11"/>
      <c r="AB160" s="11"/>
      <c r="AC160" s="202">
        <f t="shared" si="6"/>
        <v>2000000</v>
      </c>
      <c r="AD160" s="12"/>
      <c r="AE160" s="12"/>
      <c r="AF160" s="12"/>
      <c r="AG160" s="12"/>
      <c r="AH160" s="12"/>
      <c r="AI160" s="12"/>
      <c r="AJ160" s="12"/>
      <c r="AK160" s="12"/>
      <c r="AL160" s="12"/>
      <c r="AM160" s="12"/>
      <c r="AN160" s="218"/>
    </row>
    <row r="161" spans="1:40" ht="82.5" hidden="1" customHeight="1" x14ac:dyDescent="0.2">
      <c r="A161" s="9" t="s">
        <v>118</v>
      </c>
      <c r="B161" s="10" t="s">
        <v>1</v>
      </c>
      <c r="C161" s="10" t="s">
        <v>119</v>
      </c>
      <c r="D161" s="209" t="s">
        <v>22</v>
      </c>
      <c r="E161" s="20" t="s">
        <v>131</v>
      </c>
      <c r="F161" s="1" t="s">
        <v>204</v>
      </c>
      <c r="G161" s="20" t="s">
        <v>1</v>
      </c>
      <c r="H161" s="11" t="s">
        <v>121</v>
      </c>
      <c r="I161" s="11">
        <v>72102103</v>
      </c>
      <c r="J161" s="1">
        <v>3</v>
      </c>
      <c r="K161" s="1">
        <v>3</v>
      </c>
      <c r="L161" s="1">
        <v>9</v>
      </c>
      <c r="M161" s="1">
        <v>1</v>
      </c>
      <c r="N161" s="11" t="s">
        <v>302</v>
      </c>
      <c r="O161" s="13" t="s">
        <v>354</v>
      </c>
      <c r="P161" s="186">
        <v>200000</v>
      </c>
      <c r="Q161" s="13">
        <v>0</v>
      </c>
      <c r="R161" s="13">
        <v>0</v>
      </c>
      <c r="S161" s="44" t="s">
        <v>355</v>
      </c>
      <c r="T161" s="44" t="s">
        <v>356</v>
      </c>
      <c r="U161" s="11" t="s">
        <v>25</v>
      </c>
      <c r="V161" s="11">
        <v>3846666</v>
      </c>
      <c r="W161" s="11" t="s">
        <v>26</v>
      </c>
      <c r="X161" s="11" t="s">
        <v>29</v>
      </c>
      <c r="Y161" s="11" t="s">
        <v>44</v>
      </c>
      <c r="Z161" s="11"/>
      <c r="AA161" s="11"/>
      <c r="AB161" s="11"/>
      <c r="AC161" s="202">
        <f t="shared" si="6"/>
        <v>200000</v>
      </c>
      <c r="AD161" s="12"/>
      <c r="AE161" s="12"/>
      <c r="AF161" s="12"/>
      <c r="AG161" s="12"/>
      <c r="AH161" s="12"/>
      <c r="AI161" s="12"/>
      <c r="AJ161" s="12"/>
      <c r="AK161" s="12"/>
      <c r="AL161" s="12"/>
      <c r="AM161" s="12"/>
      <c r="AN161" s="218"/>
    </row>
    <row r="162" spans="1:40" ht="62.25" hidden="1" customHeight="1" x14ac:dyDescent="0.2">
      <c r="A162" s="219" t="s">
        <v>344</v>
      </c>
      <c r="B162" s="10" t="s">
        <v>1</v>
      </c>
      <c r="C162" s="80" t="s">
        <v>464</v>
      </c>
      <c r="D162" s="212" t="s">
        <v>22</v>
      </c>
      <c r="E162" s="20" t="s">
        <v>35</v>
      </c>
      <c r="F162" s="20" t="s">
        <v>209</v>
      </c>
      <c r="G162" s="20" t="s">
        <v>1</v>
      </c>
      <c r="H162" s="4" t="s">
        <v>16</v>
      </c>
      <c r="I162" s="4">
        <v>93141506</v>
      </c>
      <c r="J162" s="4">
        <v>6</v>
      </c>
      <c r="K162" s="4">
        <v>6</v>
      </c>
      <c r="L162" s="4">
        <v>3</v>
      </c>
      <c r="M162" s="4">
        <v>1</v>
      </c>
      <c r="N162" s="11" t="s">
        <v>302</v>
      </c>
      <c r="O162" s="13" t="s">
        <v>354</v>
      </c>
      <c r="P162" s="191">
        <v>6180000</v>
      </c>
      <c r="Q162" s="13">
        <v>0</v>
      </c>
      <c r="R162" s="13">
        <v>0</v>
      </c>
      <c r="S162" s="44" t="s">
        <v>355</v>
      </c>
      <c r="T162" s="44" t="s">
        <v>356</v>
      </c>
      <c r="U162" s="1" t="s">
        <v>25</v>
      </c>
      <c r="V162" s="1">
        <v>3846666</v>
      </c>
      <c r="W162" s="6" t="s">
        <v>26</v>
      </c>
      <c r="X162" s="4" t="s">
        <v>29</v>
      </c>
      <c r="Y162" s="2" t="s">
        <v>33</v>
      </c>
      <c r="Z162" s="2"/>
      <c r="AA162" s="2"/>
      <c r="AB162" s="2"/>
      <c r="AC162" s="202">
        <f t="shared" si="6"/>
        <v>6180000</v>
      </c>
      <c r="AD162" s="12"/>
      <c r="AE162" s="12"/>
      <c r="AF162" s="12"/>
      <c r="AG162" s="12"/>
      <c r="AH162" s="12"/>
      <c r="AI162" s="12"/>
      <c r="AJ162" s="12"/>
      <c r="AK162" s="12"/>
      <c r="AL162" s="12"/>
      <c r="AM162" s="12"/>
      <c r="AN162" s="218"/>
    </row>
    <row r="163" spans="1:40" ht="50.1" hidden="1" customHeight="1" x14ac:dyDescent="0.2">
      <c r="A163" s="23" t="s">
        <v>352</v>
      </c>
      <c r="B163" s="11" t="s">
        <v>1</v>
      </c>
      <c r="C163" s="12"/>
      <c r="D163" s="1" t="s">
        <v>23</v>
      </c>
      <c r="E163" s="20" t="s">
        <v>35</v>
      </c>
      <c r="F163" s="20" t="s">
        <v>209</v>
      </c>
      <c r="G163" s="20" t="s">
        <v>1</v>
      </c>
      <c r="H163" s="4" t="s">
        <v>17</v>
      </c>
      <c r="I163" s="4">
        <v>76122406</v>
      </c>
      <c r="J163" s="4">
        <v>2</v>
      </c>
      <c r="K163" s="4">
        <v>2</v>
      </c>
      <c r="L163" s="4">
        <v>1</v>
      </c>
      <c r="M163" s="4">
        <v>1</v>
      </c>
      <c r="N163" s="11" t="s">
        <v>302</v>
      </c>
      <c r="O163" s="13" t="s">
        <v>354</v>
      </c>
      <c r="P163" s="191">
        <f>442000*1.03</f>
        <v>455260</v>
      </c>
      <c r="Q163" s="13">
        <v>0</v>
      </c>
      <c r="R163" s="13">
        <v>0</v>
      </c>
      <c r="S163" s="44" t="s">
        <v>355</v>
      </c>
      <c r="T163" s="44" t="s">
        <v>356</v>
      </c>
      <c r="U163" s="1" t="s">
        <v>25</v>
      </c>
      <c r="V163" s="1">
        <v>3846666</v>
      </c>
      <c r="W163" s="6" t="s">
        <v>26</v>
      </c>
      <c r="X163" s="4" t="s">
        <v>30</v>
      </c>
      <c r="Y163" s="2" t="s">
        <v>33</v>
      </c>
      <c r="Z163" s="2"/>
      <c r="AA163" s="2"/>
      <c r="AB163" s="2"/>
      <c r="AC163" s="202">
        <f t="shared" si="6"/>
        <v>455260</v>
      </c>
      <c r="AD163" s="12"/>
      <c r="AE163" s="12"/>
      <c r="AF163" s="12"/>
      <c r="AG163" s="12"/>
      <c r="AH163" s="12"/>
      <c r="AI163" s="12"/>
      <c r="AJ163" s="12"/>
      <c r="AK163" s="12"/>
      <c r="AL163" s="12"/>
      <c r="AM163" s="12"/>
      <c r="AN163" s="218"/>
    </row>
    <row r="164" spans="1:40" ht="72" hidden="1" customHeight="1" x14ac:dyDescent="0.2">
      <c r="A164" s="220" t="s">
        <v>351</v>
      </c>
      <c r="B164" s="11" t="s">
        <v>1</v>
      </c>
      <c r="C164" s="12"/>
      <c r="D164" s="213" t="s">
        <v>219</v>
      </c>
      <c r="E164" s="4" t="s">
        <v>220</v>
      </c>
      <c r="F164" s="4" t="s">
        <v>220</v>
      </c>
      <c r="G164" s="4" t="s">
        <v>1</v>
      </c>
      <c r="H164" s="4" t="s">
        <v>221</v>
      </c>
      <c r="I164" s="4" t="s">
        <v>1</v>
      </c>
      <c r="J164" s="4" t="s">
        <v>1</v>
      </c>
      <c r="K164" s="4" t="s">
        <v>1</v>
      </c>
      <c r="L164" s="4" t="s">
        <v>1</v>
      </c>
      <c r="M164" s="4" t="s">
        <v>1</v>
      </c>
      <c r="N164" s="4" t="s">
        <v>48</v>
      </c>
      <c r="O164" s="13" t="s">
        <v>353</v>
      </c>
      <c r="P164" s="186">
        <v>3538067</v>
      </c>
      <c r="Q164" s="13">
        <v>0</v>
      </c>
      <c r="R164" s="13">
        <v>0</v>
      </c>
      <c r="S164" s="44" t="s">
        <v>355</v>
      </c>
      <c r="T164" s="44" t="s">
        <v>356</v>
      </c>
      <c r="U164" s="1" t="s">
        <v>25</v>
      </c>
      <c r="V164" s="1">
        <v>3846666</v>
      </c>
      <c r="W164" s="6" t="s">
        <v>26</v>
      </c>
      <c r="X164" s="4" t="s">
        <v>231</v>
      </c>
      <c r="Y164" s="4" t="s">
        <v>1</v>
      </c>
      <c r="Z164" s="12"/>
      <c r="AA164" s="12"/>
      <c r="AB164" s="12"/>
      <c r="AC164" s="202">
        <f t="shared" si="6"/>
        <v>3538067</v>
      </c>
      <c r="AD164" s="12"/>
      <c r="AE164" s="12"/>
      <c r="AF164" s="12"/>
      <c r="AG164" s="12"/>
      <c r="AH164" s="12"/>
      <c r="AI164" s="12"/>
      <c r="AJ164" s="12"/>
      <c r="AK164" s="12"/>
      <c r="AL164" s="12"/>
      <c r="AM164" s="12"/>
      <c r="AN164" s="218"/>
    </row>
    <row r="165" spans="1:40" ht="72" hidden="1" customHeight="1" x14ac:dyDescent="0.2">
      <c r="A165" s="23" t="s">
        <v>345</v>
      </c>
      <c r="B165" s="11" t="s">
        <v>1</v>
      </c>
      <c r="C165" s="11" t="s">
        <v>346</v>
      </c>
      <c r="D165" s="214" t="s">
        <v>222</v>
      </c>
      <c r="E165" s="4" t="s">
        <v>223</v>
      </c>
      <c r="F165" s="4" t="s">
        <v>223</v>
      </c>
      <c r="G165" s="4" t="s">
        <v>1</v>
      </c>
      <c r="H165" s="4" t="s">
        <v>224</v>
      </c>
      <c r="I165" s="4" t="s">
        <v>1</v>
      </c>
      <c r="J165" s="4" t="s">
        <v>1</v>
      </c>
      <c r="K165" s="4" t="s">
        <v>1</v>
      </c>
      <c r="L165" s="4" t="s">
        <v>1</v>
      </c>
      <c r="M165" s="4" t="s">
        <v>1</v>
      </c>
      <c r="N165" s="4" t="s">
        <v>48</v>
      </c>
      <c r="O165" s="13" t="s">
        <v>353</v>
      </c>
      <c r="P165" s="186">
        <v>98713275</v>
      </c>
      <c r="Q165" s="13">
        <v>0</v>
      </c>
      <c r="R165" s="13">
        <v>0</v>
      </c>
      <c r="S165" s="44" t="s">
        <v>355</v>
      </c>
      <c r="T165" s="44" t="s">
        <v>356</v>
      </c>
      <c r="U165" s="13" t="s">
        <v>235</v>
      </c>
      <c r="V165" s="13">
        <v>3846666</v>
      </c>
      <c r="W165" s="38" t="s">
        <v>146</v>
      </c>
      <c r="X165" s="4" t="s">
        <v>232</v>
      </c>
      <c r="Y165" s="4" t="s">
        <v>1</v>
      </c>
      <c r="Z165" s="13"/>
      <c r="AA165" s="13"/>
      <c r="AB165" s="13"/>
      <c r="AC165" s="202">
        <f t="shared" si="6"/>
        <v>98713275</v>
      </c>
      <c r="AD165" s="12"/>
      <c r="AE165" s="12"/>
      <c r="AF165" s="12"/>
      <c r="AG165" s="12"/>
      <c r="AH165" s="12"/>
      <c r="AI165" s="12"/>
      <c r="AJ165" s="12"/>
      <c r="AK165" s="12"/>
      <c r="AL165" s="12"/>
      <c r="AM165" s="12"/>
      <c r="AN165" s="218"/>
    </row>
    <row r="166" spans="1:40" ht="72" hidden="1" customHeight="1" x14ac:dyDescent="0.2">
      <c r="A166" s="220" t="s">
        <v>347</v>
      </c>
      <c r="B166" s="11" t="s">
        <v>1</v>
      </c>
      <c r="C166" s="11" t="s">
        <v>226</v>
      </c>
      <c r="D166" s="4" t="s">
        <v>225</v>
      </c>
      <c r="E166" s="4" t="s">
        <v>131</v>
      </c>
      <c r="F166" s="4" t="s">
        <v>131</v>
      </c>
      <c r="G166" s="4" t="s">
        <v>1</v>
      </c>
      <c r="H166" s="4" t="s">
        <v>226</v>
      </c>
      <c r="I166" s="4" t="s">
        <v>1</v>
      </c>
      <c r="J166" s="4" t="s">
        <v>1</v>
      </c>
      <c r="K166" s="4" t="s">
        <v>1</v>
      </c>
      <c r="L166" s="4" t="s">
        <v>1</v>
      </c>
      <c r="M166" s="4" t="s">
        <v>1</v>
      </c>
      <c r="N166" s="4" t="s">
        <v>48</v>
      </c>
      <c r="O166" s="13" t="s">
        <v>353</v>
      </c>
      <c r="P166" s="186">
        <v>75000</v>
      </c>
      <c r="Q166" s="13">
        <v>0</v>
      </c>
      <c r="R166" s="13">
        <v>0</v>
      </c>
      <c r="S166" s="44" t="s">
        <v>355</v>
      </c>
      <c r="T166" s="44" t="s">
        <v>356</v>
      </c>
      <c r="U166" s="1" t="s">
        <v>25</v>
      </c>
      <c r="V166" s="1">
        <v>3846666</v>
      </c>
      <c r="W166" s="6" t="s">
        <v>26</v>
      </c>
      <c r="X166" s="4" t="s">
        <v>233</v>
      </c>
      <c r="Y166" s="4" t="s">
        <v>1</v>
      </c>
      <c r="Z166" s="13"/>
      <c r="AA166" s="13"/>
      <c r="AB166" s="13"/>
      <c r="AC166" s="202">
        <f t="shared" si="6"/>
        <v>75000</v>
      </c>
      <c r="AD166" s="12"/>
      <c r="AE166" s="12"/>
      <c r="AF166" s="12"/>
      <c r="AG166" s="12"/>
      <c r="AH166" s="12"/>
      <c r="AI166" s="12"/>
      <c r="AJ166" s="12"/>
      <c r="AK166" s="12"/>
      <c r="AL166" s="12"/>
      <c r="AM166" s="12"/>
      <c r="AN166" s="218"/>
    </row>
    <row r="167" spans="1:40" ht="72" hidden="1" customHeight="1" x14ac:dyDescent="0.2">
      <c r="A167" s="221" t="s">
        <v>348</v>
      </c>
      <c r="B167" s="11" t="s">
        <v>1</v>
      </c>
      <c r="C167" s="81" t="s">
        <v>228</v>
      </c>
      <c r="D167" s="34" t="s">
        <v>227</v>
      </c>
      <c r="E167" s="5" t="s">
        <v>220</v>
      </c>
      <c r="F167" s="5" t="s">
        <v>220</v>
      </c>
      <c r="G167" s="5" t="s">
        <v>1</v>
      </c>
      <c r="H167" s="5" t="s">
        <v>228</v>
      </c>
      <c r="I167" s="4" t="s">
        <v>1</v>
      </c>
      <c r="J167" s="4" t="s">
        <v>1</v>
      </c>
      <c r="K167" s="4" t="s">
        <v>1</v>
      </c>
      <c r="L167" s="4" t="s">
        <v>1</v>
      </c>
      <c r="M167" s="4" t="s">
        <v>1</v>
      </c>
      <c r="N167" s="4" t="s">
        <v>48</v>
      </c>
      <c r="O167" s="13" t="s">
        <v>353</v>
      </c>
      <c r="P167" s="186">
        <v>18000000</v>
      </c>
      <c r="Q167" s="13">
        <v>0</v>
      </c>
      <c r="R167" s="13">
        <v>0</v>
      </c>
      <c r="S167" s="44" t="s">
        <v>355</v>
      </c>
      <c r="T167" s="44" t="s">
        <v>356</v>
      </c>
      <c r="U167" s="1" t="s">
        <v>25</v>
      </c>
      <c r="V167" s="1">
        <v>3846666</v>
      </c>
      <c r="W167" s="6" t="s">
        <v>26</v>
      </c>
      <c r="X167" s="4" t="s">
        <v>228</v>
      </c>
      <c r="Y167" s="4" t="s">
        <v>1</v>
      </c>
      <c r="Z167" s="13"/>
      <c r="AA167" s="13"/>
      <c r="AB167" s="13"/>
      <c r="AC167" s="202">
        <f t="shared" si="6"/>
        <v>18000000</v>
      </c>
      <c r="AD167" s="12"/>
      <c r="AE167" s="12"/>
      <c r="AF167" s="12"/>
      <c r="AG167" s="12"/>
      <c r="AH167" s="12"/>
      <c r="AI167" s="12"/>
      <c r="AJ167" s="12"/>
      <c r="AK167" s="12"/>
      <c r="AL167" s="12"/>
      <c r="AM167" s="12"/>
      <c r="AN167" s="218"/>
    </row>
    <row r="168" spans="1:40" ht="72" hidden="1" customHeight="1" thickBot="1" x14ac:dyDescent="0.25">
      <c r="A168" s="222" t="s">
        <v>349</v>
      </c>
      <c r="B168" s="223" t="s">
        <v>1</v>
      </c>
      <c r="C168" s="224" t="s">
        <v>350</v>
      </c>
      <c r="D168" s="35" t="s">
        <v>229</v>
      </c>
      <c r="E168" s="36" t="s">
        <v>220</v>
      </c>
      <c r="F168" s="36" t="s">
        <v>220</v>
      </c>
      <c r="G168" s="36" t="s">
        <v>1</v>
      </c>
      <c r="H168" s="36" t="s">
        <v>230</v>
      </c>
      <c r="I168" s="37" t="s">
        <v>1</v>
      </c>
      <c r="J168" s="37" t="s">
        <v>1</v>
      </c>
      <c r="K168" s="37" t="s">
        <v>1</v>
      </c>
      <c r="L168" s="37" t="s">
        <v>1</v>
      </c>
      <c r="M168" s="37" t="s">
        <v>1</v>
      </c>
      <c r="N168" s="37" t="s">
        <v>48</v>
      </c>
      <c r="O168" s="225" t="s">
        <v>353</v>
      </c>
      <c r="P168" s="226">
        <v>26170717</v>
      </c>
      <c r="Q168" s="225">
        <v>0</v>
      </c>
      <c r="R168" s="225">
        <v>0</v>
      </c>
      <c r="S168" s="227" t="s">
        <v>355</v>
      </c>
      <c r="T168" s="227" t="s">
        <v>356</v>
      </c>
      <c r="U168" s="228" t="s">
        <v>25</v>
      </c>
      <c r="V168" s="228">
        <v>3846666</v>
      </c>
      <c r="W168" s="229" t="s">
        <v>26</v>
      </c>
      <c r="X168" s="37" t="s">
        <v>234</v>
      </c>
      <c r="Y168" s="37" t="s">
        <v>1</v>
      </c>
      <c r="Z168" s="225"/>
      <c r="AA168" s="225"/>
      <c r="AB168" s="225"/>
      <c r="AC168" s="230">
        <f t="shared" ref="AC168" si="7">P168+Z168+AA168-AB168</f>
        <v>26170717</v>
      </c>
      <c r="AD168" s="231"/>
      <c r="AE168" s="231"/>
      <c r="AF168" s="231"/>
      <c r="AG168" s="231"/>
      <c r="AH168" s="231"/>
      <c r="AI168" s="231"/>
      <c r="AJ168" s="231"/>
      <c r="AK168" s="231"/>
      <c r="AL168" s="231"/>
      <c r="AM168" s="231"/>
      <c r="AN168" s="232"/>
    </row>
    <row r="169" spans="1:40" x14ac:dyDescent="0.2">
      <c r="A169" s="216"/>
      <c r="B169" s="8"/>
      <c r="C169" s="8"/>
      <c r="D169" s="8"/>
      <c r="E169" s="8"/>
      <c r="F169" s="8"/>
      <c r="G169" s="8"/>
      <c r="H169" s="8"/>
      <c r="I169" s="8"/>
      <c r="J169" s="8"/>
      <c r="K169" s="8"/>
      <c r="L169" s="8"/>
      <c r="M169" s="8"/>
      <c r="N169" s="8"/>
    </row>
    <row r="171" spans="1:40" x14ac:dyDescent="0.2">
      <c r="A171" s="17"/>
      <c r="B171" s="17"/>
      <c r="AB171" s="39"/>
    </row>
    <row r="172" spans="1:40" x14ac:dyDescent="0.2">
      <c r="C172" s="82"/>
      <c r="D172" s="83"/>
    </row>
    <row r="173" spans="1:40" x14ac:dyDescent="0.2">
      <c r="A173" s="217"/>
      <c r="B173" s="83"/>
      <c r="C173" s="82"/>
      <c r="D173" s="84"/>
    </row>
    <row r="174" spans="1:40" x14ac:dyDescent="0.2">
      <c r="C174" s="82"/>
      <c r="D174" s="84"/>
    </row>
    <row r="175" spans="1:40" x14ac:dyDescent="0.2">
      <c r="C175" s="82"/>
      <c r="D175" s="84"/>
    </row>
    <row r="193" spans="8:8" ht="21.75" customHeight="1" x14ac:dyDescent="0.2">
      <c r="H193" s="274"/>
    </row>
  </sheetData>
  <autoFilter ref="A5:AN168" xr:uid="{BE29C404-351E-41F7-91EF-133C9A0A5AEE}">
    <filterColumn colId="4">
      <filters>
        <filter val="Unidades Productivas_x000a_"/>
      </filters>
    </filterColumn>
  </autoFilter>
  <mergeCells count="1">
    <mergeCell ref="A4:AN4"/>
  </mergeCells>
  <conditionalFormatting sqref="D75:E75 D76:D77 G75">
    <cfRule type="duplicateValues" dxfId="6" priority="8"/>
  </conditionalFormatting>
  <conditionalFormatting sqref="C162">
    <cfRule type="duplicateValues" dxfId="5" priority="7"/>
  </conditionalFormatting>
  <conditionalFormatting sqref="A165 B173 C167:C168">
    <cfRule type="duplicateValues" dxfId="4" priority="5"/>
  </conditionalFormatting>
  <conditionalFormatting sqref="C172:C175">
    <cfRule type="duplicateValues" dxfId="3" priority="6"/>
  </conditionalFormatting>
  <conditionalFormatting sqref="D172">
    <cfRule type="duplicateValues" dxfId="2" priority="4"/>
  </conditionalFormatting>
  <conditionalFormatting sqref="E76:G77">
    <cfRule type="duplicateValues" dxfId="1" priority="3"/>
  </conditionalFormatting>
  <conditionalFormatting sqref="F75">
    <cfRule type="duplicateValues" dxfId="0" priority="1"/>
  </conditionalFormatting>
  <dataValidations count="2">
    <dataValidation type="list" allowBlank="1" showInputMessage="1" showErrorMessage="1" sqref="X106 N107 X140:X161 N78:N105 X85 N64 X108:X138 N134:N139 X52 N24:N31 N38:N59" xr:uid="{A4B3927C-E51B-4848-A22E-DE41EF4AEE95}">
      <formula1>M</formula1>
    </dataValidation>
    <dataValidation type="list" allowBlank="1" showInputMessage="1" showErrorMessage="1" sqref="Y106:AB106 X139 X107 N79:N81 Y85:AB85 Z135:AB138 W64 W104:AB104 Y108:AB134 W86:W105 X162:X163 Z140:AB161 Y140:Y154 Y157:Y161 X53:X86 X121 X5:X51 Y6:AB77" xr:uid="{71B69B33-7B7D-4476-A363-ED852C9BA6C9}">
      <formula1>gasto</formula1>
    </dataValidation>
  </dataValidations>
  <hyperlinks>
    <hyperlink ref="W107" r:id="rId1" xr:uid="{264BC9E6-077D-4056-93B6-CA0A6EC2CFD1}"/>
    <hyperlink ref="W139" r:id="rId2" xr:uid="{52CC52B3-0EE4-43E0-9A00-FAA145483E4B}"/>
    <hyperlink ref="W82" r:id="rId3" xr:uid="{92CB62D2-D38B-4B82-8D52-4E945FB7514B}"/>
    <hyperlink ref="W83" r:id="rId4" xr:uid="{EDA8BAF9-DF5F-4740-BCFE-F26CA4E02149}"/>
    <hyperlink ref="W162:W163" r:id="rId5" display="secretariageneral@inci.gov.co" xr:uid="{E2CAA3F4-49B3-45B7-98E3-218F73E3391A}"/>
    <hyperlink ref="W85" r:id="rId6" xr:uid="{C33A4151-715D-4CC6-A031-DBB1BD4015E9}"/>
    <hyperlink ref="W135" r:id="rId7" xr:uid="{2E4C44BF-A544-4517-9E25-AD72900E90E9}"/>
    <hyperlink ref="W155" r:id="rId8" xr:uid="{6AF40B8B-E01E-47FD-979F-3E8C7FFADCD8}"/>
    <hyperlink ref="W156" r:id="rId9" xr:uid="{F956BD63-B5F5-47AE-865E-AE6E7F6168C3}"/>
    <hyperlink ref="W157" r:id="rId10" xr:uid="{D0EA5A16-0AED-491A-8F77-C9C730A16B81}"/>
    <hyperlink ref="W158" r:id="rId11" xr:uid="{39091442-EBD8-4E1F-A0C3-1A92A5CF871E}"/>
    <hyperlink ref="W79" r:id="rId12" xr:uid="{F5530B99-B68C-4CAF-89C6-DC7E11EF7FEC}"/>
    <hyperlink ref="W80:W81" r:id="rId13" display="desarrollohumano@inci.gov.co" xr:uid="{0CCABB6B-51A0-4303-A2B5-9B4BA2B87667}"/>
    <hyperlink ref="W137" r:id="rId14" xr:uid="{84D57A55-5717-4D8E-BD24-8126D4B7A0DC}"/>
    <hyperlink ref="W138" r:id="rId15" xr:uid="{F9EE746E-989B-4344-B8CA-5D775394FBB4}"/>
    <hyperlink ref="W33" r:id="rId16" xr:uid="{326EB74E-587C-4FB5-8D5A-44832F7D9625}"/>
    <hyperlink ref="W34:W36" r:id="rId17" display="subdireccion@inci.gov.co" xr:uid="{FEEC06B0-F7F2-469B-A655-E3ACED985D16}"/>
    <hyperlink ref="W164" r:id="rId18" xr:uid="{A1D7C0BF-48DB-416A-AE02-FDE7F5C3C50D}"/>
    <hyperlink ref="W166" r:id="rId19" xr:uid="{D1CBFE22-DD8E-4E20-8E82-B94EB2A840E4}"/>
    <hyperlink ref="W167" r:id="rId20" xr:uid="{1C6CA8C2-310E-465B-A5F4-648EE0202EA0}"/>
    <hyperlink ref="W168" r:id="rId21" xr:uid="{BF0EA054-5995-4F27-8629-EE6D50F3211E}"/>
    <hyperlink ref="W165" r:id="rId22" xr:uid="{C1837F38-E52D-4742-9096-F96AE0748CFD}"/>
    <hyperlink ref="W38:W59" r:id="rId23" display="subdireccion@inci.gov.co" xr:uid="{E69E555B-DFD1-4D3C-BC54-10F547ED6F57}"/>
    <hyperlink ref="W78" r:id="rId24" xr:uid="{CE0C125E-82B6-4E64-A375-CEA47BF3736A}"/>
    <hyperlink ref="W6" r:id="rId25" xr:uid="{02BABB52-D8FB-435B-A2F2-05D8CA822D7E}"/>
    <hyperlink ref="W7" r:id="rId26" xr:uid="{5E33658A-0C4E-4D87-82EB-03C9C33A9827}"/>
    <hyperlink ref="W8" r:id="rId27" xr:uid="{77A60804-BF5C-43DC-867B-7230D24A352B}"/>
    <hyperlink ref="W13" r:id="rId28" xr:uid="{13816CA7-9FEA-4DA8-AC79-F7CE182B1766}"/>
    <hyperlink ref="W14" r:id="rId29" xr:uid="{E6C5A041-3D9D-4E51-B587-B8680CEDDA98}"/>
    <hyperlink ref="W19" r:id="rId30" xr:uid="{118B7C4D-B6FD-4B51-843B-83033C627142}"/>
    <hyperlink ref="W20" r:id="rId31" xr:uid="{3523EF6A-E780-4096-9472-ACDE9684881F}"/>
    <hyperlink ref="W10" r:id="rId32" xr:uid="{15435942-534D-417A-9AE8-14895D4FF8BC}"/>
    <hyperlink ref="W12" r:id="rId33" xr:uid="{81A7C089-05AD-439B-829D-10431DFA1247}"/>
    <hyperlink ref="W15" r:id="rId34" xr:uid="{EE4CF482-BA7D-4AC3-8AFF-F606E979FC8D}"/>
    <hyperlink ref="W17" r:id="rId35" xr:uid="{DD9BF9D1-A4A1-4340-A8CE-2F5F7BB8B816}"/>
    <hyperlink ref="W18" r:id="rId36" xr:uid="{ED480BF1-7824-4428-8033-430D62324D3C}"/>
    <hyperlink ref="W21" r:id="rId37" xr:uid="{186DB9E2-8B06-49E9-95C7-0D8ABF593AC0}"/>
    <hyperlink ref="W22" r:id="rId38" xr:uid="{453C56D1-56B8-475C-B92B-234063BD1093}"/>
    <hyperlink ref="W23" r:id="rId39" xr:uid="{3FDC6505-3C4D-4CE6-9D3F-E64207E07940}"/>
    <hyperlink ref="W24" r:id="rId40" xr:uid="{279A6617-91A2-4C11-971B-EF17040F9682}"/>
    <hyperlink ref="W25" r:id="rId41" xr:uid="{C09802D2-85D0-4993-84AC-24F5F2D201CB}"/>
    <hyperlink ref="W26" r:id="rId42" xr:uid="{757A6C37-38DB-4414-A01F-987675C81C42}"/>
    <hyperlink ref="W27:W31" r:id="rId43" display="direccioninci@inci.gov.co" xr:uid="{ED85A27F-5E9B-4355-B98B-3ABD72A88EC9}"/>
    <hyperlink ref="W60:W65" r:id="rId44" display="subdireccion@inci.gov.co" xr:uid="{7802E24F-D8C3-428B-9B30-32848A031D2F}"/>
    <hyperlink ref="W68" r:id="rId45" xr:uid="{0384C988-118E-4066-82D9-D3EF32946E2B}"/>
    <hyperlink ref="W69" r:id="rId46" xr:uid="{C309E547-C2D8-4291-8C15-379D4E390B6E}"/>
    <hyperlink ref="W71" r:id="rId47" xr:uid="{14D73DA0-E632-43D6-9954-49CFD7007DBC}"/>
    <hyperlink ref="W72" r:id="rId48" xr:uid="{5668A9E5-A2DF-4F11-AD8F-C9361B4F5D45}"/>
    <hyperlink ref="W73" r:id="rId49" xr:uid="{51B87346-3ECD-4386-B6F3-76AF522E93BE}"/>
    <hyperlink ref="W74" r:id="rId50" xr:uid="{6F98D045-CF95-469F-B5A5-6F254198344F}"/>
    <hyperlink ref="W75" r:id="rId51" xr:uid="{DC2805EC-FA9E-4D26-8767-AA88259E92AE}"/>
    <hyperlink ref="W37" r:id="rId52" xr:uid="{FABD3760-1594-4275-831E-B7B8FB8932BE}"/>
    <hyperlink ref="W66" r:id="rId53" xr:uid="{0E7AF71E-49AD-4362-9141-2FCB58DE1249}"/>
    <hyperlink ref="W52" r:id="rId54" xr:uid="{4ACFF455-F071-4154-BB8A-866B62BE0A27}"/>
    <hyperlink ref="W136" r:id="rId55" xr:uid="{7BA9DE47-877B-4818-AA07-04F234A3FABD}"/>
    <hyperlink ref="W67" r:id="rId56" xr:uid="{6F3EF32B-CA12-4CD7-B646-7FF6BD426913}"/>
    <hyperlink ref="W9" r:id="rId57" xr:uid="{C2221C74-1271-4416-B4E8-3FB2DA84E237}"/>
    <hyperlink ref="W56" r:id="rId58" xr:uid="{B1A89E29-C557-45AC-A61B-CEA776595C8D}"/>
    <hyperlink ref="W76" r:id="rId59" xr:uid="{A778B9D4-F532-47CD-B870-1F459A076C72}"/>
    <hyperlink ref="W77" r:id="rId60" xr:uid="{E54C444D-6C10-470F-8BED-8415ED74BB9B}"/>
    <hyperlink ref="W84" r:id="rId61" xr:uid="{97C77972-6593-407D-9FFE-E89E9F46E1A0}"/>
    <hyperlink ref="W29" r:id="rId62" xr:uid="{D74C109F-65F7-4F16-9E38-48E5A90B9126}"/>
    <hyperlink ref="W70" r:id="rId63" xr:uid="{0623E574-43A8-4AC9-ADE2-3C7ED1A703B0}"/>
    <hyperlink ref="W64" r:id="rId64" xr:uid="{100A956E-8DAF-48BD-B12A-6F9DF098FD12}"/>
    <hyperlink ref="W55" r:id="rId65" xr:uid="{797BFB73-876B-4D7A-AF7D-07B9C9AAEB7A}"/>
    <hyperlink ref="W11" r:id="rId66" xr:uid="{1A528F4B-B297-4421-8ECF-74C2A2708503}"/>
    <hyperlink ref="W16" r:id="rId67" xr:uid="{390AB8C4-DA2C-480D-98FB-16FD53B1A937}"/>
  </hyperlinks>
  <pageMargins left="0.7" right="0.7" top="0.75" bottom="0.75" header="0.3" footer="0.3"/>
  <pageSetup orientation="portrait" r:id="rId68"/>
  <drawing r:id="rId69"/>
  <legacyDrawing r:id="rId7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B3001-B0CD-486C-86ED-EB3B13563DB2}">
  <dimension ref="A1:O104"/>
  <sheetViews>
    <sheetView zoomScale="70" zoomScaleNormal="70" workbookViewId="0">
      <pane ySplit="1" topLeftCell="A68" activePane="bottomLeft" state="frozen"/>
      <selection pane="bottomLeft" activeCell="D76" sqref="D76"/>
    </sheetView>
  </sheetViews>
  <sheetFormatPr baseColWidth="10" defaultRowHeight="15" x14ac:dyDescent="0.25"/>
  <cols>
    <col min="1" max="1" width="31.85546875" style="52" customWidth="1"/>
    <col min="2" max="2" width="24.85546875" style="52" customWidth="1"/>
    <col min="3" max="3" width="20.85546875" style="52" customWidth="1"/>
    <col min="4" max="4" width="27.42578125" style="52" customWidth="1"/>
    <col min="5" max="11" width="20.85546875" style="52" customWidth="1"/>
    <col min="12" max="12" width="20.85546875" customWidth="1"/>
    <col min="13" max="13" width="24.7109375" customWidth="1"/>
    <col min="14" max="14" width="25.7109375" customWidth="1"/>
    <col min="15" max="15" width="20.5703125" customWidth="1"/>
  </cols>
  <sheetData>
    <row r="1" spans="1:15" ht="47.25" x14ac:dyDescent="0.25">
      <c r="A1" s="151" t="s">
        <v>135</v>
      </c>
      <c r="B1" s="53" t="s">
        <v>303</v>
      </c>
      <c r="C1" s="53" t="s">
        <v>304</v>
      </c>
      <c r="D1" s="53" t="s">
        <v>473</v>
      </c>
      <c r="E1" s="54" t="s">
        <v>472</v>
      </c>
      <c r="F1" s="53" t="s">
        <v>305</v>
      </c>
      <c r="G1" s="53" t="s">
        <v>306</v>
      </c>
      <c r="H1" s="54" t="s">
        <v>307</v>
      </c>
      <c r="I1" s="54" t="s">
        <v>308</v>
      </c>
      <c r="J1" s="54" t="s">
        <v>309</v>
      </c>
      <c r="K1" s="54" t="s">
        <v>310</v>
      </c>
      <c r="L1" s="54" t="s">
        <v>311</v>
      </c>
      <c r="M1" s="275" t="s">
        <v>477</v>
      </c>
      <c r="N1" s="275" t="s">
        <v>478</v>
      </c>
      <c r="O1" s="275" t="s">
        <v>326</v>
      </c>
    </row>
    <row r="2" spans="1:15" s="55" customFormat="1" ht="90" x14ac:dyDescent="0.25">
      <c r="A2" s="152" t="s">
        <v>262</v>
      </c>
      <c r="B2" s="46" t="s">
        <v>460</v>
      </c>
      <c r="C2" s="46" t="s">
        <v>460</v>
      </c>
      <c r="D2" s="41" t="s">
        <v>474</v>
      </c>
      <c r="E2" s="98">
        <v>259000</v>
      </c>
      <c r="F2" s="99">
        <v>4.5</v>
      </c>
      <c r="G2" s="100">
        <f>E2*F2</f>
        <v>1165500</v>
      </c>
      <c r="H2" s="98">
        <v>750000</v>
      </c>
      <c r="I2" s="101">
        <v>200000</v>
      </c>
      <c r="J2" s="102">
        <v>120000</v>
      </c>
      <c r="K2" s="102">
        <v>50000</v>
      </c>
      <c r="L2" s="103">
        <f>I2+J2+K2</f>
        <v>370000</v>
      </c>
      <c r="M2" s="276">
        <f>G2+G3+G4+G10+G11+G12</f>
        <v>6993000</v>
      </c>
      <c r="N2" s="276">
        <f>G5+G6+G7+G8+G9+G13+G14+G15+G16+G17</f>
        <v>12910500</v>
      </c>
      <c r="O2" s="277">
        <f>M2+N2</f>
        <v>19903500</v>
      </c>
    </row>
    <row r="3" spans="1:15" ht="90" x14ac:dyDescent="0.25">
      <c r="A3" s="152" t="s">
        <v>262</v>
      </c>
      <c r="B3" s="46" t="s">
        <v>460</v>
      </c>
      <c r="C3" s="46" t="s">
        <v>460</v>
      </c>
      <c r="D3" s="41" t="s">
        <v>474</v>
      </c>
      <c r="E3" s="98">
        <v>259000</v>
      </c>
      <c r="F3" s="99">
        <v>4.5</v>
      </c>
      <c r="G3" s="100">
        <f t="shared" ref="G3:G17" si="0">E3*F3</f>
        <v>1165500</v>
      </c>
      <c r="H3" s="98">
        <v>750000</v>
      </c>
      <c r="I3" s="101">
        <v>200000</v>
      </c>
      <c r="J3" s="102">
        <v>120000</v>
      </c>
      <c r="K3" s="102">
        <v>50000</v>
      </c>
      <c r="L3" s="103">
        <f t="shared" ref="L3:L19" si="1">I3+J3+K3</f>
        <v>370000</v>
      </c>
    </row>
    <row r="4" spans="1:15" ht="90" x14ac:dyDescent="0.25">
      <c r="A4" s="152" t="s">
        <v>262</v>
      </c>
      <c r="B4" s="46" t="s">
        <v>460</v>
      </c>
      <c r="C4" s="46" t="s">
        <v>460</v>
      </c>
      <c r="D4" s="41" t="s">
        <v>474</v>
      </c>
      <c r="E4" s="98">
        <v>259000</v>
      </c>
      <c r="F4" s="99">
        <v>4.5</v>
      </c>
      <c r="G4" s="100">
        <f t="shared" si="0"/>
        <v>1165500</v>
      </c>
      <c r="H4" s="98">
        <v>750000</v>
      </c>
      <c r="I4" s="101">
        <v>200000</v>
      </c>
      <c r="J4" s="102">
        <v>120000</v>
      </c>
      <c r="K4" s="102">
        <v>50000</v>
      </c>
      <c r="L4" s="103">
        <f t="shared" si="1"/>
        <v>370000</v>
      </c>
    </row>
    <row r="5" spans="1:15" ht="90" x14ac:dyDescent="0.25">
      <c r="A5" s="152" t="s">
        <v>262</v>
      </c>
      <c r="B5" s="46" t="s">
        <v>460</v>
      </c>
      <c r="C5" s="46" t="s">
        <v>460</v>
      </c>
      <c r="D5" s="41" t="s">
        <v>475</v>
      </c>
      <c r="E5" s="98">
        <v>259000</v>
      </c>
      <c r="F5" s="99">
        <v>4.5</v>
      </c>
      <c r="G5" s="100">
        <f t="shared" si="0"/>
        <v>1165500</v>
      </c>
      <c r="H5" s="98">
        <v>750000</v>
      </c>
      <c r="I5" s="101">
        <v>200000</v>
      </c>
      <c r="J5" s="102">
        <v>120000</v>
      </c>
      <c r="K5" s="102">
        <v>50000</v>
      </c>
      <c r="L5" s="103">
        <f t="shared" si="1"/>
        <v>370000</v>
      </c>
    </row>
    <row r="6" spans="1:15" ht="90" x14ac:dyDescent="0.25">
      <c r="A6" s="152" t="s">
        <v>262</v>
      </c>
      <c r="B6" s="46" t="s">
        <v>460</v>
      </c>
      <c r="C6" s="46" t="s">
        <v>460</v>
      </c>
      <c r="D6" s="41" t="s">
        <v>475</v>
      </c>
      <c r="E6" s="98">
        <v>259000</v>
      </c>
      <c r="F6" s="99">
        <v>4.5</v>
      </c>
      <c r="G6" s="100">
        <f t="shared" si="0"/>
        <v>1165500</v>
      </c>
      <c r="H6" s="98">
        <v>750000</v>
      </c>
      <c r="I6" s="101">
        <v>200000</v>
      </c>
      <c r="J6" s="102">
        <v>120000</v>
      </c>
      <c r="K6" s="102">
        <v>50000</v>
      </c>
      <c r="L6" s="103">
        <f t="shared" si="1"/>
        <v>370000</v>
      </c>
    </row>
    <row r="7" spans="1:15" ht="90" x14ac:dyDescent="0.25">
      <c r="A7" s="152" t="s">
        <v>262</v>
      </c>
      <c r="B7" s="46" t="s">
        <v>460</v>
      </c>
      <c r="C7" s="46" t="s">
        <v>460</v>
      </c>
      <c r="D7" s="41" t="s">
        <v>475</v>
      </c>
      <c r="E7" s="98">
        <v>259000</v>
      </c>
      <c r="F7" s="99">
        <v>4.5</v>
      </c>
      <c r="G7" s="100">
        <f t="shared" si="0"/>
        <v>1165500</v>
      </c>
      <c r="H7" s="98">
        <v>750000</v>
      </c>
      <c r="I7" s="101">
        <v>200000</v>
      </c>
      <c r="J7" s="102">
        <v>120000</v>
      </c>
      <c r="K7" s="102">
        <v>50000</v>
      </c>
      <c r="L7" s="103">
        <f t="shared" si="1"/>
        <v>370000</v>
      </c>
    </row>
    <row r="8" spans="1:15" ht="90" x14ac:dyDescent="0.25">
      <c r="A8" s="152" t="s">
        <v>262</v>
      </c>
      <c r="B8" s="46" t="s">
        <v>460</v>
      </c>
      <c r="C8" s="46" t="s">
        <v>460</v>
      </c>
      <c r="D8" s="41" t="s">
        <v>475</v>
      </c>
      <c r="E8" s="98">
        <v>328750</v>
      </c>
      <c r="F8" s="99">
        <v>4.5</v>
      </c>
      <c r="G8" s="100">
        <f t="shared" si="0"/>
        <v>1479375</v>
      </c>
      <c r="H8" s="98">
        <v>750000</v>
      </c>
      <c r="I8" s="101">
        <v>200000</v>
      </c>
      <c r="J8" s="102">
        <v>120000</v>
      </c>
      <c r="K8" s="102">
        <v>50000</v>
      </c>
      <c r="L8" s="103">
        <f t="shared" si="1"/>
        <v>370000</v>
      </c>
    </row>
    <row r="9" spans="1:15" ht="90" x14ac:dyDescent="0.25">
      <c r="A9" s="152" t="s">
        <v>262</v>
      </c>
      <c r="B9" s="46" t="s">
        <v>460</v>
      </c>
      <c r="C9" s="46" t="s">
        <v>460</v>
      </c>
      <c r="D9" s="41" t="s">
        <v>475</v>
      </c>
      <c r="E9" s="98">
        <v>328750</v>
      </c>
      <c r="F9" s="99">
        <v>4.5</v>
      </c>
      <c r="G9" s="100">
        <f t="shared" si="0"/>
        <v>1479375</v>
      </c>
      <c r="H9" s="98">
        <v>750000</v>
      </c>
      <c r="I9" s="101">
        <v>200000</v>
      </c>
      <c r="J9" s="102">
        <v>120000</v>
      </c>
      <c r="K9" s="102">
        <v>50000</v>
      </c>
      <c r="L9" s="103">
        <f t="shared" si="1"/>
        <v>370000</v>
      </c>
    </row>
    <row r="10" spans="1:15" ht="90" x14ac:dyDescent="0.25">
      <c r="A10" s="152" t="s">
        <v>262</v>
      </c>
      <c r="B10" s="46" t="s">
        <v>460</v>
      </c>
      <c r="C10" s="46" t="s">
        <v>460</v>
      </c>
      <c r="D10" s="34" t="s">
        <v>474</v>
      </c>
      <c r="E10" s="98">
        <v>259000</v>
      </c>
      <c r="F10" s="99">
        <v>4.5</v>
      </c>
      <c r="G10" s="100">
        <f t="shared" si="0"/>
        <v>1165500</v>
      </c>
      <c r="H10" s="98">
        <v>750000</v>
      </c>
      <c r="I10" s="101">
        <v>200000</v>
      </c>
      <c r="J10" s="102">
        <v>120000</v>
      </c>
      <c r="K10" s="102">
        <v>50000</v>
      </c>
      <c r="L10" s="103">
        <f t="shared" si="1"/>
        <v>370000</v>
      </c>
    </row>
    <row r="11" spans="1:15" ht="90" x14ac:dyDescent="0.25">
      <c r="A11" s="152" t="s">
        <v>262</v>
      </c>
      <c r="B11" s="46" t="s">
        <v>460</v>
      </c>
      <c r="C11" s="46" t="s">
        <v>460</v>
      </c>
      <c r="D11" s="34" t="s">
        <v>474</v>
      </c>
      <c r="E11" s="98">
        <v>259000</v>
      </c>
      <c r="F11" s="99">
        <v>4.5</v>
      </c>
      <c r="G11" s="100">
        <f t="shared" si="0"/>
        <v>1165500</v>
      </c>
      <c r="H11" s="98">
        <v>750000</v>
      </c>
      <c r="I11" s="101">
        <v>200000</v>
      </c>
      <c r="J11" s="102">
        <v>120000</v>
      </c>
      <c r="K11" s="102">
        <v>50000</v>
      </c>
      <c r="L11" s="103">
        <f t="shared" si="1"/>
        <v>370000</v>
      </c>
    </row>
    <row r="12" spans="1:15" ht="90" x14ac:dyDescent="0.25">
      <c r="A12" s="152" t="s">
        <v>262</v>
      </c>
      <c r="B12" s="46" t="s">
        <v>460</v>
      </c>
      <c r="C12" s="46" t="s">
        <v>460</v>
      </c>
      <c r="D12" s="34" t="s">
        <v>474</v>
      </c>
      <c r="E12" s="98">
        <v>259000</v>
      </c>
      <c r="F12" s="99">
        <v>4.5</v>
      </c>
      <c r="G12" s="100">
        <f t="shared" si="0"/>
        <v>1165500</v>
      </c>
      <c r="H12" s="98">
        <v>750000</v>
      </c>
      <c r="I12" s="101">
        <v>200000</v>
      </c>
      <c r="J12" s="102">
        <v>120000</v>
      </c>
      <c r="K12" s="102">
        <v>50000</v>
      </c>
      <c r="L12" s="103">
        <f t="shared" si="1"/>
        <v>370000</v>
      </c>
    </row>
    <row r="13" spans="1:15" ht="90" x14ac:dyDescent="0.25">
      <c r="A13" s="152" t="s">
        <v>262</v>
      </c>
      <c r="B13" s="46" t="s">
        <v>460</v>
      </c>
      <c r="C13" s="46" t="s">
        <v>460</v>
      </c>
      <c r="D13" s="34" t="s">
        <v>475</v>
      </c>
      <c r="E13" s="98">
        <v>259000</v>
      </c>
      <c r="F13" s="99">
        <v>4.5</v>
      </c>
      <c r="G13" s="100">
        <f t="shared" si="0"/>
        <v>1165500</v>
      </c>
      <c r="H13" s="98">
        <v>750000</v>
      </c>
      <c r="I13" s="101">
        <v>200000</v>
      </c>
      <c r="J13" s="102">
        <v>120000</v>
      </c>
      <c r="K13" s="102">
        <v>50000</v>
      </c>
      <c r="L13" s="103">
        <f t="shared" si="1"/>
        <v>370000</v>
      </c>
    </row>
    <row r="14" spans="1:15" ht="90" x14ac:dyDescent="0.25">
      <c r="A14" s="152" t="s">
        <v>262</v>
      </c>
      <c r="B14" s="46" t="s">
        <v>460</v>
      </c>
      <c r="C14" s="46" t="s">
        <v>460</v>
      </c>
      <c r="D14" s="34" t="s">
        <v>475</v>
      </c>
      <c r="E14" s="98">
        <v>259000</v>
      </c>
      <c r="F14" s="99">
        <v>4.5</v>
      </c>
      <c r="G14" s="100">
        <f t="shared" si="0"/>
        <v>1165500</v>
      </c>
      <c r="H14" s="98">
        <v>750000</v>
      </c>
      <c r="I14" s="101">
        <v>200000</v>
      </c>
      <c r="J14" s="102">
        <v>120000</v>
      </c>
      <c r="K14" s="102">
        <v>50000</v>
      </c>
      <c r="L14" s="103">
        <f t="shared" si="1"/>
        <v>370000</v>
      </c>
    </row>
    <row r="15" spans="1:15" ht="90" x14ac:dyDescent="0.25">
      <c r="A15" s="152" t="s">
        <v>262</v>
      </c>
      <c r="B15" s="46" t="s">
        <v>460</v>
      </c>
      <c r="C15" s="46" t="s">
        <v>460</v>
      </c>
      <c r="D15" s="34" t="s">
        <v>475</v>
      </c>
      <c r="E15" s="98">
        <v>259000</v>
      </c>
      <c r="F15" s="99">
        <v>4.5</v>
      </c>
      <c r="G15" s="100">
        <f t="shared" si="0"/>
        <v>1165500</v>
      </c>
      <c r="H15" s="98">
        <v>750000</v>
      </c>
      <c r="I15" s="101">
        <v>200000</v>
      </c>
      <c r="J15" s="102">
        <v>120000</v>
      </c>
      <c r="K15" s="102">
        <v>50000</v>
      </c>
      <c r="L15" s="103">
        <f t="shared" si="1"/>
        <v>370000</v>
      </c>
    </row>
    <row r="16" spans="1:15" ht="90" x14ac:dyDescent="0.25">
      <c r="A16" s="152" t="s">
        <v>262</v>
      </c>
      <c r="B16" s="46" t="s">
        <v>460</v>
      </c>
      <c r="C16" s="46" t="s">
        <v>460</v>
      </c>
      <c r="D16" s="34" t="s">
        <v>475</v>
      </c>
      <c r="E16" s="98">
        <v>328750</v>
      </c>
      <c r="F16" s="99">
        <v>4.5</v>
      </c>
      <c r="G16" s="100">
        <f t="shared" si="0"/>
        <v>1479375</v>
      </c>
      <c r="H16" s="98">
        <v>750000</v>
      </c>
      <c r="I16" s="101">
        <v>200000</v>
      </c>
      <c r="J16" s="102">
        <v>120000</v>
      </c>
      <c r="K16" s="102">
        <v>50000</v>
      </c>
      <c r="L16" s="103">
        <f t="shared" si="1"/>
        <v>370000</v>
      </c>
    </row>
    <row r="17" spans="1:15" ht="90" x14ac:dyDescent="0.25">
      <c r="A17" s="152" t="s">
        <v>262</v>
      </c>
      <c r="B17" s="46" t="s">
        <v>460</v>
      </c>
      <c r="C17" s="46" t="s">
        <v>460</v>
      </c>
      <c r="D17" s="34" t="s">
        <v>475</v>
      </c>
      <c r="E17" s="98">
        <v>328750</v>
      </c>
      <c r="F17" s="99">
        <v>4.5</v>
      </c>
      <c r="G17" s="100">
        <f t="shared" si="0"/>
        <v>1479375</v>
      </c>
      <c r="H17" s="98">
        <v>750000</v>
      </c>
      <c r="I17" s="101">
        <v>200000</v>
      </c>
      <c r="J17" s="102">
        <v>120000</v>
      </c>
      <c r="K17" s="102">
        <v>50000</v>
      </c>
      <c r="L17" s="103">
        <f t="shared" si="1"/>
        <v>370000</v>
      </c>
    </row>
    <row r="18" spans="1:15" s="56" customFormat="1" ht="33" customHeight="1" x14ac:dyDescent="0.25">
      <c r="A18" s="160"/>
      <c r="B18" s="160"/>
      <c r="C18" s="160"/>
      <c r="D18" s="160"/>
      <c r="E18" s="160"/>
      <c r="F18" s="160"/>
      <c r="G18" s="161">
        <f>SUM(G2:G17)</f>
        <v>19903500</v>
      </c>
      <c r="H18" s="162">
        <f>SUM(H2:H17)</f>
        <v>12000000</v>
      </c>
      <c r="I18" s="162">
        <f t="shared" ref="I18:L18" si="2">SUM(I2:I17)</f>
        <v>3200000</v>
      </c>
      <c r="J18" s="162">
        <f t="shared" si="2"/>
        <v>1920000</v>
      </c>
      <c r="K18" s="162">
        <f t="shared" si="2"/>
        <v>800000</v>
      </c>
      <c r="L18" s="162">
        <f t="shared" si="2"/>
        <v>5920000</v>
      </c>
    </row>
    <row r="19" spans="1:15" ht="75" x14ac:dyDescent="0.25">
      <c r="A19" s="153" t="s">
        <v>281</v>
      </c>
      <c r="B19" s="21" t="s">
        <v>460</v>
      </c>
      <c r="C19" s="21" t="s">
        <v>460</v>
      </c>
      <c r="D19" s="21" t="s">
        <v>319</v>
      </c>
      <c r="E19" s="104">
        <v>259000</v>
      </c>
      <c r="F19" s="105">
        <v>3.5</v>
      </c>
      <c r="G19" s="108">
        <f>E19*F19</f>
        <v>906500</v>
      </c>
      <c r="H19" s="104">
        <v>750000</v>
      </c>
      <c r="I19" s="106">
        <v>200000</v>
      </c>
      <c r="J19" s="107">
        <v>120000</v>
      </c>
      <c r="K19" s="107">
        <v>50000</v>
      </c>
      <c r="L19" s="108">
        <f t="shared" si="1"/>
        <v>370000</v>
      </c>
      <c r="M19" s="108">
        <f>G21+G22+G24</f>
        <v>2719500</v>
      </c>
      <c r="N19" s="108">
        <f>G19+G20+G23+G25+G26</f>
        <v>4532500</v>
      </c>
      <c r="O19" s="108">
        <f>M19+N19</f>
        <v>7252000</v>
      </c>
    </row>
    <row r="20" spans="1:15" ht="75" x14ac:dyDescent="0.25">
      <c r="A20" s="153" t="s">
        <v>281</v>
      </c>
      <c r="B20" s="21" t="s">
        <v>460</v>
      </c>
      <c r="C20" s="21" t="s">
        <v>460</v>
      </c>
      <c r="D20" s="21" t="s">
        <v>319</v>
      </c>
      <c r="E20" s="104">
        <v>259000</v>
      </c>
      <c r="F20" s="105">
        <v>3.5</v>
      </c>
      <c r="G20" s="108">
        <f t="shared" ref="G20:G26" si="3">E20*F20</f>
        <v>906500</v>
      </c>
      <c r="H20" s="104">
        <v>750000</v>
      </c>
      <c r="I20" s="106">
        <v>200000</v>
      </c>
      <c r="J20" s="107">
        <v>120000</v>
      </c>
      <c r="K20" s="107">
        <v>50000</v>
      </c>
      <c r="L20" s="108">
        <f t="shared" ref="L20:L26" si="4">I20+J20+K20</f>
        <v>370000</v>
      </c>
    </row>
    <row r="21" spans="1:15" ht="75" x14ac:dyDescent="0.25">
      <c r="A21" s="153" t="s">
        <v>281</v>
      </c>
      <c r="B21" s="21" t="s">
        <v>460</v>
      </c>
      <c r="C21" s="21" t="s">
        <v>460</v>
      </c>
      <c r="D21" s="21" t="s">
        <v>474</v>
      </c>
      <c r="E21" s="104">
        <v>259000</v>
      </c>
      <c r="F21" s="105">
        <v>3.5</v>
      </c>
      <c r="G21" s="108">
        <f t="shared" si="3"/>
        <v>906500</v>
      </c>
      <c r="H21" s="104">
        <v>750000</v>
      </c>
      <c r="I21" s="106">
        <v>200000</v>
      </c>
      <c r="J21" s="107">
        <v>120000</v>
      </c>
      <c r="K21" s="107">
        <v>50000</v>
      </c>
      <c r="L21" s="108">
        <f t="shared" si="4"/>
        <v>370000</v>
      </c>
    </row>
    <row r="22" spans="1:15" ht="75" x14ac:dyDescent="0.25">
      <c r="A22" s="153" t="s">
        <v>281</v>
      </c>
      <c r="B22" s="21" t="s">
        <v>460</v>
      </c>
      <c r="C22" s="21" t="s">
        <v>460</v>
      </c>
      <c r="D22" s="21" t="s">
        <v>474</v>
      </c>
      <c r="E22" s="104">
        <v>259000</v>
      </c>
      <c r="F22" s="105">
        <v>3.5</v>
      </c>
      <c r="G22" s="108">
        <f t="shared" si="3"/>
        <v>906500</v>
      </c>
      <c r="H22" s="104">
        <v>750000</v>
      </c>
      <c r="I22" s="106">
        <v>200000</v>
      </c>
      <c r="J22" s="107">
        <v>120000</v>
      </c>
      <c r="K22" s="107">
        <v>50000</v>
      </c>
      <c r="L22" s="108">
        <f t="shared" si="4"/>
        <v>370000</v>
      </c>
    </row>
    <row r="23" spans="1:15" ht="75" x14ac:dyDescent="0.25">
      <c r="A23" s="153" t="s">
        <v>281</v>
      </c>
      <c r="B23" s="21" t="s">
        <v>460</v>
      </c>
      <c r="C23" s="21" t="s">
        <v>460</v>
      </c>
      <c r="D23" s="21" t="s">
        <v>319</v>
      </c>
      <c r="E23" s="104">
        <v>259000</v>
      </c>
      <c r="F23" s="105">
        <v>3.5</v>
      </c>
      <c r="G23" s="108">
        <f t="shared" si="3"/>
        <v>906500</v>
      </c>
      <c r="H23" s="104">
        <v>750000</v>
      </c>
      <c r="I23" s="106">
        <v>200000</v>
      </c>
      <c r="J23" s="107">
        <v>120000</v>
      </c>
      <c r="K23" s="107">
        <v>50000</v>
      </c>
      <c r="L23" s="108">
        <f t="shared" si="4"/>
        <v>370000</v>
      </c>
    </row>
    <row r="24" spans="1:15" ht="75" x14ac:dyDescent="0.25">
      <c r="A24" s="153" t="s">
        <v>281</v>
      </c>
      <c r="B24" s="21" t="s">
        <v>460</v>
      </c>
      <c r="C24" s="21" t="s">
        <v>460</v>
      </c>
      <c r="D24" s="21" t="s">
        <v>474</v>
      </c>
      <c r="E24" s="104">
        <v>259000</v>
      </c>
      <c r="F24" s="105">
        <v>3.5</v>
      </c>
      <c r="G24" s="108">
        <f t="shared" si="3"/>
        <v>906500</v>
      </c>
      <c r="H24" s="104">
        <v>750000</v>
      </c>
      <c r="I24" s="106">
        <v>200000</v>
      </c>
      <c r="J24" s="107">
        <v>120000</v>
      </c>
      <c r="K24" s="107">
        <v>50000</v>
      </c>
      <c r="L24" s="108">
        <f t="shared" si="4"/>
        <v>370000</v>
      </c>
    </row>
    <row r="25" spans="1:15" ht="75" x14ac:dyDescent="0.25">
      <c r="A25" s="153" t="s">
        <v>281</v>
      </c>
      <c r="B25" s="21" t="s">
        <v>460</v>
      </c>
      <c r="C25" s="21" t="s">
        <v>460</v>
      </c>
      <c r="D25" s="21" t="s">
        <v>319</v>
      </c>
      <c r="E25" s="104">
        <v>259000</v>
      </c>
      <c r="F25" s="105">
        <v>3.5</v>
      </c>
      <c r="G25" s="108">
        <f t="shared" si="3"/>
        <v>906500</v>
      </c>
      <c r="H25" s="104">
        <v>750000</v>
      </c>
      <c r="I25" s="106">
        <v>200000</v>
      </c>
      <c r="J25" s="107">
        <v>120000</v>
      </c>
      <c r="K25" s="107">
        <v>50000</v>
      </c>
      <c r="L25" s="108">
        <f t="shared" si="4"/>
        <v>370000</v>
      </c>
    </row>
    <row r="26" spans="1:15" ht="75" x14ac:dyDescent="0.25">
      <c r="A26" s="153" t="s">
        <v>281</v>
      </c>
      <c r="B26" s="21" t="s">
        <v>460</v>
      </c>
      <c r="C26" s="21" t="s">
        <v>460</v>
      </c>
      <c r="D26" s="21" t="s">
        <v>319</v>
      </c>
      <c r="E26" s="104">
        <v>259000</v>
      </c>
      <c r="F26" s="105">
        <v>3.5</v>
      </c>
      <c r="G26" s="108">
        <f t="shared" si="3"/>
        <v>906500</v>
      </c>
      <c r="H26" s="104">
        <v>750000</v>
      </c>
      <c r="I26" s="106">
        <v>200000</v>
      </c>
      <c r="J26" s="107">
        <v>120000</v>
      </c>
      <c r="K26" s="107">
        <v>50000</v>
      </c>
      <c r="L26" s="108">
        <f t="shared" si="4"/>
        <v>370000</v>
      </c>
    </row>
    <row r="27" spans="1:15" x14ac:dyDescent="0.25">
      <c r="A27" s="62"/>
      <c r="B27" s="62"/>
      <c r="C27" s="62"/>
      <c r="D27" s="62"/>
      <c r="E27" s="62"/>
      <c r="F27" s="62"/>
      <c r="G27" s="63">
        <f>SUM(G19:G26)</f>
        <v>7252000</v>
      </c>
      <c r="H27" s="63">
        <f t="shared" ref="H27:L27" si="5">SUM(H19:H26)</f>
        <v>6000000</v>
      </c>
      <c r="I27" s="63">
        <f t="shared" si="5"/>
        <v>1600000</v>
      </c>
      <c r="J27" s="63">
        <f t="shared" si="5"/>
        <v>960000</v>
      </c>
      <c r="K27" s="63">
        <f t="shared" si="5"/>
        <v>400000</v>
      </c>
      <c r="L27" s="63">
        <f t="shared" si="5"/>
        <v>2960000</v>
      </c>
    </row>
    <row r="29" spans="1:15" ht="78.75" x14ac:dyDescent="0.25">
      <c r="A29" s="154" t="s">
        <v>283</v>
      </c>
      <c r="B29" s="154" t="s">
        <v>370</v>
      </c>
      <c r="C29" s="154" t="s">
        <v>371</v>
      </c>
      <c r="D29" s="154" t="s">
        <v>372</v>
      </c>
      <c r="E29" s="155">
        <v>259000</v>
      </c>
      <c r="F29" s="154">
        <v>1.5</v>
      </c>
      <c r="G29" s="155">
        <f>E29*F29</f>
        <v>388500</v>
      </c>
      <c r="H29" s="155">
        <v>750000</v>
      </c>
      <c r="I29" s="155">
        <v>0</v>
      </c>
      <c r="J29" s="155">
        <v>60000</v>
      </c>
      <c r="K29" s="155">
        <v>50000</v>
      </c>
      <c r="L29" s="156">
        <f>I29+J29+K29</f>
        <v>110000</v>
      </c>
    </row>
    <row r="30" spans="1:15" ht="78.75" x14ac:dyDescent="0.25">
      <c r="A30" s="154" t="s">
        <v>283</v>
      </c>
      <c r="B30" s="154" t="s">
        <v>373</v>
      </c>
      <c r="C30" s="154" t="s">
        <v>374</v>
      </c>
      <c r="D30" s="154" t="s">
        <v>372</v>
      </c>
      <c r="E30" s="155">
        <v>259000</v>
      </c>
      <c r="F30" s="154">
        <v>1</v>
      </c>
      <c r="G30" s="155">
        <f t="shared" ref="G30:G97" si="6">E30*F30</f>
        <v>259000</v>
      </c>
      <c r="H30" s="155">
        <v>0</v>
      </c>
      <c r="I30" s="155">
        <v>0</v>
      </c>
      <c r="J30" s="155"/>
      <c r="K30" s="155"/>
      <c r="L30" s="156">
        <f t="shared" ref="L30:L97" si="7">I30+J30+K30</f>
        <v>0</v>
      </c>
    </row>
    <row r="31" spans="1:15" ht="78.75" x14ac:dyDescent="0.25">
      <c r="A31" s="154" t="s">
        <v>283</v>
      </c>
      <c r="B31" s="154" t="s">
        <v>373</v>
      </c>
      <c r="C31" s="154" t="s">
        <v>375</v>
      </c>
      <c r="D31" s="154" t="s">
        <v>372</v>
      </c>
      <c r="E31" s="155">
        <v>259000</v>
      </c>
      <c r="F31" s="154">
        <v>1</v>
      </c>
      <c r="G31" s="155">
        <f t="shared" si="6"/>
        <v>259000</v>
      </c>
      <c r="H31" s="155">
        <v>0</v>
      </c>
      <c r="I31" s="155">
        <v>0</v>
      </c>
      <c r="J31" s="155"/>
      <c r="K31" s="155"/>
      <c r="L31" s="156">
        <f t="shared" si="7"/>
        <v>0</v>
      </c>
    </row>
    <row r="32" spans="1:15" ht="78.75" x14ac:dyDescent="0.25">
      <c r="A32" s="154" t="s">
        <v>283</v>
      </c>
      <c r="B32" s="154" t="s">
        <v>373</v>
      </c>
      <c r="C32" s="154" t="s">
        <v>376</v>
      </c>
      <c r="D32" s="154" t="s">
        <v>372</v>
      </c>
      <c r="E32" s="155">
        <v>259000</v>
      </c>
      <c r="F32" s="154">
        <v>1</v>
      </c>
      <c r="G32" s="155">
        <f t="shared" si="6"/>
        <v>259000</v>
      </c>
      <c r="H32" s="155">
        <v>0</v>
      </c>
      <c r="I32" s="155">
        <v>0</v>
      </c>
      <c r="J32" s="155"/>
      <c r="K32" s="155"/>
      <c r="L32" s="156">
        <f t="shared" si="7"/>
        <v>0</v>
      </c>
    </row>
    <row r="33" spans="1:12" ht="78.75" x14ac:dyDescent="0.25">
      <c r="A33" s="154" t="s">
        <v>283</v>
      </c>
      <c r="B33" s="154" t="s">
        <v>377</v>
      </c>
      <c r="C33" s="154" t="s">
        <v>378</v>
      </c>
      <c r="D33" s="154" t="s">
        <v>297</v>
      </c>
      <c r="E33" s="155">
        <v>259000</v>
      </c>
      <c r="F33" s="154">
        <v>2.5</v>
      </c>
      <c r="G33" s="155">
        <f t="shared" si="6"/>
        <v>647500</v>
      </c>
      <c r="H33" s="155">
        <v>750000</v>
      </c>
      <c r="I33" s="155">
        <v>0</v>
      </c>
      <c r="J33" s="155">
        <v>80000</v>
      </c>
      <c r="K33" s="155"/>
      <c r="L33" s="156">
        <f t="shared" si="7"/>
        <v>80000</v>
      </c>
    </row>
    <row r="34" spans="1:12" ht="78.75" x14ac:dyDescent="0.25">
      <c r="A34" s="154" t="s">
        <v>283</v>
      </c>
      <c r="B34" s="154" t="s">
        <v>379</v>
      </c>
      <c r="C34" s="154" t="s">
        <v>380</v>
      </c>
      <c r="D34" s="154" t="s">
        <v>297</v>
      </c>
      <c r="E34" s="155">
        <v>259000</v>
      </c>
      <c r="F34" s="154">
        <v>1</v>
      </c>
      <c r="G34" s="155">
        <f t="shared" si="6"/>
        <v>259000</v>
      </c>
      <c r="H34" s="155">
        <v>0</v>
      </c>
      <c r="I34" s="155">
        <v>20000</v>
      </c>
      <c r="J34" s="155"/>
      <c r="K34" s="155"/>
      <c r="L34" s="156">
        <f t="shared" si="7"/>
        <v>20000</v>
      </c>
    </row>
    <row r="35" spans="1:12" ht="78.75" x14ac:dyDescent="0.25">
      <c r="A35" s="154" t="s">
        <v>283</v>
      </c>
      <c r="B35" s="154" t="s">
        <v>379</v>
      </c>
      <c r="C35" s="154" t="s">
        <v>381</v>
      </c>
      <c r="D35" s="154" t="s">
        <v>297</v>
      </c>
      <c r="E35" s="155">
        <v>259000</v>
      </c>
      <c r="F35" s="154">
        <v>1</v>
      </c>
      <c r="G35" s="155">
        <f t="shared" si="6"/>
        <v>259000</v>
      </c>
      <c r="H35" s="155">
        <v>0</v>
      </c>
      <c r="I35" s="155">
        <v>40000</v>
      </c>
      <c r="J35" s="155"/>
      <c r="K35" s="155"/>
      <c r="L35" s="156">
        <f t="shared" si="7"/>
        <v>40000</v>
      </c>
    </row>
    <row r="36" spans="1:12" ht="78.75" x14ac:dyDescent="0.25">
      <c r="A36" s="154" t="s">
        <v>283</v>
      </c>
      <c r="B36" s="154" t="s">
        <v>382</v>
      </c>
      <c r="C36" s="154" t="s">
        <v>383</v>
      </c>
      <c r="D36" s="154" t="s">
        <v>372</v>
      </c>
      <c r="E36" s="155">
        <v>259000</v>
      </c>
      <c r="F36" s="154">
        <v>2.5</v>
      </c>
      <c r="G36" s="155">
        <f t="shared" si="6"/>
        <v>647500</v>
      </c>
      <c r="H36" s="155">
        <v>750000</v>
      </c>
      <c r="I36" s="155">
        <v>0</v>
      </c>
      <c r="J36" s="155">
        <v>60000</v>
      </c>
      <c r="K36" s="155">
        <v>0</v>
      </c>
      <c r="L36" s="156">
        <f t="shared" si="7"/>
        <v>60000</v>
      </c>
    </row>
    <row r="37" spans="1:12" ht="78.75" x14ac:dyDescent="0.25">
      <c r="A37" s="154" t="s">
        <v>283</v>
      </c>
      <c r="B37" s="154" t="s">
        <v>384</v>
      </c>
      <c r="C37" s="154" t="s">
        <v>385</v>
      </c>
      <c r="D37" s="154" t="s">
        <v>372</v>
      </c>
      <c r="E37" s="155">
        <v>259000</v>
      </c>
      <c r="F37" s="154">
        <v>1.5</v>
      </c>
      <c r="G37" s="155">
        <f t="shared" si="6"/>
        <v>388500</v>
      </c>
      <c r="H37" s="155">
        <v>0</v>
      </c>
      <c r="I37" s="155">
        <v>0</v>
      </c>
      <c r="J37" s="155"/>
      <c r="K37" s="155"/>
      <c r="L37" s="156">
        <f t="shared" si="7"/>
        <v>0</v>
      </c>
    </row>
    <row r="38" spans="1:12" ht="78.75" x14ac:dyDescent="0.25">
      <c r="A38" s="154" t="s">
        <v>283</v>
      </c>
      <c r="B38" s="154" t="s">
        <v>386</v>
      </c>
      <c r="C38" s="154" t="s">
        <v>387</v>
      </c>
      <c r="D38" s="154" t="s">
        <v>372</v>
      </c>
      <c r="E38" s="155">
        <v>259000</v>
      </c>
      <c r="F38" s="154">
        <v>0.5</v>
      </c>
      <c r="G38" s="155">
        <f t="shared" si="6"/>
        <v>129500</v>
      </c>
      <c r="H38" s="155">
        <v>0</v>
      </c>
      <c r="I38" s="155">
        <v>14000</v>
      </c>
      <c r="J38" s="155">
        <v>0</v>
      </c>
      <c r="K38" s="155">
        <v>0</v>
      </c>
      <c r="L38" s="156">
        <f t="shared" si="7"/>
        <v>14000</v>
      </c>
    </row>
    <row r="39" spans="1:12" ht="78.75" x14ac:dyDescent="0.25">
      <c r="A39" s="154" t="s">
        <v>283</v>
      </c>
      <c r="B39" s="154" t="s">
        <v>386</v>
      </c>
      <c r="C39" s="154" t="s">
        <v>388</v>
      </c>
      <c r="D39" s="154" t="s">
        <v>372</v>
      </c>
      <c r="E39" s="155">
        <v>259000</v>
      </c>
      <c r="F39" s="154">
        <v>0.5</v>
      </c>
      <c r="G39" s="155">
        <f t="shared" si="6"/>
        <v>129500</v>
      </c>
      <c r="H39" s="155">
        <v>0</v>
      </c>
      <c r="I39" s="155">
        <v>14000</v>
      </c>
      <c r="J39" s="155">
        <v>0</v>
      </c>
      <c r="K39" s="155">
        <v>0</v>
      </c>
      <c r="L39" s="156">
        <f t="shared" si="7"/>
        <v>14000</v>
      </c>
    </row>
    <row r="40" spans="1:12" ht="78.75" x14ac:dyDescent="0.25">
      <c r="A40" s="154" t="s">
        <v>283</v>
      </c>
      <c r="B40" s="154" t="s">
        <v>389</v>
      </c>
      <c r="C40" s="154" t="s">
        <v>390</v>
      </c>
      <c r="D40" s="154" t="s">
        <v>297</v>
      </c>
      <c r="E40" s="155">
        <v>259000</v>
      </c>
      <c r="F40" s="154">
        <v>2.5</v>
      </c>
      <c r="G40" s="155">
        <f t="shared" si="6"/>
        <v>647500</v>
      </c>
      <c r="H40" s="155">
        <v>750000</v>
      </c>
      <c r="I40" s="155">
        <v>0</v>
      </c>
      <c r="J40" s="155">
        <v>80000</v>
      </c>
      <c r="K40" s="155">
        <v>0</v>
      </c>
      <c r="L40" s="156">
        <f t="shared" si="7"/>
        <v>80000</v>
      </c>
    </row>
    <row r="41" spans="1:12" ht="78.75" x14ac:dyDescent="0.25">
      <c r="A41" s="154" t="s">
        <v>283</v>
      </c>
      <c r="B41" s="154" t="s">
        <v>391</v>
      </c>
      <c r="C41" s="154" t="s">
        <v>392</v>
      </c>
      <c r="D41" s="154" t="s">
        <v>297</v>
      </c>
      <c r="E41" s="155">
        <v>259000</v>
      </c>
      <c r="F41" s="154">
        <v>1</v>
      </c>
      <c r="G41" s="155">
        <f t="shared" si="6"/>
        <v>259000</v>
      </c>
      <c r="H41" s="155">
        <v>0</v>
      </c>
      <c r="I41" s="155">
        <v>10000</v>
      </c>
      <c r="J41" s="155">
        <v>0</v>
      </c>
      <c r="K41" s="155">
        <v>0</v>
      </c>
      <c r="L41" s="156">
        <f t="shared" si="7"/>
        <v>10000</v>
      </c>
    </row>
    <row r="42" spans="1:12" ht="78.75" x14ac:dyDescent="0.25">
      <c r="A42" s="154" t="s">
        <v>283</v>
      </c>
      <c r="B42" s="154" t="s">
        <v>393</v>
      </c>
      <c r="C42" s="154" t="s">
        <v>394</v>
      </c>
      <c r="D42" s="154" t="s">
        <v>297</v>
      </c>
      <c r="E42" s="155">
        <v>259000</v>
      </c>
      <c r="F42" s="154">
        <v>2.5</v>
      </c>
      <c r="G42" s="155">
        <f t="shared" si="6"/>
        <v>647500</v>
      </c>
      <c r="H42" s="155">
        <v>750000</v>
      </c>
      <c r="I42" s="155">
        <v>0</v>
      </c>
      <c r="J42" s="155">
        <v>80000</v>
      </c>
      <c r="K42" s="155">
        <v>140000</v>
      </c>
      <c r="L42" s="156">
        <f t="shared" si="7"/>
        <v>220000</v>
      </c>
    </row>
    <row r="43" spans="1:12" ht="78.75" x14ac:dyDescent="0.25">
      <c r="A43" s="154" t="s">
        <v>283</v>
      </c>
      <c r="B43" s="154" t="s">
        <v>395</v>
      </c>
      <c r="C43" s="154" t="s">
        <v>318</v>
      </c>
      <c r="D43" s="154" t="s">
        <v>297</v>
      </c>
      <c r="E43" s="155">
        <v>259000</v>
      </c>
      <c r="F43" s="154">
        <v>1</v>
      </c>
      <c r="G43" s="155">
        <f t="shared" si="6"/>
        <v>259000</v>
      </c>
      <c r="H43" s="155">
        <v>0</v>
      </c>
      <c r="I43" s="155">
        <v>0</v>
      </c>
      <c r="J43" s="155"/>
      <c r="K43" s="155"/>
      <c r="L43" s="156">
        <f t="shared" si="7"/>
        <v>0</v>
      </c>
    </row>
    <row r="44" spans="1:12" ht="78.75" x14ac:dyDescent="0.25">
      <c r="A44" s="154" t="s">
        <v>283</v>
      </c>
      <c r="B44" s="154" t="s">
        <v>395</v>
      </c>
      <c r="C44" s="154" t="s">
        <v>396</v>
      </c>
      <c r="D44" s="154" t="s">
        <v>297</v>
      </c>
      <c r="E44" s="155">
        <v>259000</v>
      </c>
      <c r="F44" s="154">
        <v>1</v>
      </c>
      <c r="G44" s="155">
        <f t="shared" si="6"/>
        <v>259000</v>
      </c>
      <c r="H44" s="155">
        <v>0</v>
      </c>
      <c r="I44" s="155">
        <v>0</v>
      </c>
      <c r="J44" s="155"/>
      <c r="K44" s="155"/>
      <c r="L44" s="156">
        <f t="shared" si="7"/>
        <v>0</v>
      </c>
    </row>
    <row r="45" spans="1:12" ht="78.75" x14ac:dyDescent="0.25">
      <c r="A45" s="154" t="s">
        <v>283</v>
      </c>
      <c r="B45" s="154" t="s">
        <v>397</v>
      </c>
      <c r="C45" s="154" t="s">
        <v>398</v>
      </c>
      <c r="D45" s="154" t="s">
        <v>297</v>
      </c>
      <c r="E45" s="155">
        <v>259000</v>
      </c>
      <c r="F45" s="154">
        <v>2.5</v>
      </c>
      <c r="G45" s="155">
        <f t="shared" si="6"/>
        <v>647500</v>
      </c>
      <c r="H45" s="155">
        <v>750000</v>
      </c>
      <c r="I45" s="155"/>
      <c r="J45" s="155">
        <v>80000</v>
      </c>
      <c r="K45" s="155">
        <v>100000</v>
      </c>
      <c r="L45" s="156">
        <f t="shared" si="7"/>
        <v>180000</v>
      </c>
    </row>
    <row r="46" spans="1:12" ht="78.75" x14ac:dyDescent="0.25">
      <c r="A46" s="154" t="s">
        <v>283</v>
      </c>
      <c r="B46" s="154" t="s">
        <v>399</v>
      </c>
      <c r="C46" s="154" t="s">
        <v>392</v>
      </c>
      <c r="D46" s="154" t="s">
        <v>297</v>
      </c>
      <c r="E46" s="155">
        <v>259000</v>
      </c>
      <c r="F46" s="154">
        <v>1</v>
      </c>
      <c r="G46" s="155">
        <f t="shared" si="6"/>
        <v>259000</v>
      </c>
      <c r="H46" s="155">
        <v>0</v>
      </c>
      <c r="I46" s="155">
        <v>80000</v>
      </c>
      <c r="J46" s="155">
        <v>0</v>
      </c>
      <c r="K46" s="155">
        <v>0</v>
      </c>
      <c r="L46" s="156">
        <f t="shared" si="7"/>
        <v>80000</v>
      </c>
    </row>
    <row r="47" spans="1:12" ht="78.75" x14ac:dyDescent="0.25">
      <c r="A47" s="154" t="s">
        <v>283</v>
      </c>
      <c r="B47" s="154" t="s">
        <v>399</v>
      </c>
      <c r="C47" s="154" t="s">
        <v>392</v>
      </c>
      <c r="D47" s="154" t="s">
        <v>297</v>
      </c>
      <c r="E47" s="155">
        <v>259000</v>
      </c>
      <c r="F47" s="154">
        <v>1</v>
      </c>
      <c r="G47" s="155">
        <f t="shared" si="6"/>
        <v>259000</v>
      </c>
      <c r="H47" s="155">
        <v>0</v>
      </c>
      <c r="I47" s="155">
        <v>40000</v>
      </c>
      <c r="J47" s="155">
        <v>0</v>
      </c>
      <c r="K47" s="155">
        <v>0</v>
      </c>
      <c r="L47" s="156">
        <f t="shared" si="7"/>
        <v>40000</v>
      </c>
    </row>
    <row r="48" spans="1:12" ht="78.75" x14ac:dyDescent="0.25">
      <c r="A48" s="154" t="s">
        <v>283</v>
      </c>
      <c r="B48" s="154" t="s">
        <v>386</v>
      </c>
      <c r="C48" s="154" t="s">
        <v>385</v>
      </c>
      <c r="D48" s="154" t="s">
        <v>372</v>
      </c>
      <c r="E48" s="155">
        <v>259000</v>
      </c>
      <c r="F48" s="154">
        <v>0.5</v>
      </c>
      <c r="G48" s="155">
        <f t="shared" si="6"/>
        <v>129500</v>
      </c>
      <c r="H48" s="155">
        <v>0</v>
      </c>
      <c r="I48" s="155">
        <v>0</v>
      </c>
      <c r="J48" s="155">
        <v>0</v>
      </c>
      <c r="K48" s="155">
        <v>0</v>
      </c>
      <c r="L48" s="156">
        <f t="shared" si="7"/>
        <v>0</v>
      </c>
    </row>
    <row r="49" spans="1:12" ht="78.75" x14ac:dyDescent="0.25">
      <c r="A49" s="154" t="s">
        <v>283</v>
      </c>
      <c r="B49" s="154" t="s">
        <v>386</v>
      </c>
      <c r="C49" s="154" t="s">
        <v>387</v>
      </c>
      <c r="D49" s="154" t="s">
        <v>372</v>
      </c>
      <c r="E49" s="155">
        <v>259000</v>
      </c>
      <c r="F49" s="154">
        <v>0.5</v>
      </c>
      <c r="G49" s="155">
        <f t="shared" si="6"/>
        <v>129500</v>
      </c>
      <c r="H49" s="155">
        <v>0</v>
      </c>
      <c r="I49" s="155">
        <v>14000</v>
      </c>
      <c r="J49" s="155">
        <v>0</v>
      </c>
      <c r="K49" s="155">
        <v>0</v>
      </c>
      <c r="L49" s="156">
        <f t="shared" si="7"/>
        <v>14000</v>
      </c>
    </row>
    <row r="50" spans="1:12" ht="78.75" x14ac:dyDescent="0.25">
      <c r="A50" s="154" t="s">
        <v>283</v>
      </c>
      <c r="B50" s="154" t="s">
        <v>386</v>
      </c>
      <c r="C50" s="154" t="s">
        <v>388</v>
      </c>
      <c r="D50" s="154" t="s">
        <v>372</v>
      </c>
      <c r="E50" s="155">
        <v>259000</v>
      </c>
      <c r="F50" s="154">
        <v>0.5</v>
      </c>
      <c r="G50" s="155">
        <f t="shared" si="6"/>
        <v>129500</v>
      </c>
      <c r="H50" s="155">
        <v>0</v>
      </c>
      <c r="I50" s="155">
        <v>14000</v>
      </c>
      <c r="J50" s="155">
        <v>0</v>
      </c>
      <c r="K50" s="155">
        <v>0</v>
      </c>
      <c r="L50" s="156">
        <f t="shared" si="7"/>
        <v>14000</v>
      </c>
    </row>
    <row r="51" spans="1:12" ht="78.75" x14ac:dyDescent="0.25">
      <c r="A51" s="154" t="s">
        <v>283</v>
      </c>
      <c r="B51" s="154" t="s">
        <v>400</v>
      </c>
      <c r="C51" s="154" t="s">
        <v>390</v>
      </c>
      <c r="D51" s="154" t="s">
        <v>297</v>
      </c>
      <c r="E51" s="155">
        <v>259000</v>
      </c>
      <c r="F51" s="154">
        <v>1.5</v>
      </c>
      <c r="G51" s="155">
        <f t="shared" si="6"/>
        <v>388500</v>
      </c>
      <c r="H51" s="155">
        <v>750000</v>
      </c>
      <c r="I51" s="155">
        <v>0</v>
      </c>
      <c r="J51" s="155">
        <v>80000</v>
      </c>
      <c r="K51" s="155">
        <v>0</v>
      </c>
      <c r="L51" s="156">
        <f t="shared" si="7"/>
        <v>80000</v>
      </c>
    </row>
    <row r="52" spans="1:12" ht="78.75" x14ac:dyDescent="0.25">
      <c r="A52" s="154" t="s">
        <v>283</v>
      </c>
      <c r="B52" s="154" t="s">
        <v>400</v>
      </c>
      <c r="C52" s="154" t="s">
        <v>392</v>
      </c>
      <c r="D52" s="154" t="s">
        <v>297</v>
      </c>
      <c r="E52" s="155">
        <v>259000</v>
      </c>
      <c r="F52" s="154">
        <v>1</v>
      </c>
      <c r="G52" s="155">
        <f t="shared" si="6"/>
        <v>259000</v>
      </c>
      <c r="H52" s="155">
        <v>0</v>
      </c>
      <c r="I52" s="155">
        <v>20000</v>
      </c>
      <c r="J52" s="155">
        <v>0</v>
      </c>
      <c r="K52" s="155">
        <v>0</v>
      </c>
      <c r="L52" s="156">
        <f t="shared" si="7"/>
        <v>20000</v>
      </c>
    </row>
    <row r="53" spans="1:12" ht="78.75" x14ac:dyDescent="0.25">
      <c r="A53" s="154" t="s">
        <v>283</v>
      </c>
      <c r="B53" s="154" t="s">
        <v>395</v>
      </c>
      <c r="C53" s="154" t="s">
        <v>394</v>
      </c>
      <c r="D53" s="154" t="s">
        <v>297</v>
      </c>
      <c r="E53" s="155">
        <v>259000</v>
      </c>
      <c r="F53" s="154">
        <v>1.5</v>
      </c>
      <c r="G53" s="155">
        <f t="shared" si="6"/>
        <v>388500</v>
      </c>
      <c r="H53" s="155">
        <v>750000</v>
      </c>
      <c r="I53" s="155">
        <v>0</v>
      </c>
      <c r="J53" s="155">
        <v>80000</v>
      </c>
      <c r="K53" s="155">
        <v>140000</v>
      </c>
      <c r="L53" s="156">
        <f t="shared" si="7"/>
        <v>220000</v>
      </c>
    </row>
    <row r="54" spans="1:12" ht="78.75" x14ac:dyDescent="0.25">
      <c r="A54" s="154" t="s">
        <v>283</v>
      </c>
      <c r="B54" s="154" t="s">
        <v>395</v>
      </c>
      <c r="C54" s="154" t="s">
        <v>396</v>
      </c>
      <c r="D54" s="154" t="s">
        <v>297</v>
      </c>
      <c r="E54" s="155">
        <v>259000</v>
      </c>
      <c r="F54" s="154">
        <v>1</v>
      </c>
      <c r="G54" s="155">
        <f t="shared" si="6"/>
        <v>259000</v>
      </c>
      <c r="H54" s="155">
        <v>0</v>
      </c>
      <c r="I54" s="155">
        <v>0</v>
      </c>
      <c r="J54" s="155">
        <v>0</v>
      </c>
      <c r="K54" s="155">
        <v>0</v>
      </c>
      <c r="L54" s="156">
        <f t="shared" si="7"/>
        <v>0</v>
      </c>
    </row>
    <row r="55" spans="1:12" ht="78.75" x14ac:dyDescent="0.25">
      <c r="A55" s="154" t="s">
        <v>283</v>
      </c>
      <c r="B55" s="154" t="s">
        <v>395</v>
      </c>
      <c r="C55" s="154" t="s">
        <v>318</v>
      </c>
      <c r="D55" s="154" t="s">
        <v>297</v>
      </c>
      <c r="E55" s="155">
        <v>259000</v>
      </c>
      <c r="F55" s="154">
        <v>1</v>
      </c>
      <c r="G55" s="155">
        <f t="shared" si="6"/>
        <v>259000</v>
      </c>
      <c r="H55" s="155">
        <v>0</v>
      </c>
      <c r="I55" s="155">
        <v>0</v>
      </c>
      <c r="J55" s="155">
        <v>0</v>
      </c>
      <c r="K55" s="155">
        <v>0</v>
      </c>
      <c r="L55" s="156">
        <f t="shared" si="7"/>
        <v>0</v>
      </c>
    </row>
    <row r="56" spans="1:12" ht="78.75" x14ac:dyDescent="0.25">
      <c r="A56" s="154" t="s">
        <v>283</v>
      </c>
      <c r="B56" s="154" t="s">
        <v>399</v>
      </c>
      <c r="C56" s="154" t="s">
        <v>398</v>
      </c>
      <c r="D56" s="154" t="s">
        <v>297</v>
      </c>
      <c r="E56" s="155">
        <v>259000</v>
      </c>
      <c r="F56" s="154">
        <v>1.5</v>
      </c>
      <c r="G56" s="155">
        <f t="shared" si="6"/>
        <v>388500</v>
      </c>
      <c r="H56" s="155">
        <v>750000</v>
      </c>
      <c r="I56" s="155"/>
      <c r="J56" s="155">
        <v>80000</v>
      </c>
      <c r="K56" s="155">
        <v>100000</v>
      </c>
      <c r="L56" s="156">
        <f t="shared" si="7"/>
        <v>180000</v>
      </c>
    </row>
    <row r="57" spans="1:12" ht="78.75" x14ac:dyDescent="0.25">
      <c r="A57" s="154" t="s">
        <v>283</v>
      </c>
      <c r="B57" s="154" t="s">
        <v>399</v>
      </c>
      <c r="C57" s="154" t="s">
        <v>392</v>
      </c>
      <c r="D57" s="154" t="s">
        <v>297</v>
      </c>
      <c r="E57" s="155">
        <v>259000</v>
      </c>
      <c r="F57" s="154">
        <v>1</v>
      </c>
      <c r="G57" s="155">
        <f t="shared" si="6"/>
        <v>259000</v>
      </c>
      <c r="H57" s="155">
        <v>0</v>
      </c>
      <c r="I57" s="155">
        <v>80000</v>
      </c>
      <c r="J57" s="155">
        <v>0</v>
      </c>
      <c r="K57" s="155">
        <v>0</v>
      </c>
      <c r="L57" s="156">
        <f t="shared" si="7"/>
        <v>80000</v>
      </c>
    </row>
    <row r="58" spans="1:12" ht="78.75" x14ac:dyDescent="0.25">
      <c r="A58" s="154" t="s">
        <v>283</v>
      </c>
      <c r="B58" s="154" t="s">
        <v>399</v>
      </c>
      <c r="C58" s="154" t="s">
        <v>392</v>
      </c>
      <c r="D58" s="154" t="s">
        <v>297</v>
      </c>
      <c r="E58" s="155">
        <v>259000</v>
      </c>
      <c r="F58" s="154">
        <v>1</v>
      </c>
      <c r="G58" s="155">
        <f t="shared" si="6"/>
        <v>259000</v>
      </c>
      <c r="H58" s="155">
        <v>0</v>
      </c>
      <c r="I58" s="155">
        <v>40000</v>
      </c>
      <c r="J58" s="155">
        <v>0</v>
      </c>
      <c r="K58" s="155">
        <v>0</v>
      </c>
      <c r="L58" s="156">
        <f t="shared" si="7"/>
        <v>40000</v>
      </c>
    </row>
    <row r="59" spans="1:12" ht="78.75" x14ac:dyDescent="0.25">
      <c r="A59" s="154" t="s">
        <v>283</v>
      </c>
      <c r="B59" s="154" t="s">
        <v>401</v>
      </c>
      <c r="C59" s="154" t="s">
        <v>402</v>
      </c>
      <c r="D59" s="154" t="s">
        <v>372</v>
      </c>
      <c r="E59" s="155">
        <v>259000</v>
      </c>
      <c r="F59" s="154">
        <v>2.5</v>
      </c>
      <c r="G59" s="155">
        <f t="shared" si="6"/>
        <v>647500</v>
      </c>
      <c r="H59" s="155">
        <v>750000</v>
      </c>
      <c r="I59" s="155">
        <v>0</v>
      </c>
      <c r="J59" s="155">
        <v>60000</v>
      </c>
      <c r="K59" s="155">
        <v>0</v>
      </c>
      <c r="L59" s="156">
        <f t="shared" si="7"/>
        <v>60000</v>
      </c>
    </row>
    <row r="60" spans="1:12" ht="78.75" x14ac:dyDescent="0.25">
      <c r="A60" s="154" t="s">
        <v>283</v>
      </c>
      <c r="B60" s="154" t="s">
        <v>401</v>
      </c>
      <c r="C60" s="154" t="s">
        <v>403</v>
      </c>
      <c r="D60" s="154" t="s">
        <v>372</v>
      </c>
      <c r="E60" s="155">
        <v>259000</v>
      </c>
      <c r="F60" s="154">
        <v>1</v>
      </c>
      <c r="G60" s="155">
        <f t="shared" si="6"/>
        <v>259000</v>
      </c>
      <c r="H60" s="155">
        <v>0</v>
      </c>
      <c r="I60" s="155">
        <v>20000</v>
      </c>
      <c r="J60" s="155">
        <v>0</v>
      </c>
      <c r="K60" s="155">
        <v>0</v>
      </c>
      <c r="L60" s="156">
        <f t="shared" si="7"/>
        <v>20000</v>
      </c>
    </row>
    <row r="61" spans="1:12" ht="78.75" x14ac:dyDescent="0.25">
      <c r="A61" s="154" t="s">
        <v>283</v>
      </c>
      <c r="B61" s="154" t="s">
        <v>401</v>
      </c>
      <c r="C61" s="154" t="s">
        <v>404</v>
      </c>
      <c r="D61" s="154" t="s">
        <v>372</v>
      </c>
      <c r="E61" s="155">
        <v>259000</v>
      </c>
      <c r="F61" s="154">
        <v>1</v>
      </c>
      <c r="G61" s="155">
        <f t="shared" si="6"/>
        <v>259000</v>
      </c>
      <c r="H61" s="155">
        <v>0</v>
      </c>
      <c r="I61" s="155">
        <v>80000</v>
      </c>
      <c r="J61" s="155">
        <v>0</v>
      </c>
      <c r="K61" s="155">
        <v>0</v>
      </c>
      <c r="L61" s="156">
        <f t="shared" si="7"/>
        <v>80000</v>
      </c>
    </row>
    <row r="62" spans="1:12" ht="78.75" x14ac:dyDescent="0.25">
      <c r="A62" s="154" t="s">
        <v>283</v>
      </c>
      <c r="B62" s="154" t="s">
        <v>401</v>
      </c>
      <c r="C62" s="154" t="s">
        <v>405</v>
      </c>
      <c r="D62" s="154" t="s">
        <v>372</v>
      </c>
      <c r="E62" s="155">
        <v>259000</v>
      </c>
      <c r="F62" s="154">
        <v>1</v>
      </c>
      <c r="G62" s="155">
        <f t="shared" si="6"/>
        <v>259000</v>
      </c>
      <c r="H62" s="155">
        <v>0</v>
      </c>
      <c r="I62" s="155">
        <v>60000</v>
      </c>
      <c r="J62" s="155">
        <v>0</v>
      </c>
      <c r="K62" s="155">
        <v>0</v>
      </c>
      <c r="L62" s="156">
        <f t="shared" si="7"/>
        <v>60000</v>
      </c>
    </row>
    <row r="63" spans="1:12" ht="78.75" x14ac:dyDescent="0.25">
      <c r="A63" s="154" t="s">
        <v>283</v>
      </c>
      <c r="B63" s="154" t="s">
        <v>406</v>
      </c>
      <c r="C63" s="154" t="s">
        <v>407</v>
      </c>
      <c r="D63" s="154" t="s">
        <v>372</v>
      </c>
      <c r="E63" s="155">
        <v>259000</v>
      </c>
      <c r="F63" s="154">
        <v>2.5</v>
      </c>
      <c r="G63" s="155">
        <f t="shared" si="6"/>
        <v>647500</v>
      </c>
      <c r="H63" s="155">
        <v>750000</v>
      </c>
      <c r="I63" s="155">
        <v>40000</v>
      </c>
      <c r="J63" s="155">
        <v>60000</v>
      </c>
      <c r="K63" s="155">
        <v>0</v>
      </c>
      <c r="L63" s="156">
        <f t="shared" si="7"/>
        <v>100000</v>
      </c>
    </row>
    <row r="64" spans="1:12" ht="78.75" x14ac:dyDescent="0.25">
      <c r="A64" s="154" t="s">
        <v>283</v>
      </c>
      <c r="B64" s="154" t="s">
        <v>406</v>
      </c>
      <c r="C64" s="154" t="s">
        <v>408</v>
      </c>
      <c r="D64" s="154" t="s">
        <v>372</v>
      </c>
      <c r="E64" s="155">
        <v>259000</v>
      </c>
      <c r="F64" s="154">
        <v>2</v>
      </c>
      <c r="G64" s="155">
        <f t="shared" si="6"/>
        <v>518000</v>
      </c>
      <c r="H64" s="155">
        <v>0</v>
      </c>
      <c r="I64" s="155">
        <v>15000</v>
      </c>
      <c r="J64" s="155">
        <v>0</v>
      </c>
      <c r="K64" s="155">
        <v>0</v>
      </c>
      <c r="L64" s="156">
        <f t="shared" si="7"/>
        <v>15000</v>
      </c>
    </row>
    <row r="65" spans="1:12" ht="78.75" x14ac:dyDescent="0.25">
      <c r="A65" s="154" t="s">
        <v>283</v>
      </c>
      <c r="B65" s="154" t="s">
        <v>409</v>
      </c>
      <c r="C65" s="154" t="s">
        <v>410</v>
      </c>
      <c r="D65" s="154" t="s">
        <v>372</v>
      </c>
      <c r="E65" s="155">
        <v>259000</v>
      </c>
      <c r="F65" s="154">
        <v>1.5</v>
      </c>
      <c r="G65" s="155">
        <f t="shared" si="6"/>
        <v>388500</v>
      </c>
      <c r="H65" s="155">
        <v>0</v>
      </c>
      <c r="I65" s="155"/>
      <c r="J65" s="155"/>
      <c r="K65" s="155"/>
      <c r="L65" s="156">
        <f t="shared" si="7"/>
        <v>0</v>
      </c>
    </row>
    <row r="66" spans="1:12" ht="78.75" x14ac:dyDescent="0.25">
      <c r="A66" s="154" t="s">
        <v>283</v>
      </c>
      <c r="B66" s="154" t="s">
        <v>411</v>
      </c>
      <c r="C66" s="154" t="s">
        <v>412</v>
      </c>
      <c r="D66" s="154" t="s">
        <v>372</v>
      </c>
      <c r="E66" s="155">
        <v>259000</v>
      </c>
      <c r="F66" s="154">
        <v>2.5</v>
      </c>
      <c r="G66" s="155">
        <f t="shared" si="6"/>
        <v>647500</v>
      </c>
      <c r="H66" s="155">
        <v>750000</v>
      </c>
      <c r="I66" s="155">
        <v>0</v>
      </c>
      <c r="J66" s="155">
        <v>60000</v>
      </c>
      <c r="K66" s="155">
        <v>0</v>
      </c>
      <c r="L66" s="156">
        <f t="shared" si="7"/>
        <v>60000</v>
      </c>
    </row>
    <row r="67" spans="1:12" ht="78.75" x14ac:dyDescent="0.25">
      <c r="A67" s="154" t="s">
        <v>283</v>
      </c>
      <c r="B67" s="154" t="s">
        <v>411</v>
      </c>
      <c r="C67" s="154" t="s">
        <v>392</v>
      </c>
      <c r="D67" s="154" t="s">
        <v>372</v>
      </c>
      <c r="E67" s="155">
        <v>259000</v>
      </c>
      <c r="F67" s="154">
        <v>1</v>
      </c>
      <c r="G67" s="155">
        <f t="shared" si="6"/>
        <v>259000</v>
      </c>
      <c r="H67" s="155">
        <v>0</v>
      </c>
      <c r="I67" s="155">
        <v>50000</v>
      </c>
      <c r="J67" s="155">
        <v>0</v>
      </c>
      <c r="K67" s="155">
        <v>0</v>
      </c>
      <c r="L67" s="156">
        <f t="shared" si="7"/>
        <v>50000</v>
      </c>
    </row>
    <row r="68" spans="1:12" ht="78.75" x14ac:dyDescent="0.25">
      <c r="A68" s="154" t="s">
        <v>283</v>
      </c>
      <c r="B68" s="154" t="s">
        <v>413</v>
      </c>
      <c r="C68" s="154" t="s">
        <v>414</v>
      </c>
      <c r="D68" s="154" t="s">
        <v>372</v>
      </c>
      <c r="E68" s="155">
        <v>259000</v>
      </c>
      <c r="F68" s="154">
        <v>3.5</v>
      </c>
      <c r="G68" s="155">
        <f t="shared" si="6"/>
        <v>906500</v>
      </c>
      <c r="H68" s="155">
        <v>750000</v>
      </c>
      <c r="I68" s="155">
        <v>0</v>
      </c>
      <c r="J68" s="155">
        <v>60000</v>
      </c>
      <c r="K68" s="155">
        <v>0</v>
      </c>
      <c r="L68" s="156">
        <f t="shared" si="7"/>
        <v>60000</v>
      </c>
    </row>
    <row r="69" spans="1:12" ht="54" customHeight="1" x14ac:dyDescent="0.25">
      <c r="A69" s="147"/>
      <c r="B69" s="147"/>
      <c r="C69" s="147"/>
      <c r="D69" s="147"/>
      <c r="E69" s="147"/>
      <c r="F69" s="147"/>
      <c r="G69" s="148">
        <f t="shared" ref="G69:L69" si="8">SUM(G29:G68)</f>
        <v>14504000</v>
      </c>
      <c r="H69" s="148">
        <f t="shared" si="8"/>
        <v>9750000</v>
      </c>
      <c r="I69" s="148">
        <f t="shared" si="8"/>
        <v>651000</v>
      </c>
      <c r="J69" s="148">
        <f t="shared" si="8"/>
        <v>920000</v>
      </c>
      <c r="K69" s="148">
        <f t="shared" si="8"/>
        <v>530000</v>
      </c>
      <c r="L69" s="149">
        <f t="shared" si="8"/>
        <v>2101000</v>
      </c>
    </row>
    <row r="70" spans="1:12" ht="78.75" x14ac:dyDescent="0.25">
      <c r="A70" s="144" t="s">
        <v>368</v>
      </c>
      <c r="B70" s="144" t="s">
        <v>379</v>
      </c>
      <c r="C70" s="144" t="s">
        <v>415</v>
      </c>
      <c r="D70" s="144" t="s">
        <v>416</v>
      </c>
      <c r="E70" s="145">
        <v>297000</v>
      </c>
      <c r="F70" s="144">
        <v>2.5</v>
      </c>
      <c r="G70" s="145">
        <f t="shared" ref="G70:G93" si="9">E70*F70</f>
        <v>742500</v>
      </c>
      <c r="H70" s="145">
        <v>750000</v>
      </c>
      <c r="I70" s="145"/>
      <c r="J70" s="145">
        <v>80000</v>
      </c>
      <c r="K70" s="145"/>
      <c r="L70" s="146">
        <f t="shared" ref="L70:L83" si="10">I70+J70+K70</f>
        <v>80000</v>
      </c>
    </row>
    <row r="71" spans="1:12" ht="78.75" x14ac:dyDescent="0.25">
      <c r="A71" s="144" t="s">
        <v>368</v>
      </c>
      <c r="B71" s="144" t="s">
        <v>379</v>
      </c>
      <c r="C71" s="144" t="s">
        <v>380</v>
      </c>
      <c r="D71" s="144" t="s">
        <v>416</v>
      </c>
      <c r="E71" s="145">
        <v>297000</v>
      </c>
      <c r="F71" s="144">
        <v>1</v>
      </c>
      <c r="G71" s="145">
        <f t="shared" si="9"/>
        <v>297000</v>
      </c>
      <c r="H71" s="145">
        <v>0</v>
      </c>
      <c r="I71" s="145">
        <v>20000</v>
      </c>
      <c r="J71" s="145">
        <v>0</v>
      </c>
      <c r="K71" s="145">
        <v>0</v>
      </c>
      <c r="L71" s="146">
        <f t="shared" si="10"/>
        <v>20000</v>
      </c>
    </row>
    <row r="72" spans="1:12" ht="78.75" x14ac:dyDescent="0.25">
      <c r="A72" s="144" t="s">
        <v>368</v>
      </c>
      <c r="B72" s="144" t="s">
        <v>379</v>
      </c>
      <c r="C72" s="144" t="s">
        <v>381</v>
      </c>
      <c r="D72" s="144" t="s">
        <v>416</v>
      </c>
      <c r="E72" s="145">
        <v>297000</v>
      </c>
      <c r="F72" s="144">
        <v>1</v>
      </c>
      <c r="G72" s="145">
        <f t="shared" si="9"/>
        <v>297000</v>
      </c>
      <c r="H72" s="145">
        <v>0</v>
      </c>
      <c r="I72" s="145">
        <v>40000</v>
      </c>
      <c r="J72" s="145">
        <v>0</v>
      </c>
      <c r="K72" s="145">
        <v>0</v>
      </c>
      <c r="L72" s="146">
        <f t="shared" si="10"/>
        <v>40000</v>
      </c>
    </row>
    <row r="73" spans="1:12" ht="78.75" x14ac:dyDescent="0.25">
      <c r="A73" s="144" t="s">
        <v>368</v>
      </c>
      <c r="B73" s="144" t="s">
        <v>411</v>
      </c>
      <c r="C73" s="144" t="s">
        <v>412</v>
      </c>
      <c r="D73" s="144" t="s">
        <v>417</v>
      </c>
      <c r="E73" s="145">
        <v>297000</v>
      </c>
      <c r="F73" s="144">
        <v>3.5</v>
      </c>
      <c r="G73" s="145">
        <f t="shared" si="9"/>
        <v>1039500</v>
      </c>
      <c r="H73" s="145">
        <v>750000</v>
      </c>
      <c r="I73" s="145">
        <v>0</v>
      </c>
      <c r="J73" s="145">
        <v>120000</v>
      </c>
      <c r="K73" s="145">
        <v>0</v>
      </c>
      <c r="L73" s="146">
        <f t="shared" si="10"/>
        <v>120000</v>
      </c>
    </row>
    <row r="74" spans="1:12" ht="78.75" x14ac:dyDescent="0.25">
      <c r="A74" s="144" t="s">
        <v>368</v>
      </c>
      <c r="B74" s="144" t="s">
        <v>411</v>
      </c>
      <c r="C74" s="144" t="s">
        <v>392</v>
      </c>
      <c r="D74" s="144" t="s">
        <v>417</v>
      </c>
      <c r="E74" s="145">
        <v>297000</v>
      </c>
      <c r="F74" s="144">
        <v>1</v>
      </c>
      <c r="G74" s="145">
        <f t="shared" si="9"/>
        <v>297000</v>
      </c>
      <c r="H74" s="145">
        <v>0</v>
      </c>
      <c r="I74" s="145">
        <v>50000</v>
      </c>
      <c r="J74" s="145">
        <v>0</v>
      </c>
      <c r="K74" s="145">
        <v>0</v>
      </c>
      <c r="L74" s="146">
        <f t="shared" si="10"/>
        <v>50000</v>
      </c>
    </row>
    <row r="75" spans="1:12" ht="78.75" x14ac:dyDescent="0.25">
      <c r="A75" s="144" t="s">
        <v>368</v>
      </c>
      <c r="B75" s="144" t="s">
        <v>386</v>
      </c>
      <c r="C75" s="144" t="s">
        <v>385</v>
      </c>
      <c r="D75" s="144" t="s">
        <v>418</v>
      </c>
      <c r="E75" s="145">
        <v>297000</v>
      </c>
      <c r="F75" s="144">
        <v>1.5</v>
      </c>
      <c r="G75" s="145">
        <f t="shared" si="9"/>
        <v>445500</v>
      </c>
      <c r="H75" s="145">
        <v>0</v>
      </c>
      <c r="I75" s="145">
        <v>0</v>
      </c>
      <c r="J75" s="145">
        <v>0</v>
      </c>
      <c r="K75" s="145">
        <v>0</v>
      </c>
      <c r="L75" s="146">
        <f t="shared" si="10"/>
        <v>0</v>
      </c>
    </row>
    <row r="76" spans="1:12" ht="78.75" x14ac:dyDescent="0.25">
      <c r="A76" s="144" t="s">
        <v>368</v>
      </c>
      <c r="B76" s="144" t="s">
        <v>386</v>
      </c>
      <c r="C76" s="144" t="s">
        <v>388</v>
      </c>
      <c r="D76" s="144" t="s">
        <v>418</v>
      </c>
      <c r="E76" s="145">
        <v>297000</v>
      </c>
      <c r="F76" s="144">
        <v>0.5</v>
      </c>
      <c r="G76" s="145">
        <f t="shared" si="9"/>
        <v>148500</v>
      </c>
      <c r="H76" s="145">
        <v>0</v>
      </c>
      <c r="I76" s="145">
        <v>14000</v>
      </c>
      <c r="J76" s="145">
        <v>0</v>
      </c>
      <c r="K76" s="145">
        <v>0</v>
      </c>
      <c r="L76" s="146">
        <f t="shared" si="10"/>
        <v>14000</v>
      </c>
    </row>
    <row r="77" spans="1:12" ht="78.75" x14ac:dyDescent="0.25">
      <c r="A77" s="144" t="s">
        <v>368</v>
      </c>
      <c r="B77" s="144" t="s">
        <v>386</v>
      </c>
      <c r="C77" s="144" t="s">
        <v>387</v>
      </c>
      <c r="D77" s="144" t="s">
        <v>418</v>
      </c>
      <c r="E77" s="145">
        <v>297000</v>
      </c>
      <c r="F77" s="144">
        <v>0.5</v>
      </c>
      <c r="G77" s="145">
        <f t="shared" si="9"/>
        <v>148500</v>
      </c>
      <c r="H77" s="145">
        <v>0</v>
      </c>
      <c r="I77" s="145">
        <v>14000</v>
      </c>
      <c r="J77" s="145">
        <v>0</v>
      </c>
      <c r="K77" s="145">
        <v>0</v>
      </c>
      <c r="L77" s="146">
        <f t="shared" si="10"/>
        <v>14000</v>
      </c>
    </row>
    <row r="78" spans="1:12" ht="78.75" x14ac:dyDescent="0.25">
      <c r="A78" s="144" t="s">
        <v>368</v>
      </c>
      <c r="B78" s="144" t="s">
        <v>419</v>
      </c>
      <c r="C78" s="144" t="s">
        <v>420</v>
      </c>
      <c r="D78" s="144" t="s">
        <v>416</v>
      </c>
      <c r="E78" s="145">
        <v>297000</v>
      </c>
      <c r="F78" s="144">
        <v>3.5</v>
      </c>
      <c r="G78" s="145">
        <f t="shared" si="9"/>
        <v>1039500</v>
      </c>
      <c r="H78" s="145">
        <v>750000</v>
      </c>
      <c r="I78" s="145"/>
      <c r="J78" s="145">
        <v>80000</v>
      </c>
      <c r="K78" s="145">
        <v>0</v>
      </c>
      <c r="L78" s="146">
        <f t="shared" si="10"/>
        <v>80000</v>
      </c>
    </row>
    <row r="79" spans="1:12" ht="78.75" x14ac:dyDescent="0.25">
      <c r="A79" s="144" t="s">
        <v>368</v>
      </c>
      <c r="B79" s="144" t="s">
        <v>419</v>
      </c>
      <c r="C79" s="144" t="s">
        <v>421</v>
      </c>
      <c r="D79" s="144" t="s">
        <v>416</v>
      </c>
      <c r="E79" s="145">
        <v>297000</v>
      </c>
      <c r="F79" s="144">
        <v>1</v>
      </c>
      <c r="G79" s="145">
        <f t="shared" si="9"/>
        <v>297000</v>
      </c>
      <c r="H79" s="145">
        <v>0</v>
      </c>
      <c r="I79" s="145">
        <v>40000</v>
      </c>
      <c r="J79" s="145">
        <v>0</v>
      </c>
      <c r="K79" s="145"/>
      <c r="L79" s="146">
        <f t="shared" si="10"/>
        <v>40000</v>
      </c>
    </row>
    <row r="80" spans="1:12" ht="78.75" x14ac:dyDescent="0.25">
      <c r="A80" s="144" t="s">
        <v>368</v>
      </c>
      <c r="B80" s="144" t="s">
        <v>400</v>
      </c>
      <c r="C80" s="144" t="s">
        <v>390</v>
      </c>
      <c r="D80" s="144" t="s">
        <v>422</v>
      </c>
      <c r="E80" s="145">
        <v>297000</v>
      </c>
      <c r="F80" s="144">
        <v>2.5</v>
      </c>
      <c r="G80" s="145">
        <f t="shared" si="9"/>
        <v>742500</v>
      </c>
      <c r="H80" s="145">
        <v>750000</v>
      </c>
      <c r="I80" s="145">
        <v>0</v>
      </c>
      <c r="J80" s="145">
        <v>120000</v>
      </c>
      <c r="K80" s="145">
        <v>0</v>
      </c>
      <c r="L80" s="146">
        <f t="shared" si="10"/>
        <v>120000</v>
      </c>
    </row>
    <row r="81" spans="1:12" ht="78.75" x14ac:dyDescent="0.25">
      <c r="A81" s="144" t="s">
        <v>368</v>
      </c>
      <c r="B81" s="144" t="s">
        <v>400</v>
      </c>
      <c r="C81" s="144" t="s">
        <v>392</v>
      </c>
      <c r="D81" s="144" t="s">
        <v>422</v>
      </c>
      <c r="E81" s="145">
        <v>297000</v>
      </c>
      <c r="F81" s="144">
        <v>1</v>
      </c>
      <c r="G81" s="145">
        <f t="shared" si="9"/>
        <v>297000</v>
      </c>
      <c r="H81" s="145">
        <v>0</v>
      </c>
      <c r="I81" s="145">
        <v>20000</v>
      </c>
      <c r="J81" s="145">
        <v>0</v>
      </c>
      <c r="K81" s="145">
        <v>0</v>
      </c>
      <c r="L81" s="146">
        <f t="shared" si="10"/>
        <v>20000</v>
      </c>
    </row>
    <row r="82" spans="1:12" ht="78.75" x14ac:dyDescent="0.25">
      <c r="A82" s="144" t="s">
        <v>368</v>
      </c>
      <c r="B82" s="144" t="s">
        <v>395</v>
      </c>
      <c r="C82" s="144" t="s">
        <v>394</v>
      </c>
      <c r="D82" s="144" t="s">
        <v>416</v>
      </c>
      <c r="E82" s="145">
        <v>297000</v>
      </c>
      <c r="F82" s="144">
        <v>2.5</v>
      </c>
      <c r="G82" s="145">
        <f t="shared" si="9"/>
        <v>742500</v>
      </c>
      <c r="H82" s="145">
        <v>750000</v>
      </c>
      <c r="I82" s="145">
        <v>0</v>
      </c>
      <c r="J82" s="145">
        <v>80000</v>
      </c>
      <c r="K82" s="145">
        <v>140000</v>
      </c>
      <c r="L82" s="146">
        <f t="shared" si="10"/>
        <v>220000</v>
      </c>
    </row>
    <row r="83" spans="1:12" ht="78.75" x14ac:dyDescent="0.25">
      <c r="A83" s="144" t="s">
        <v>368</v>
      </c>
      <c r="B83" s="144" t="s">
        <v>395</v>
      </c>
      <c r="C83" s="144" t="s">
        <v>318</v>
      </c>
      <c r="D83" s="144" t="s">
        <v>416</v>
      </c>
      <c r="E83" s="145">
        <v>297000</v>
      </c>
      <c r="F83" s="144">
        <v>1</v>
      </c>
      <c r="G83" s="145">
        <f t="shared" si="9"/>
        <v>297000</v>
      </c>
      <c r="H83" s="145">
        <v>0</v>
      </c>
      <c r="I83" s="145">
        <v>0</v>
      </c>
      <c r="J83" s="145">
        <v>0</v>
      </c>
      <c r="K83" s="145">
        <v>0</v>
      </c>
      <c r="L83" s="146">
        <f t="shared" si="10"/>
        <v>0</v>
      </c>
    </row>
    <row r="84" spans="1:12" ht="78.75" x14ac:dyDescent="0.25">
      <c r="A84" s="144" t="s">
        <v>368</v>
      </c>
      <c r="B84" s="144" t="s">
        <v>395</v>
      </c>
      <c r="C84" s="144" t="s">
        <v>396</v>
      </c>
      <c r="D84" s="144" t="s">
        <v>416</v>
      </c>
      <c r="E84" s="145">
        <v>297000</v>
      </c>
      <c r="F84" s="144">
        <v>1</v>
      </c>
      <c r="G84" s="145">
        <f t="shared" si="9"/>
        <v>297000</v>
      </c>
      <c r="H84" s="145">
        <v>0</v>
      </c>
      <c r="I84" s="145">
        <v>0</v>
      </c>
      <c r="J84" s="145">
        <v>0</v>
      </c>
      <c r="K84" s="145">
        <v>0</v>
      </c>
      <c r="L84" s="146">
        <v>0</v>
      </c>
    </row>
    <row r="85" spans="1:12" ht="78.75" x14ac:dyDescent="0.25">
      <c r="A85" s="144" t="s">
        <v>368</v>
      </c>
      <c r="B85" s="144" t="s">
        <v>399</v>
      </c>
      <c r="C85" s="144" t="s">
        <v>398</v>
      </c>
      <c r="D85" s="144" t="s">
        <v>417</v>
      </c>
      <c r="E85" s="145">
        <v>297000</v>
      </c>
      <c r="F85" s="144">
        <v>2.5</v>
      </c>
      <c r="G85" s="145">
        <f t="shared" si="9"/>
        <v>742500</v>
      </c>
      <c r="H85" s="145">
        <v>750000</v>
      </c>
      <c r="I85" s="145"/>
      <c r="J85" s="145">
        <v>120000</v>
      </c>
      <c r="K85" s="145">
        <v>100000</v>
      </c>
      <c r="L85" s="146">
        <f t="shared" ref="L85:L93" si="11">I85+J85+K85</f>
        <v>220000</v>
      </c>
    </row>
    <row r="86" spans="1:12" ht="78.75" x14ac:dyDescent="0.25">
      <c r="A86" s="144" t="s">
        <v>368</v>
      </c>
      <c r="B86" s="144" t="s">
        <v>399</v>
      </c>
      <c r="C86" s="144" t="s">
        <v>392</v>
      </c>
      <c r="D86" s="144" t="s">
        <v>417</v>
      </c>
      <c r="E86" s="145">
        <v>297000</v>
      </c>
      <c r="F86" s="144">
        <v>1</v>
      </c>
      <c r="G86" s="145">
        <f t="shared" si="9"/>
        <v>297000</v>
      </c>
      <c r="H86" s="145">
        <v>0</v>
      </c>
      <c r="I86" s="145">
        <v>80000</v>
      </c>
      <c r="J86" s="145">
        <v>0</v>
      </c>
      <c r="K86" s="145"/>
      <c r="L86" s="146">
        <f t="shared" si="11"/>
        <v>80000</v>
      </c>
    </row>
    <row r="87" spans="1:12" ht="78.75" x14ac:dyDescent="0.25">
      <c r="A87" s="144" t="s">
        <v>368</v>
      </c>
      <c r="B87" s="144" t="s">
        <v>399</v>
      </c>
      <c r="C87" s="144" t="s">
        <v>392</v>
      </c>
      <c r="D87" s="144" t="s">
        <v>417</v>
      </c>
      <c r="E87" s="145">
        <v>297000</v>
      </c>
      <c r="F87" s="144">
        <v>1</v>
      </c>
      <c r="G87" s="145">
        <f t="shared" si="9"/>
        <v>297000</v>
      </c>
      <c r="H87" s="145">
        <v>0</v>
      </c>
      <c r="I87" s="145">
        <v>40000</v>
      </c>
      <c r="J87" s="145">
        <v>0</v>
      </c>
      <c r="K87" s="145">
        <v>0</v>
      </c>
      <c r="L87" s="146">
        <f t="shared" si="11"/>
        <v>40000</v>
      </c>
    </row>
    <row r="88" spans="1:12" ht="78.75" x14ac:dyDescent="0.25">
      <c r="A88" s="144" t="s">
        <v>368</v>
      </c>
      <c r="B88" s="144" t="s">
        <v>423</v>
      </c>
      <c r="C88" s="144" t="s">
        <v>414</v>
      </c>
      <c r="D88" s="144" t="s">
        <v>417</v>
      </c>
      <c r="E88" s="145">
        <v>297000</v>
      </c>
      <c r="F88" s="144">
        <v>4.5</v>
      </c>
      <c r="G88" s="145">
        <f t="shared" si="9"/>
        <v>1336500</v>
      </c>
      <c r="H88" s="145">
        <v>750000</v>
      </c>
      <c r="I88" s="145">
        <v>0</v>
      </c>
      <c r="J88" s="145">
        <v>120000</v>
      </c>
      <c r="K88" s="145">
        <v>0</v>
      </c>
      <c r="L88" s="146">
        <f t="shared" si="11"/>
        <v>120000</v>
      </c>
    </row>
    <row r="89" spans="1:12" ht="78.75" x14ac:dyDescent="0.25">
      <c r="A89" s="144" t="s">
        <v>368</v>
      </c>
      <c r="B89" s="144" t="s">
        <v>377</v>
      </c>
      <c r="C89" s="144" t="s">
        <v>415</v>
      </c>
      <c r="D89" s="144" t="s">
        <v>416</v>
      </c>
      <c r="E89" s="145">
        <v>297000</v>
      </c>
      <c r="F89" s="144">
        <v>1.5</v>
      </c>
      <c r="G89" s="145">
        <f t="shared" si="9"/>
        <v>445500</v>
      </c>
      <c r="H89" s="145">
        <v>750000</v>
      </c>
      <c r="I89" s="145">
        <v>0</v>
      </c>
      <c r="J89" s="145">
        <v>80000</v>
      </c>
      <c r="K89" s="145">
        <v>0</v>
      </c>
      <c r="L89" s="146">
        <f t="shared" si="11"/>
        <v>80000</v>
      </c>
    </row>
    <row r="90" spans="1:12" ht="78.75" x14ac:dyDescent="0.25">
      <c r="A90" s="144" t="s">
        <v>368</v>
      </c>
      <c r="B90" s="144" t="s">
        <v>379</v>
      </c>
      <c r="C90" s="144" t="s">
        <v>380</v>
      </c>
      <c r="D90" s="144" t="s">
        <v>416</v>
      </c>
      <c r="E90" s="145">
        <v>297000</v>
      </c>
      <c r="F90" s="144">
        <v>1</v>
      </c>
      <c r="G90" s="145">
        <f t="shared" si="9"/>
        <v>297000</v>
      </c>
      <c r="H90" s="145">
        <v>0</v>
      </c>
      <c r="I90" s="145">
        <v>20000</v>
      </c>
      <c r="J90" s="145">
        <v>0</v>
      </c>
      <c r="K90" s="145">
        <v>0</v>
      </c>
      <c r="L90" s="146">
        <f t="shared" si="11"/>
        <v>20000</v>
      </c>
    </row>
    <row r="91" spans="1:12" ht="78.75" x14ac:dyDescent="0.25">
      <c r="A91" s="144" t="s">
        <v>368</v>
      </c>
      <c r="B91" s="144" t="s">
        <v>379</v>
      </c>
      <c r="C91" s="144" t="s">
        <v>381</v>
      </c>
      <c r="D91" s="144" t="s">
        <v>416</v>
      </c>
      <c r="E91" s="145">
        <v>297000</v>
      </c>
      <c r="F91" s="144">
        <v>1</v>
      </c>
      <c r="G91" s="145">
        <f t="shared" si="9"/>
        <v>297000</v>
      </c>
      <c r="H91" s="145"/>
      <c r="I91" s="145">
        <v>40000</v>
      </c>
      <c r="J91" s="145">
        <v>0</v>
      </c>
      <c r="K91" s="145">
        <v>0</v>
      </c>
      <c r="L91" s="146">
        <f t="shared" si="11"/>
        <v>40000</v>
      </c>
    </row>
    <row r="92" spans="1:12" ht="78.75" x14ac:dyDescent="0.25">
      <c r="A92" s="144" t="s">
        <v>368</v>
      </c>
      <c r="B92" s="144" t="s">
        <v>424</v>
      </c>
      <c r="C92" s="144" t="s">
        <v>412</v>
      </c>
      <c r="D92" s="144" t="s">
        <v>417</v>
      </c>
      <c r="E92" s="145">
        <v>297000</v>
      </c>
      <c r="F92" s="144">
        <v>2.5</v>
      </c>
      <c r="G92" s="145">
        <f t="shared" si="9"/>
        <v>742500</v>
      </c>
      <c r="H92" s="145">
        <v>750000</v>
      </c>
      <c r="I92" s="145">
        <v>0</v>
      </c>
      <c r="J92" s="145">
        <v>120000</v>
      </c>
      <c r="K92" s="145">
        <v>0</v>
      </c>
      <c r="L92" s="146">
        <f t="shared" si="11"/>
        <v>120000</v>
      </c>
    </row>
    <row r="93" spans="1:12" ht="78.75" x14ac:dyDescent="0.25">
      <c r="A93" s="144" t="s">
        <v>368</v>
      </c>
      <c r="B93" s="144" t="s">
        <v>424</v>
      </c>
      <c r="C93" s="144" t="s">
        <v>392</v>
      </c>
      <c r="D93" s="144" t="s">
        <v>417</v>
      </c>
      <c r="E93" s="145">
        <v>297000</v>
      </c>
      <c r="F93" s="144">
        <v>1</v>
      </c>
      <c r="G93" s="145">
        <f t="shared" si="9"/>
        <v>297000</v>
      </c>
      <c r="H93" s="145">
        <v>0</v>
      </c>
      <c r="I93" s="145">
        <v>50000</v>
      </c>
      <c r="J93" s="145"/>
      <c r="K93" s="145"/>
      <c r="L93" s="146">
        <f t="shared" si="11"/>
        <v>50000</v>
      </c>
    </row>
    <row r="94" spans="1:12" ht="78.75" x14ac:dyDescent="0.25">
      <c r="A94" s="144" t="s">
        <v>368</v>
      </c>
      <c r="B94" s="144" t="s">
        <v>384</v>
      </c>
      <c r="C94" s="144" t="s">
        <v>385</v>
      </c>
      <c r="D94" s="144" t="s">
        <v>418</v>
      </c>
      <c r="E94" s="145">
        <v>297000</v>
      </c>
      <c r="F94" s="144">
        <v>0.5</v>
      </c>
      <c r="G94" s="145">
        <f t="shared" si="6"/>
        <v>148500</v>
      </c>
      <c r="H94" s="145">
        <v>0</v>
      </c>
      <c r="I94" s="145">
        <v>0</v>
      </c>
      <c r="J94" s="145">
        <v>0</v>
      </c>
      <c r="K94" s="145">
        <v>0</v>
      </c>
      <c r="L94" s="146">
        <f t="shared" si="7"/>
        <v>0</v>
      </c>
    </row>
    <row r="95" spans="1:12" ht="78.75" x14ac:dyDescent="0.25">
      <c r="A95" s="144" t="s">
        <v>368</v>
      </c>
      <c r="B95" s="144" t="s">
        <v>386</v>
      </c>
      <c r="C95" s="144" t="s">
        <v>388</v>
      </c>
      <c r="D95" s="144" t="s">
        <v>418</v>
      </c>
      <c r="E95" s="145">
        <v>297000</v>
      </c>
      <c r="F95" s="144">
        <v>0.5</v>
      </c>
      <c r="G95" s="145">
        <f t="shared" si="6"/>
        <v>148500</v>
      </c>
      <c r="H95" s="145">
        <v>0</v>
      </c>
      <c r="I95" s="145">
        <v>14000</v>
      </c>
      <c r="J95" s="145">
        <v>0</v>
      </c>
      <c r="K95" s="145">
        <v>0</v>
      </c>
      <c r="L95" s="146">
        <f t="shared" si="7"/>
        <v>14000</v>
      </c>
    </row>
    <row r="96" spans="1:12" ht="78.75" x14ac:dyDescent="0.25">
      <c r="A96" s="144" t="s">
        <v>368</v>
      </c>
      <c r="B96" s="144" t="s">
        <v>386</v>
      </c>
      <c r="C96" s="144" t="s">
        <v>387</v>
      </c>
      <c r="D96" s="144" t="s">
        <v>418</v>
      </c>
      <c r="E96" s="145">
        <v>297000</v>
      </c>
      <c r="F96" s="144">
        <v>0.5</v>
      </c>
      <c r="G96" s="145">
        <f t="shared" si="6"/>
        <v>148500</v>
      </c>
      <c r="H96" s="145">
        <v>0</v>
      </c>
      <c r="I96" s="145">
        <v>14000</v>
      </c>
      <c r="J96" s="145">
        <v>0</v>
      </c>
      <c r="K96" s="145">
        <v>0</v>
      </c>
      <c r="L96" s="146">
        <f t="shared" si="7"/>
        <v>14000</v>
      </c>
    </row>
    <row r="97" spans="1:12" ht="78.75" x14ac:dyDescent="0.25">
      <c r="A97" s="144" t="s">
        <v>368</v>
      </c>
      <c r="B97" s="144" t="s">
        <v>393</v>
      </c>
      <c r="C97" s="144" t="s">
        <v>394</v>
      </c>
      <c r="D97" s="144" t="s">
        <v>416</v>
      </c>
      <c r="E97" s="145">
        <v>297000</v>
      </c>
      <c r="F97" s="144">
        <v>1.5</v>
      </c>
      <c r="G97" s="145">
        <f t="shared" si="6"/>
        <v>445500</v>
      </c>
      <c r="H97" s="145">
        <v>750000</v>
      </c>
      <c r="I97" s="145">
        <v>0</v>
      </c>
      <c r="J97" s="145">
        <v>80000</v>
      </c>
      <c r="K97" s="145">
        <v>140000</v>
      </c>
      <c r="L97" s="146">
        <f t="shared" si="7"/>
        <v>220000</v>
      </c>
    </row>
    <row r="98" spans="1:12" ht="78.75" x14ac:dyDescent="0.25">
      <c r="A98" s="144" t="s">
        <v>368</v>
      </c>
      <c r="B98" s="144" t="s">
        <v>395</v>
      </c>
      <c r="C98" s="144" t="s">
        <v>318</v>
      </c>
      <c r="D98" s="144" t="s">
        <v>416</v>
      </c>
      <c r="E98" s="145">
        <v>297000</v>
      </c>
      <c r="F98" s="144">
        <v>1</v>
      </c>
      <c r="G98" s="145">
        <f t="shared" ref="G98:G103" si="12">E98*F98</f>
        <v>297000</v>
      </c>
      <c r="H98" s="145">
        <v>0</v>
      </c>
      <c r="I98" s="145">
        <v>0</v>
      </c>
      <c r="J98" s="145">
        <v>0</v>
      </c>
      <c r="K98" s="145">
        <v>0</v>
      </c>
      <c r="L98" s="146">
        <f t="shared" ref="L98:L103" si="13">I98+J98+K98</f>
        <v>0</v>
      </c>
    </row>
    <row r="99" spans="1:12" ht="78.75" x14ac:dyDescent="0.25">
      <c r="A99" s="144" t="s">
        <v>368</v>
      </c>
      <c r="B99" s="144" t="s">
        <v>395</v>
      </c>
      <c r="C99" s="144" t="s">
        <v>396</v>
      </c>
      <c r="D99" s="144" t="s">
        <v>416</v>
      </c>
      <c r="E99" s="145">
        <v>297000</v>
      </c>
      <c r="F99" s="144">
        <v>1</v>
      </c>
      <c r="G99" s="145">
        <f t="shared" si="12"/>
        <v>297000</v>
      </c>
      <c r="H99" s="145">
        <v>0</v>
      </c>
      <c r="I99" s="145">
        <v>0</v>
      </c>
      <c r="J99" s="145">
        <v>0</v>
      </c>
      <c r="K99" s="145">
        <v>0</v>
      </c>
      <c r="L99" s="146">
        <f t="shared" si="13"/>
        <v>0</v>
      </c>
    </row>
    <row r="100" spans="1:12" ht="78.75" x14ac:dyDescent="0.25">
      <c r="A100" s="144" t="s">
        <v>368</v>
      </c>
      <c r="B100" s="144" t="s">
        <v>397</v>
      </c>
      <c r="C100" s="144" t="s">
        <v>398</v>
      </c>
      <c r="D100" s="144" t="s">
        <v>417</v>
      </c>
      <c r="E100" s="145">
        <v>297000</v>
      </c>
      <c r="F100" s="144">
        <v>1.5</v>
      </c>
      <c r="G100" s="145">
        <f t="shared" si="12"/>
        <v>445500</v>
      </c>
      <c r="H100" s="145">
        <v>750000</v>
      </c>
      <c r="I100" s="145"/>
      <c r="J100" s="145">
        <v>120000</v>
      </c>
      <c r="K100" s="145">
        <v>100000</v>
      </c>
      <c r="L100" s="146">
        <f t="shared" si="13"/>
        <v>220000</v>
      </c>
    </row>
    <row r="101" spans="1:12" ht="78.75" x14ac:dyDescent="0.25">
      <c r="A101" s="144" t="s">
        <v>368</v>
      </c>
      <c r="B101" s="144" t="s">
        <v>399</v>
      </c>
      <c r="C101" s="144" t="s">
        <v>392</v>
      </c>
      <c r="D101" s="144" t="s">
        <v>417</v>
      </c>
      <c r="E101" s="145">
        <v>297000</v>
      </c>
      <c r="F101" s="144">
        <v>1</v>
      </c>
      <c r="G101" s="145">
        <f t="shared" si="12"/>
        <v>297000</v>
      </c>
      <c r="H101" s="145">
        <v>0</v>
      </c>
      <c r="I101" s="145">
        <v>80000</v>
      </c>
      <c r="J101" s="145">
        <v>0</v>
      </c>
      <c r="K101" s="145"/>
      <c r="L101" s="146">
        <f t="shared" si="13"/>
        <v>80000</v>
      </c>
    </row>
    <row r="102" spans="1:12" ht="78.75" x14ac:dyDescent="0.25">
      <c r="A102" s="144" t="s">
        <v>368</v>
      </c>
      <c r="B102" s="144" t="s">
        <v>399</v>
      </c>
      <c r="C102" s="144" t="s">
        <v>392</v>
      </c>
      <c r="D102" s="144" t="s">
        <v>417</v>
      </c>
      <c r="E102" s="145">
        <v>297000</v>
      </c>
      <c r="F102" s="144">
        <v>1</v>
      </c>
      <c r="G102" s="145">
        <f t="shared" si="12"/>
        <v>297000</v>
      </c>
      <c r="H102" s="145">
        <v>0</v>
      </c>
      <c r="I102" s="145">
        <v>40000</v>
      </c>
      <c r="J102" s="145">
        <v>0</v>
      </c>
      <c r="K102" s="145"/>
      <c r="L102" s="146">
        <f t="shared" si="13"/>
        <v>40000</v>
      </c>
    </row>
    <row r="103" spans="1:12" ht="78.75" x14ac:dyDescent="0.25">
      <c r="A103" s="144" t="s">
        <v>368</v>
      </c>
      <c r="B103" s="144" t="s">
        <v>413</v>
      </c>
      <c r="C103" s="144" t="s">
        <v>414</v>
      </c>
      <c r="D103" s="144" t="s">
        <v>417</v>
      </c>
      <c r="E103" s="145">
        <v>297000</v>
      </c>
      <c r="F103" s="144">
        <v>3.5</v>
      </c>
      <c r="G103" s="145">
        <f t="shared" si="12"/>
        <v>1039500</v>
      </c>
      <c r="H103" s="145">
        <v>750000</v>
      </c>
      <c r="I103" s="145">
        <v>0</v>
      </c>
      <c r="J103" s="145">
        <v>120000</v>
      </c>
      <c r="K103" s="145">
        <v>0</v>
      </c>
      <c r="L103" s="146">
        <f t="shared" si="13"/>
        <v>120000</v>
      </c>
    </row>
    <row r="104" spans="1:12" ht="30.75" customHeight="1" x14ac:dyDescent="0.25">
      <c r="A104" s="150"/>
      <c r="B104" s="150"/>
      <c r="C104" s="150"/>
      <c r="D104" s="150"/>
      <c r="E104" s="150"/>
      <c r="F104" s="150"/>
      <c r="G104" s="148">
        <f>SUM(G70:G103)</f>
        <v>15444000</v>
      </c>
      <c r="H104" s="148">
        <f t="shared" ref="H104:L104" si="14">SUM(H70:H103)</f>
        <v>9000000</v>
      </c>
      <c r="I104" s="148">
        <f t="shared" si="14"/>
        <v>576000</v>
      </c>
      <c r="J104" s="148">
        <f t="shared" si="14"/>
        <v>1240000</v>
      </c>
      <c r="K104" s="148">
        <f t="shared" si="14"/>
        <v>480000</v>
      </c>
      <c r="L104" s="149">
        <f t="shared" si="14"/>
        <v>2296000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C91CA-70A3-4D67-BBA4-23AFE7BC8C22}">
  <dimension ref="A5:H14"/>
  <sheetViews>
    <sheetView workbookViewId="0">
      <selection activeCell="E23" sqref="E23"/>
    </sheetView>
  </sheetViews>
  <sheetFormatPr baseColWidth="10" defaultRowHeight="15" x14ac:dyDescent="0.25"/>
  <cols>
    <col min="1" max="6" width="22.42578125" customWidth="1"/>
    <col min="7" max="7" width="14.7109375" customWidth="1"/>
    <col min="8" max="8" width="12" bestFit="1" customWidth="1"/>
  </cols>
  <sheetData>
    <row r="5" spans="1:8" ht="15.75" x14ac:dyDescent="0.25">
      <c r="A5" s="279" t="s">
        <v>312</v>
      </c>
      <c r="B5" s="279"/>
      <c r="C5" s="279"/>
      <c r="D5" s="279"/>
      <c r="E5" s="279"/>
      <c r="F5" s="279"/>
    </row>
    <row r="6" spans="1:8" ht="63" x14ac:dyDescent="0.25">
      <c r="A6" s="279" t="s">
        <v>313</v>
      </c>
      <c r="B6" s="279"/>
      <c r="C6" s="279"/>
      <c r="D6" s="279"/>
      <c r="E6" s="57" t="s">
        <v>314</v>
      </c>
      <c r="F6" s="58" t="s">
        <v>315</v>
      </c>
      <c r="G6" s="158">
        <v>0.12</v>
      </c>
    </row>
    <row r="7" spans="1:8" ht="15.75" x14ac:dyDescent="0.25">
      <c r="A7" s="59" t="s">
        <v>316</v>
      </c>
      <c r="B7" s="60">
        <v>0</v>
      </c>
      <c r="C7" s="59" t="s">
        <v>317</v>
      </c>
      <c r="D7" s="60">
        <v>1317596</v>
      </c>
      <c r="E7" s="60">
        <v>119503</v>
      </c>
      <c r="F7" s="61">
        <f>E7*1.1</f>
        <v>131453.30000000002</v>
      </c>
      <c r="G7" s="159">
        <f>E7*1.12</f>
        <v>133843.36000000002</v>
      </c>
      <c r="H7" s="157"/>
    </row>
    <row r="8" spans="1:8" ht="15.75" x14ac:dyDescent="0.25">
      <c r="A8" s="59" t="s">
        <v>316</v>
      </c>
      <c r="B8" s="60">
        <v>1317597</v>
      </c>
      <c r="C8" s="59" t="s">
        <v>317</v>
      </c>
      <c r="D8" s="60">
        <v>2070476</v>
      </c>
      <c r="E8" s="60">
        <v>163323</v>
      </c>
      <c r="F8" s="61">
        <f t="shared" ref="F8:F14" si="0">E8*1.1</f>
        <v>179655.30000000002</v>
      </c>
      <c r="G8" s="159">
        <f t="shared" ref="G8:G14" si="1">E8*1.12</f>
        <v>182921.76</v>
      </c>
    </row>
    <row r="9" spans="1:8" ht="15.75" x14ac:dyDescent="0.25">
      <c r="A9" s="59" t="s">
        <v>316</v>
      </c>
      <c r="B9" s="60">
        <v>2070477</v>
      </c>
      <c r="C9" s="59" t="s">
        <v>317</v>
      </c>
      <c r="D9" s="60">
        <v>2764819</v>
      </c>
      <c r="E9" s="60">
        <v>198167</v>
      </c>
      <c r="F9" s="61">
        <f t="shared" si="0"/>
        <v>217983.7</v>
      </c>
      <c r="G9" s="159">
        <f t="shared" si="1"/>
        <v>221947.04</v>
      </c>
    </row>
    <row r="10" spans="1:8" ht="15.75" x14ac:dyDescent="0.25">
      <c r="A10" s="59" t="s">
        <v>316</v>
      </c>
      <c r="B10" s="60">
        <v>2764820</v>
      </c>
      <c r="C10" s="59" t="s">
        <v>317</v>
      </c>
      <c r="D10" s="60">
        <v>3506799</v>
      </c>
      <c r="E10" s="60">
        <v>230588</v>
      </c>
      <c r="F10" s="61">
        <f t="shared" si="0"/>
        <v>253646.80000000002</v>
      </c>
      <c r="G10" s="159">
        <f t="shared" si="1"/>
        <v>258258.56000000003</v>
      </c>
    </row>
    <row r="11" spans="1:8" ht="15.75" x14ac:dyDescent="0.25">
      <c r="A11" s="59" t="s">
        <v>316</v>
      </c>
      <c r="B11" s="60">
        <v>3506800</v>
      </c>
      <c r="C11" s="59" t="s">
        <v>317</v>
      </c>
      <c r="D11" s="60">
        <v>4235186</v>
      </c>
      <c r="E11" s="60">
        <v>264787</v>
      </c>
      <c r="F11" s="61">
        <f t="shared" si="0"/>
        <v>291265.7</v>
      </c>
      <c r="G11" s="159">
        <f t="shared" si="1"/>
        <v>296561.44</v>
      </c>
    </row>
    <row r="12" spans="1:8" ht="15.75" x14ac:dyDescent="0.25">
      <c r="A12" s="59" t="s">
        <v>316</v>
      </c>
      <c r="B12" s="60">
        <v>4235187</v>
      </c>
      <c r="C12" s="59" t="s">
        <v>317</v>
      </c>
      <c r="D12" s="60">
        <v>6387301</v>
      </c>
      <c r="E12" s="60">
        <v>298863</v>
      </c>
      <c r="F12" s="61">
        <f t="shared" si="0"/>
        <v>328749.30000000005</v>
      </c>
      <c r="G12" s="159">
        <f t="shared" si="1"/>
        <v>334726.56000000006</v>
      </c>
    </row>
    <row r="13" spans="1:8" ht="15.75" x14ac:dyDescent="0.25">
      <c r="A13" s="59" t="s">
        <v>316</v>
      </c>
      <c r="B13" s="60">
        <v>6387302</v>
      </c>
      <c r="C13" s="59" t="s">
        <v>317</v>
      </c>
      <c r="D13" s="60">
        <v>8927247</v>
      </c>
      <c r="E13" s="60">
        <v>363014</v>
      </c>
      <c r="F13" s="61">
        <f t="shared" si="0"/>
        <v>399315.4</v>
      </c>
      <c r="G13" s="159">
        <f t="shared" si="1"/>
        <v>406575.68000000005</v>
      </c>
    </row>
    <row r="14" spans="1:8" ht="15.75" x14ac:dyDescent="0.25">
      <c r="A14" s="59" t="s">
        <v>316</v>
      </c>
      <c r="B14" s="60">
        <v>8927248</v>
      </c>
      <c r="C14" s="59" t="s">
        <v>317</v>
      </c>
      <c r="D14" s="60">
        <v>10599866</v>
      </c>
      <c r="E14" s="60">
        <v>489708</v>
      </c>
      <c r="F14" s="61">
        <f t="shared" si="0"/>
        <v>538678.80000000005</v>
      </c>
      <c r="G14" s="159">
        <f t="shared" si="1"/>
        <v>548472.96000000008</v>
      </c>
    </row>
  </sheetData>
  <mergeCells count="2">
    <mergeCell ref="A5:F5"/>
    <mergeCell ref="A6:D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 DE ADQUISICIONES  </vt:lpstr>
      <vt:lpstr>COMISIONES</vt:lpstr>
      <vt:lpstr>viàticos</vt:lpstr>
    </vt:vector>
  </TitlesOfParts>
  <Company>Configuración INCI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Gomez</dc:creator>
  <cp:lastModifiedBy>Maria Angelica Cruz Herrera</cp:lastModifiedBy>
  <dcterms:created xsi:type="dcterms:W3CDTF">2022-07-29T14:17:19Z</dcterms:created>
  <dcterms:modified xsi:type="dcterms:W3CDTF">2023-01-11T20:36:39Z</dcterms:modified>
</cp:coreProperties>
</file>